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ARCHIVO  2 0 1 7\CENTRAL  # 04  ABRIL  2017\"/>
    </mc:Choice>
  </mc:AlternateContent>
  <bookViews>
    <workbookView xWindow="0" yWindow="0" windowWidth="24000" windowHeight="9735"/>
  </bookViews>
  <sheets>
    <sheet name="E N E R O      2 0 1 7      " sheetId="1" r:id="rId1"/>
    <sheet name="FEBRERO     2017        " sheetId="2" r:id="rId2"/>
    <sheet name="M A R Z O    2 0 1 7     " sheetId="3" r:id="rId3"/>
    <sheet name="Hoja4" sheetId="4" r:id="rId4"/>
    <sheet name="Hoja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61" i="1" l="1"/>
  <c r="G913" i="3" l="1"/>
  <c r="G3224" i="3" l="1"/>
  <c r="H2524" i="2" l="1"/>
  <c r="H1086" i="2" l="1"/>
  <c r="G3526" i="3" l="1"/>
  <c r="G3501" i="3" l="1"/>
  <c r="H1136" i="2" l="1"/>
  <c r="G3296" i="3" l="1"/>
  <c r="G3295" i="3"/>
  <c r="G3088" i="3"/>
  <c r="G2168" i="3"/>
  <c r="G3434" i="3" l="1"/>
  <c r="G3537" i="3" l="1"/>
  <c r="G3512" i="3"/>
  <c r="G3193" i="3"/>
  <c r="G3538" i="3" l="1"/>
  <c r="G3466" i="3"/>
  <c r="G2878" i="3"/>
  <c r="G3646" i="3" l="1"/>
  <c r="G3605" i="3"/>
  <c r="G3423" i="3"/>
  <c r="G3302" i="3"/>
  <c r="G3259" i="3"/>
  <c r="G3201" i="3"/>
  <c r="G3043" i="3"/>
  <c r="H3321" i="2"/>
  <c r="E3662" i="3" l="1"/>
  <c r="H3661" i="3"/>
  <c r="H3660" i="3"/>
  <c r="H3659" i="3"/>
  <c r="G3658" i="3"/>
  <c r="H3658" i="3" s="1"/>
  <c r="G3657" i="3"/>
  <c r="H3657" i="3" s="1"/>
  <c r="G3656" i="3"/>
  <c r="H3656" i="3" s="1"/>
  <c r="G3655" i="3"/>
  <c r="H3655" i="3" s="1"/>
  <c r="G3654" i="3"/>
  <c r="H3654" i="3" s="1"/>
  <c r="G3653" i="3"/>
  <c r="H3653" i="3" s="1"/>
  <c r="H3652" i="3"/>
  <c r="G3652" i="3"/>
  <c r="G3651" i="3"/>
  <c r="H3651" i="3" s="1"/>
  <c r="G3650" i="3"/>
  <c r="H3650" i="3" s="1"/>
  <c r="G3649" i="3"/>
  <c r="H3649" i="3" s="1"/>
  <c r="G3648" i="3"/>
  <c r="H3648" i="3" s="1"/>
  <c r="G3647" i="3"/>
  <c r="H3647" i="3" s="1"/>
  <c r="H3646" i="3"/>
  <c r="G3645" i="3"/>
  <c r="H3645" i="3" s="1"/>
  <c r="H3644" i="3"/>
  <c r="G3644" i="3"/>
  <c r="G3643" i="3"/>
  <c r="H3643" i="3" s="1"/>
  <c r="G3642" i="3"/>
  <c r="H3642" i="3" s="1"/>
  <c r="G3641" i="3"/>
  <c r="H3641" i="3" s="1"/>
  <c r="G3640" i="3"/>
  <c r="H3640" i="3" s="1"/>
  <c r="G3639" i="3"/>
  <c r="H3639" i="3" s="1"/>
  <c r="G3638" i="3"/>
  <c r="H3638" i="3" s="1"/>
  <c r="G3637" i="3"/>
  <c r="H3637" i="3" s="1"/>
  <c r="H3636" i="3"/>
  <c r="G3636" i="3"/>
  <c r="G3635" i="3"/>
  <c r="H3635" i="3" s="1"/>
  <c r="G3634" i="3"/>
  <c r="H3634" i="3" s="1"/>
  <c r="G3633" i="3"/>
  <c r="H3633" i="3" s="1"/>
  <c r="G3632" i="3"/>
  <c r="H3632" i="3" s="1"/>
  <c r="G3631" i="3"/>
  <c r="H3631" i="3" s="1"/>
  <c r="G3630" i="3"/>
  <c r="H3630" i="3" s="1"/>
  <c r="G3629" i="3"/>
  <c r="H3629" i="3" s="1"/>
  <c r="H3628" i="3"/>
  <c r="G3628" i="3"/>
  <c r="G3627" i="3"/>
  <c r="H3627" i="3" s="1"/>
  <c r="G3626" i="3"/>
  <c r="H3626" i="3" s="1"/>
  <c r="G3625" i="3"/>
  <c r="H3625" i="3" s="1"/>
  <c r="G3624" i="3"/>
  <c r="H3624" i="3" s="1"/>
  <c r="G3623" i="3"/>
  <c r="H3623" i="3" s="1"/>
  <c r="G3622" i="3"/>
  <c r="H3622" i="3" s="1"/>
  <c r="G3621" i="3"/>
  <c r="H3621" i="3" s="1"/>
  <c r="H3620" i="3"/>
  <c r="G3620" i="3"/>
  <c r="G3619" i="3"/>
  <c r="H3619" i="3" s="1"/>
  <c r="G3618" i="3"/>
  <c r="H3618" i="3" s="1"/>
  <c r="G3617" i="3"/>
  <c r="H3617" i="3" s="1"/>
  <c r="G3616" i="3"/>
  <c r="H3616" i="3" s="1"/>
  <c r="G3615" i="3"/>
  <c r="H3615" i="3" s="1"/>
  <c r="G3614" i="3"/>
  <c r="H3614" i="3" s="1"/>
  <c r="G3613" i="3"/>
  <c r="H3613" i="3" s="1"/>
  <c r="H3612" i="3"/>
  <c r="G3612" i="3"/>
  <c r="G3611" i="3"/>
  <c r="H3611" i="3" s="1"/>
  <c r="G3610" i="3"/>
  <c r="H3610" i="3" s="1"/>
  <c r="G3609" i="3"/>
  <c r="H3609" i="3" s="1"/>
  <c r="G3608" i="3"/>
  <c r="H3608" i="3" s="1"/>
  <c r="G3607" i="3"/>
  <c r="H3607" i="3" s="1"/>
  <c r="G3606" i="3"/>
  <c r="H3606" i="3" s="1"/>
  <c r="H3605" i="3"/>
  <c r="H3604" i="3"/>
  <c r="G3604" i="3"/>
  <c r="G3603" i="3"/>
  <c r="H3603" i="3" s="1"/>
  <c r="G3602" i="3"/>
  <c r="H3602" i="3" s="1"/>
  <c r="G3601" i="3"/>
  <c r="H3601" i="3" s="1"/>
  <c r="G3600" i="3"/>
  <c r="H3600" i="3" s="1"/>
  <c r="G3599" i="3"/>
  <c r="H3599" i="3" s="1"/>
  <c r="G3598" i="3"/>
  <c r="H3598" i="3" s="1"/>
  <c r="G3597" i="3"/>
  <c r="H3597" i="3" s="1"/>
  <c r="H3596" i="3"/>
  <c r="G3596" i="3"/>
  <c r="G3595" i="3"/>
  <c r="H3595" i="3" s="1"/>
  <c r="G3594" i="3"/>
  <c r="H3594" i="3" s="1"/>
  <c r="G3593" i="3"/>
  <c r="H3593" i="3" s="1"/>
  <c r="G3592" i="3"/>
  <c r="H3592" i="3" s="1"/>
  <c r="G3591" i="3"/>
  <c r="H3591" i="3" s="1"/>
  <c r="G3590" i="3"/>
  <c r="H3590" i="3" s="1"/>
  <c r="G3589" i="3"/>
  <c r="H3589" i="3" s="1"/>
  <c r="H3588" i="3"/>
  <c r="G3588" i="3"/>
  <c r="G3587" i="3"/>
  <c r="H3587" i="3" s="1"/>
  <c r="G3586" i="3"/>
  <c r="H3586" i="3" s="1"/>
  <c r="G3585" i="3"/>
  <c r="H3585" i="3" s="1"/>
  <c r="G3584" i="3"/>
  <c r="H3584" i="3" s="1"/>
  <c r="G3583" i="3"/>
  <c r="H3583" i="3" s="1"/>
  <c r="G3582" i="3"/>
  <c r="H3582" i="3" s="1"/>
  <c r="G3581" i="3"/>
  <c r="H3581" i="3" s="1"/>
  <c r="H3580" i="3"/>
  <c r="G3580" i="3"/>
  <c r="G3579" i="3"/>
  <c r="H3579" i="3" s="1"/>
  <c r="G3578" i="3"/>
  <c r="H3578" i="3" s="1"/>
  <c r="G3577" i="3"/>
  <c r="H3577" i="3" s="1"/>
  <c r="G3576" i="3"/>
  <c r="H3576" i="3" s="1"/>
  <c r="G3575" i="3"/>
  <c r="H3575" i="3" s="1"/>
  <c r="G3574" i="3"/>
  <c r="H3574" i="3" s="1"/>
  <c r="G3573" i="3"/>
  <c r="H3573" i="3" s="1"/>
  <c r="H3572" i="3"/>
  <c r="G3572" i="3"/>
  <c r="G3571" i="3"/>
  <c r="H3571" i="3" s="1"/>
  <c r="G3570" i="3"/>
  <c r="H3570" i="3" s="1"/>
  <c r="G3569" i="3"/>
  <c r="H3569" i="3" s="1"/>
  <c r="G3568" i="3"/>
  <c r="H3568" i="3" s="1"/>
  <c r="G3567" i="3"/>
  <c r="H3567" i="3" s="1"/>
  <c r="G3566" i="3"/>
  <c r="H3566" i="3" s="1"/>
  <c r="G3565" i="3"/>
  <c r="H3565" i="3" s="1"/>
  <c r="H3564" i="3"/>
  <c r="G3564" i="3"/>
  <c r="G3563" i="3"/>
  <c r="H3563" i="3" s="1"/>
  <c r="G3562" i="3"/>
  <c r="H3562" i="3" s="1"/>
  <c r="G3561" i="3"/>
  <c r="H3561" i="3" s="1"/>
  <c r="G3560" i="3"/>
  <c r="H3560" i="3" s="1"/>
  <c r="G3559" i="3"/>
  <c r="H3559" i="3" s="1"/>
  <c r="G3558" i="3"/>
  <c r="H3558" i="3" s="1"/>
  <c r="G3557" i="3"/>
  <c r="H3557" i="3" s="1"/>
  <c r="H3556" i="3"/>
  <c r="G3556" i="3"/>
  <c r="G3555" i="3"/>
  <c r="H3555" i="3" s="1"/>
  <c r="G3554" i="3"/>
  <c r="H3554" i="3" s="1"/>
  <c r="G3553" i="3"/>
  <c r="H3553" i="3" s="1"/>
  <c r="G3552" i="3"/>
  <c r="H3552" i="3" s="1"/>
  <c r="G3551" i="3"/>
  <c r="H3551" i="3" s="1"/>
  <c r="G3550" i="3"/>
  <c r="H3550" i="3" s="1"/>
  <c r="G3549" i="3"/>
  <c r="H3549" i="3" s="1"/>
  <c r="H3548" i="3"/>
  <c r="G3548" i="3"/>
  <c r="G3547" i="3"/>
  <c r="H3547" i="3" s="1"/>
  <c r="G3546" i="3"/>
  <c r="H3546" i="3" s="1"/>
  <c r="G3545" i="3"/>
  <c r="H3545" i="3" s="1"/>
  <c r="G3544" i="3"/>
  <c r="H3544" i="3" s="1"/>
  <c r="G3543" i="3"/>
  <c r="H3543" i="3" s="1"/>
  <c r="G3542" i="3"/>
  <c r="H3542" i="3" s="1"/>
  <c r="G3541" i="3"/>
  <c r="H3541" i="3" s="1"/>
  <c r="H3540" i="3"/>
  <c r="G3540" i="3"/>
  <c r="G3539" i="3"/>
  <c r="H3539" i="3" s="1"/>
  <c r="H3538" i="3"/>
  <c r="H3537" i="3"/>
  <c r="G3536" i="3"/>
  <c r="H3536" i="3" s="1"/>
  <c r="G3535" i="3"/>
  <c r="H3535" i="3" s="1"/>
  <c r="G3534" i="3"/>
  <c r="H3534" i="3" s="1"/>
  <c r="G3533" i="3"/>
  <c r="H3533" i="3" s="1"/>
  <c r="H3532" i="3"/>
  <c r="G3532" i="3"/>
  <c r="G3531" i="3"/>
  <c r="H3531" i="3" s="1"/>
  <c r="G3530" i="3"/>
  <c r="H3530" i="3" s="1"/>
  <c r="G3529" i="3"/>
  <c r="H3529" i="3" s="1"/>
  <c r="G3528" i="3"/>
  <c r="H3528" i="3" s="1"/>
  <c r="G3527" i="3"/>
  <c r="H3527" i="3" s="1"/>
  <c r="H3526" i="3"/>
  <c r="G3525" i="3"/>
  <c r="H3525" i="3" s="1"/>
  <c r="H3524" i="3"/>
  <c r="G3524" i="3"/>
  <c r="G3523" i="3"/>
  <c r="H3523" i="3" s="1"/>
  <c r="G3522" i="3"/>
  <c r="H3522" i="3" s="1"/>
  <c r="G3521" i="3"/>
  <c r="H3521" i="3" s="1"/>
  <c r="G3520" i="3"/>
  <c r="H3520" i="3" s="1"/>
  <c r="G3519" i="3"/>
  <c r="H3519" i="3" s="1"/>
  <c r="G3518" i="3"/>
  <c r="H3518" i="3" s="1"/>
  <c r="G3517" i="3"/>
  <c r="H3517" i="3" s="1"/>
  <c r="H3516" i="3"/>
  <c r="G3516" i="3"/>
  <c r="G3515" i="3"/>
  <c r="H3515" i="3" s="1"/>
  <c r="G3514" i="3"/>
  <c r="H3514" i="3" s="1"/>
  <c r="G3513" i="3"/>
  <c r="H3513" i="3" s="1"/>
  <c r="H3512" i="3"/>
  <c r="G3511" i="3"/>
  <c r="H3511" i="3" s="1"/>
  <c r="G3510" i="3"/>
  <c r="H3510" i="3" s="1"/>
  <c r="G3509" i="3"/>
  <c r="H3509" i="3" s="1"/>
  <c r="H3508" i="3"/>
  <c r="G3508" i="3"/>
  <c r="G3507" i="3"/>
  <c r="H3507" i="3" s="1"/>
  <c r="G3506" i="3"/>
  <c r="H3506" i="3" s="1"/>
  <c r="G3505" i="3"/>
  <c r="H3505" i="3" s="1"/>
  <c r="G3504" i="3"/>
  <c r="H3504" i="3" s="1"/>
  <c r="G3503" i="3"/>
  <c r="H3503" i="3" s="1"/>
  <c r="G3502" i="3"/>
  <c r="H3502" i="3" s="1"/>
  <c r="H3501" i="3"/>
  <c r="H3500" i="3"/>
  <c r="G3500" i="3"/>
  <c r="G3499" i="3"/>
  <c r="H3499" i="3" s="1"/>
  <c r="G3498" i="3"/>
  <c r="H3498" i="3" s="1"/>
  <c r="G3497" i="3"/>
  <c r="H3497" i="3" s="1"/>
  <c r="G3496" i="3"/>
  <c r="H3496" i="3" s="1"/>
  <c r="G3495" i="3"/>
  <c r="H3495" i="3" s="1"/>
  <c r="G3494" i="3"/>
  <c r="H3494" i="3" s="1"/>
  <c r="G3493" i="3"/>
  <c r="H3493" i="3" s="1"/>
  <c r="H3492" i="3"/>
  <c r="G3492" i="3"/>
  <c r="G3491" i="3"/>
  <c r="H3491" i="3" s="1"/>
  <c r="G3490" i="3"/>
  <c r="H3490" i="3" s="1"/>
  <c r="H3489" i="3"/>
  <c r="G3489" i="3"/>
  <c r="G3488" i="3"/>
  <c r="H3488" i="3" s="1"/>
  <c r="G3487" i="3"/>
  <c r="H3487" i="3" s="1"/>
  <c r="H3486" i="3"/>
  <c r="G3486" i="3"/>
  <c r="H3485" i="3"/>
  <c r="G3485" i="3"/>
  <c r="G3484" i="3"/>
  <c r="H3484" i="3" s="1"/>
  <c r="H3483" i="3"/>
  <c r="G3483" i="3"/>
  <c r="G3482" i="3"/>
  <c r="H3482" i="3" s="1"/>
  <c r="G3481" i="3"/>
  <c r="H3481" i="3" s="1"/>
  <c r="G3480" i="3"/>
  <c r="H3480" i="3" s="1"/>
  <c r="H3479" i="3"/>
  <c r="G3479" i="3"/>
  <c r="G3478" i="3"/>
  <c r="H3478" i="3" s="1"/>
  <c r="H3477" i="3"/>
  <c r="G3477" i="3"/>
  <c r="G3476" i="3"/>
  <c r="H3476" i="3" s="1"/>
  <c r="G3475" i="3"/>
  <c r="H3475" i="3" s="1"/>
  <c r="H3474" i="3"/>
  <c r="G3474" i="3"/>
  <c r="H3473" i="3"/>
  <c r="G3473" i="3"/>
  <c r="G3472" i="3"/>
  <c r="H3472" i="3" s="1"/>
  <c r="H3471" i="3"/>
  <c r="G3471" i="3"/>
  <c r="G3470" i="3"/>
  <c r="H3470" i="3" s="1"/>
  <c r="G3469" i="3"/>
  <c r="H3469" i="3" s="1"/>
  <c r="G3468" i="3"/>
  <c r="H3468" i="3" s="1"/>
  <c r="H3467" i="3"/>
  <c r="G3467" i="3"/>
  <c r="H3466" i="3"/>
  <c r="H3465" i="3"/>
  <c r="G3465" i="3"/>
  <c r="G3464" i="3"/>
  <c r="H3464" i="3" s="1"/>
  <c r="G3463" i="3"/>
  <c r="H3463" i="3" s="1"/>
  <c r="G3462" i="3"/>
  <c r="H3462" i="3" s="1"/>
  <c r="H3461" i="3"/>
  <c r="G3461" i="3"/>
  <c r="G3460" i="3"/>
  <c r="H3460" i="3" s="1"/>
  <c r="H3459" i="3"/>
  <c r="G3459" i="3"/>
  <c r="G3458" i="3"/>
  <c r="H3458" i="3" s="1"/>
  <c r="G3457" i="3"/>
  <c r="H3457" i="3" s="1"/>
  <c r="G3456" i="3"/>
  <c r="H3456" i="3" s="1"/>
  <c r="G3455" i="3"/>
  <c r="H3455" i="3" s="1"/>
  <c r="G3454" i="3"/>
  <c r="H3454" i="3" s="1"/>
  <c r="H3453" i="3"/>
  <c r="G3453" i="3"/>
  <c r="G3452" i="3"/>
  <c r="H3452" i="3" s="1"/>
  <c r="G3451" i="3"/>
  <c r="H3451" i="3" s="1"/>
  <c r="H3450" i="3"/>
  <c r="G3450" i="3"/>
  <c r="G3449" i="3"/>
  <c r="H3449" i="3" s="1"/>
  <c r="G3448" i="3"/>
  <c r="H3448" i="3" s="1"/>
  <c r="H3447" i="3"/>
  <c r="G3447" i="3"/>
  <c r="G3446" i="3"/>
  <c r="H3446" i="3" s="1"/>
  <c r="G3445" i="3"/>
  <c r="H3445" i="3" s="1"/>
  <c r="G3444" i="3"/>
  <c r="H3444" i="3" s="1"/>
  <c r="H3443" i="3"/>
  <c r="G3443" i="3"/>
  <c r="G3442" i="3"/>
  <c r="H3442" i="3" s="1"/>
  <c r="H3441" i="3"/>
  <c r="G3441" i="3"/>
  <c r="G3440" i="3"/>
  <c r="H3440" i="3" s="1"/>
  <c r="G3439" i="3"/>
  <c r="H3439" i="3" s="1"/>
  <c r="G3438" i="3"/>
  <c r="H3438" i="3" s="1"/>
  <c r="H3437" i="3"/>
  <c r="G3437" i="3"/>
  <c r="G3436" i="3"/>
  <c r="H3436" i="3" s="1"/>
  <c r="H3435" i="3"/>
  <c r="G3435" i="3"/>
  <c r="H3434" i="3"/>
  <c r="G3433" i="3"/>
  <c r="H3433" i="3" s="1"/>
  <c r="G3432" i="3"/>
  <c r="H3432" i="3" s="1"/>
  <c r="G3431" i="3"/>
  <c r="H3431" i="3" s="1"/>
  <c r="G3430" i="3"/>
  <c r="H3430" i="3" s="1"/>
  <c r="H3429" i="3"/>
  <c r="G3429" i="3"/>
  <c r="G3428" i="3"/>
  <c r="H3428" i="3" s="1"/>
  <c r="G3427" i="3"/>
  <c r="H3427" i="3" s="1"/>
  <c r="H3426" i="3"/>
  <c r="G3426" i="3"/>
  <c r="G3425" i="3"/>
  <c r="H3425" i="3" s="1"/>
  <c r="G3424" i="3"/>
  <c r="H3424" i="3" s="1"/>
  <c r="H3423" i="3"/>
  <c r="G3422" i="3"/>
  <c r="H3422" i="3" s="1"/>
  <c r="G3421" i="3"/>
  <c r="H3421" i="3" s="1"/>
  <c r="G3420" i="3"/>
  <c r="H3420" i="3" s="1"/>
  <c r="H3419" i="3"/>
  <c r="G3419" i="3"/>
  <c r="G3418" i="3"/>
  <c r="H3418" i="3" s="1"/>
  <c r="H3417" i="3"/>
  <c r="G3417" i="3"/>
  <c r="G3416" i="3"/>
  <c r="H3416" i="3" s="1"/>
  <c r="G3415" i="3"/>
  <c r="H3415" i="3" s="1"/>
  <c r="G3414" i="3"/>
  <c r="H3414" i="3" s="1"/>
  <c r="H3413" i="3"/>
  <c r="G3413" i="3"/>
  <c r="G3412" i="3"/>
  <c r="H3412" i="3" s="1"/>
  <c r="H3411" i="3"/>
  <c r="G3411" i="3"/>
  <c r="G3410" i="3"/>
  <c r="H3410" i="3" s="1"/>
  <c r="G3409" i="3"/>
  <c r="H3409" i="3" s="1"/>
  <c r="G3408" i="3"/>
  <c r="H3408" i="3" s="1"/>
  <c r="G3407" i="3"/>
  <c r="H3407" i="3" s="1"/>
  <c r="G3406" i="3"/>
  <c r="H3406" i="3" s="1"/>
  <c r="H3405" i="3"/>
  <c r="G3405" i="3"/>
  <c r="G3404" i="3"/>
  <c r="H3404" i="3" s="1"/>
  <c r="G3403" i="3"/>
  <c r="H3403" i="3" s="1"/>
  <c r="H3402" i="3"/>
  <c r="G3402" i="3"/>
  <c r="G3401" i="3"/>
  <c r="H3401" i="3" s="1"/>
  <c r="G3400" i="3"/>
  <c r="H3400" i="3" s="1"/>
  <c r="H3399" i="3"/>
  <c r="G3399" i="3"/>
  <c r="G3398" i="3"/>
  <c r="H3398" i="3" s="1"/>
  <c r="G3397" i="3"/>
  <c r="H3397" i="3" s="1"/>
  <c r="G3396" i="3"/>
  <c r="H3396" i="3" s="1"/>
  <c r="H3395" i="3"/>
  <c r="G3395" i="3"/>
  <c r="G3394" i="3"/>
  <c r="H3394" i="3" s="1"/>
  <c r="H3393" i="3"/>
  <c r="G3393" i="3"/>
  <c r="G3392" i="3"/>
  <c r="H3392" i="3" s="1"/>
  <c r="G3391" i="3"/>
  <c r="H3391" i="3" s="1"/>
  <c r="G3390" i="3"/>
  <c r="H3390" i="3" s="1"/>
  <c r="H3389" i="3"/>
  <c r="G3389" i="3"/>
  <c r="G3388" i="3"/>
  <c r="H3388" i="3" s="1"/>
  <c r="H3387" i="3"/>
  <c r="G3387" i="3"/>
  <c r="G3386" i="3"/>
  <c r="H3386" i="3" s="1"/>
  <c r="G3385" i="3"/>
  <c r="H3385" i="3" s="1"/>
  <c r="G3384" i="3"/>
  <c r="H3384" i="3" s="1"/>
  <c r="G3383" i="3"/>
  <c r="H3383" i="3" s="1"/>
  <c r="G3382" i="3"/>
  <c r="H3382" i="3" s="1"/>
  <c r="H3381" i="3"/>
  <c r="G3381" i="3"/>
  <c r="G3380" i="3"/>
  <c r="H3380" i="3" s="1"/>
  <c r="G3379" i="3"/>
  <c r="H3379" i="3" s="1"/>
  <c r="H3378" i="3"/>
  <c r="G3378" i="3"/>
  <c r="G3377" i="3"/>
  <c r="H3377" i="3" s="1"/>
  <c r="G3376" i="3"/>
  <c r="H3376" i="3" s="1"/>
  <c r="H3375" i="3"/>
  <c r="G3375" i="3"/>
  <c r="G3374" i="3"/>
  <c r="H3374" i="3" s="1"/>
  <c r="G3373" i="3"/>
  <c r="H3373" i="3" s="1"/>
  <c r="G3372" i="3"/>
  <c r="H3372" i="3" s="1"/>
  <c r="H3371" i="3"/>
  <c r="G3371" i="3"/>
  <c r="G3370" i="3"/>
  <c r="H3370" i="3" s="1"/>
  <c r="H3369" i="3"/>
  <c r="G3369" i="3"/>
  <c r="G3368" i="3"/>
  <c r="H3368" i="3" s="1"/>
  <c r="G3367" i="3"/>
  <c r="H3367" i="3" s="1"/>
  <c r="G3366" i="3"/>
  <c r="H3366" i="3" s="1"/>
  <c r="H3365" i="3"/>
  <c r="G3365" i="3"/>
  <c r="G3364" i="3"/>
  <c r="H3364" i="3" s="1"/>
  <c r="H3363" i="3"/>
  <c r="G3363" i="3"/>
  <c r="G3362" i="3"/>
  <c r="H3362" i="3" s="1"/>
  <c r="G3361" i="3"/>
  <c r="H3361" i="3" s="1"/>
  <c r="G3360" i="3"/>
  <c r="H3360" i="3" s="1"/>
  <c r="G3359" i="3"/>
  <c r="H3359" i="3" s="1"/>
  <c r="G3358" i="3"/>
  <c r="H3358" i="3" s="1"/>
  <c r="H3357" i="3"/>
  <c r="G3357" i="3"/>
  <c r="G3356" i="3"/>
  <c r="H3356" i="3" s="1"/>
  <c r="G3355" i="3"/>
  <c r="H3355" i="3" s="1"/>
  <c r="H3354" i="3"/>
  <c r="G3354" i="3"/>
  <c r="G3353" i="3"/>
  <c r="H3353" i="3" s="1"/>
  <c r="G3352" i="3"/>
  <c r="H3352" i="3" s="1"/>
  <c r="H3351" i="3"/>
  <c r="G3351" i="3"/>
  <c r="G3350" i="3"/>
  <c r="H3350" i="3" s="1"/>
  <c r="G3349" i="3"/>
  <c r="H3349" i="3" s="1"/>
  <c r="G3348" i="3"/>
  <c r="H3348" i="3" s="1"/>
  <c r="H3347" i="3"/>
  <c r="G3347" i="3"/>
  <c r="G3346" i="3"/>
  <c r="H3346" i="3" s="1"/>
  <c r="H3345" i="3"/>
  <c r="G3345" i="3"/>
  <c r="G3344" i="3"/>
  <c r="H3344" i="3" s="1"/>
  <c r="G3343" i="3"/>
  <c r="H3343" i="3" s="1"/>
  <c r="G3342" i="3"/>
  <c r="H3342" i="3" s="1"/>
  <c r="H3341" i="3"/>
  <c r="G3341" i="3"/>
  <c r="G3340" i="3"/>
  <c r="H3340" i="3" s="1"/>
  <c r="H3339" i="3"/>
  <c r="G3339" i="3"/>
  <c r="G3338" i="3"/>
  <c r="H3338" i="3" s="1"/>
  <c r="G3337" i="3"/>
  <c r="H3337" i="3" s="1"/>
  <c r="G3336" i="3"/>
  <c r="H3336" i="3" s="1"/>
  <c r="G3335" i="3"/>
  <c r="H3335" i="3" s="1"/>
  <c r="G3334" i="3"/>
  <c r="H3334" i="3" s="1"/>
  <c r="H3333" i="3"/>
  <c r="G3333" i="3"/>
  <c r="G3332" i="3"/>
  <c r="H3332" i="3" s="1"/>
  <c r="G3331" i="3"/>
  <c r="H3331" i="3" s="1"/>
  <c r="H3330" i="3"/>
  <c r="G3330" i="3"/>
  <c r="G3329" i="3"/>
  <c r="H3329" i="3" s="1"/>
  <c r="G3328" i="3"/>
  <c r="H3328" i="3" s="1"/>
  <c r="H3327" i="3"/>
  <c r="G3327" i="3"/>
  <c r="G3326" i="3"/>
  <c r="H3326" i="3" s="1"/>
  <c r="G3325" i="3"/>
  <c r="H3325" i="3" s="1"/>
  <c r="G3324" i="3"/>
  <c r="H3324" i="3" s="1"/>
  <c r="H3323" i="3"/>
  <c r="G3323" i="3"/>
  <c r="G3322" i="3"/>
  <c r="H3322" i="3" s="1"/>
  <c r="H3321" i="3"/>
  <c r="G3321" i="3"/>
  <c r="G3320" i="3"/>
  <c r="H3320" i="3" s="1"/>
  <c r="G3319" i="3"/>
  <c r="H3319" i="3" s="1"/>
  <c r="G3318" i="3"/>
  <c r="H3318" i="3" s="1"/>
  <c r="H3317" i="3"/>
  <c r="G3317" i="3"/>
  <c r="G3316" i="3"/>
  <c r="H3316" i="3" s="1"/>
  <c r="H3315" i="3"/>
  <c r="G3315" i="3"/>
  <c r="G3314" i="3"/>
  <c r="H3314" i="3" s="1"/>
  <c r="G3313" i="3"/>
  <c r="H3313" i="3" s="1"/>
  <c r="G3312" i="3"/>
  <c r="H3312" i="3" s="1"/>
  <c r="G3311" i="3"/>
  <c r="H3311" i="3" s="1"/>
  <c r="G3310" i="3"/>
  <c r="H3310" i="3" s="1"/>
  <c r="H3309" i="3"/>
  <c r="G3309" i="3"/>
  <c r="G3308" i="3"/>
  <c r="H3308" i="3" s="1"/>
  <c r="G3307" i="3"/>
  <c r="H3307" i="3" s="1"/>
  <c r="H3306" i="3"/>
  <c r="G3306" i="3"/>
  <c r="G3305" i="3"/>
  <c r="H3305" i="3" s="1"/>
  <c r="G3304" i="3"/>
  <c r="H3304" i="3" s="1"/>
  <c r="H3303" i="3"/>
  <c r="G3303" i="3"/>
  <c r="H3302" i="3"/>
  <c r="G3301" i="3"/>
  <c r="H3301" i="3" s="1"/>
  <c r="G3300" i="3"/>
  <c r="H3300" i="3" s="1"/>
  <c r="H3299" i="3"/>
  <c r="G3299" i="3"/>
  <c r="G3298" i="3"/>
  <c r="H3298" i="3" s="1"/>
  <c r="H3297" i="3"/>
  <c r="G3297" i="3"/>
  <c r="H3296" i="3"/>
  <c r="H3295" i="3"/>
  <c r="G3294" i="3"/>
  <c r="H3294" i="3" s="1"/>
  <c r="H3293" i="3"/>
  <c r="G3293" i="3"/>
  <c r="G3292" i="3"/>
  <c r="H3292" i="3" s="1"/>
  <c r="H3291" i="3"/>
  <c r="G3291" i="3"/>
  <c r="G3290" i="3"/>
  <c r="H3290" i="3" s="1"/>
  <c r="G3289" i="3"/>
  <c r="H3289" i="3" s="1"/>
  <c r="G3288" i="3"/>
  <c r="H3288" i="3" s="1"/>
  <c r="G3287" i="3"/>
  <c r="H3287" i="3" s="1"/>
  <c r="G3286" i="3"/>
  <c r="H3286" i="3" s="1"/>
  <c r="H3285" i="3"/>
  <c r="G3285" i="3"/>
  <c r="G3284" i="3"/>
  <c r="H3284" i="3" s="1"/>
  <c r="G3283" i="3"/>
  <c r="H3283" i="3" s="1"/>
  <c r="H3282" i="3"/>
  <c r="G3282" i="3"/>
  <c r="G3281" i="3"/>
  <c r="H3281" i="3" s="1"/>
  <c r="G3280" i="3"/>
  <c r="H3280" i="3" s="1"/>
  <c r="H3279" i="3"/>
  <c r="G3279" i="3"/>
  <c r="G3278" i="3"/>
  <c r="H3278" i="3" s="1"/>
  <c r="G3277" i="3"/>
  <c r="H3277" i="3" s="1"/>
  <c r="G3276" i="3"/>
  <c r="H3276" i="3" s="1"/>
  <c r="H3275" i="3"/>
  <c r="G3275" i="3"/>
  <c r="G3274" i="3"/>
  <c r="H3274" i="3" s="1"/>
  <c r="H3273" i="3"/>
  <c r="G3273" i="3"/>
  <c r="G3272" i="3"/>
  <c r="H3272" i="3" s="1"/>
  <c r="G3271" i="3"/>
  <c r="H3271" i="3" s="1"/>
  <c r="G3270" i="3"/>
  <c r="H3270" i="3" s="1"/>
  <c r="H3269" i="3"/>
  <c r="G3269" i="3"/>
  <c r="G3268" i="3"/>
  <c r="H3268" i="3" s="1"/>
  <c r="H3267" i="3"/>
  <c r="G3267" i="3"/>
  <c r="G3266" i="3"/>
  <c r="H3266" i="3" s="1"/>
  <c r="G3265" i="3"/>
  <c r="H3265" i="3" s="1"/>
  <c r="G3264" i="3"/>
  <c r="H3264" i="3" s="1"/>
  <c r="H3263" i="3"/>
  <c r="G3263" i="3"/>
  <c r="G3262" i="3"/>
  <c r="H3262" i="3" s="1"/>
  <c r="H3261" i="3"/>
  <c r="G3261" i="3"/>
  <c r="G3260" i="3"/>
  <c r="H3260" i="3" s="1"/>
  <c r="H3259" i="3"/>
  <c r="H3258" i="3"/>
  <c r="G3258" i="3"/>
  <c r="G3257" i="3"/>
  <c r="H3257" i="3" s="1"/>
  <c r="G3256" i="3"/>
  <c r="H3256" i="3" s="1"/>
  <c r="H3255" i="3"/>
  <c r="G3255" i="3"/>
  <c r="G3254" i="3"/>
  <c r="H3254" i="3" s="1"/>
  <c r="G3253" i="3"/>
  <c r="H3253" i="3" s="1"/>
  <c r="G3252" i="3"/>
  <c r="H3252" i="3" s="1"/>
  <c r="H3251" i="3"/>
  <c r="G3251" i="3"/>
  <c r="G3250" i="3"/>
  <c r="H3250" i="3" s="1"/>
  <c r="H3249" i="3"/>
  <c r="G3249" i="3"/>
  <c r="G3248" i="3"/>
  <c r="H3248" i="3" s="1"/>
  <c r="G3247" i="3"/>
  <c r="H3247" i="3" s="1"/>
  <c r="G3246" i="3"/>
  <c r="H3246" i="3" s="1"/>
  <c r="H3245" i="3"/>
  <c r="G3245" i="3"/>
  <c r="G3244" i="3"/>
  <c r="H3244" i="3" s="1"/>
  <c r="H3243" i="3"/>
  <c r="G3243" i="3"/>
  <c r="G3242" i="3"/>
  <c r="H3242" i="3" s="1"/>
  <c r="G3241" i="3"/>
  <c r="H3241" i="3" s="1"/>
  <c r="G3240" i="3"/>
  <c r="H3240" i="3" s="1"/>
  <c r="H3239" i="3"/>
  <c r="G3239" i="3"/>
  <c r="G3238" i="3"/>
  <c r="H3238" i="3" s="1"/>
  <c r="H3237" i="3"/>
  <c r="G3237" i="3"/>
  <c r="G3236" i="3"/>
  <c r="H3236" i="3" s="1"/>
  <c r="G3235" i="3"/>
  <c r="H3235" i="3" s="1"/>
  <c r="H3234" i="3"/>
  <c r="G3234" i="3"/>
  <c r="G3233" i="3"/>
  <c r="H3233" i="3" s="1"/>
  <c r="G3232" i="3"/>
  <c r="H3232" i="3" s="1"/>
  <c r="H3231" i="3"/>
  <c r="G3231" i="3"/>
  <c r="G3230" i="3"/>
  <c r="H3230" i="3" s="1"/>
  <c r="G3229" i="3"/>
  <c r="H3229" i="3" s="1"/>
  <c r="G3228" i="3"/>
  <c r="H3228" i="3" s="1"/>
  <c r="H3227" i="3"/>
  <c r="G3227" i="3"/>
  <c r="G3226" i="3"/>
  <c r="H3226" i="3" s="1"/>
  <c r="H3225" i="3"/>
  <c r="G3225" i="3"/>
  <c r="H3224" i="3"/>
  <c r="G3223" i="3"/>
  <c r="H3223" i="3" s="1"/>
  <c r="G3222" i="3"/>
  <c r="H3222" i="3" s="1"/>
  <c r="H3221" i="3"/>
  <c r="G3221" i="3"/>
  <c r="G3220" i="3"/>
  <c r="H3220" i="3" s="1"/>
  <c r="H3219" i="3"/>
  <c r="G3219" i="3"/>
  <c r="G3218" i="3"/>
  <c r="H3218" i="3" s="1"/>
  <c r="G3217" i="3"/>
  <c r="H3217" i="3" s="1"/>
  <c r="G3216" i="3"/>
  <c r="H3216" i="3" s="1"/>
  <c r="H3215" i="3"/>
  <c r="G3215" i="3"/>
  <c r="G3214" i="3"/>
  <c r="H3214" i="3" s="1"/>
  <c r="H3213" i="3"/>
  <c r="G3213" i="3"/>
  <c r="G3212" i="3"/>
  <c r="H3212" i="3" s="1"/>
  <c r="G3211" i="3"/>
  <c r="H3211" i="3" s="1"/>
  <c r="H3210" i="3"/>
  <c r="G3210" i="3"/>
  <c r="G3209" i="3"/>
  <c r="H3209" i="3" s="1"/>
  <c r="G3208" i="3"/>
  <c r="H3208" i="3" s="1"/>
  <c r="H3207" i="3"/>
  <c r="G3207" i="3"/>
  <c r="G3206" i="3"/>
  <c r="H3206" i="3" s="1"/>
  <c r="H3205" i="3"/>
  <c r="G3205" i="3"/>
  <c r="H3204" i="3"/>
  <c r="G3204" i="3"/>
  <c r="H3203" i="3"/>
  <c r="G3203" i="3"/>
  <c r="G3202" i="3"/>
  <c r="H3202" i="3" s="1"/>
  <c r="H3201" i="3"/>
  <c r="G3200" i="3"/>
  <c r="H3200" i="3" s="1"/>
  <c r="G3199" i="3"/>
  <c r="H3199" i="3" s="1"/>
  <c r="H3198" i="3"/>
  <c r="G3198" i="3"/>
  <c r="H3197" i="3"/>
  <c r="G3197" i="3"/>
  <c r="G3196" i="3"/>
  <c r="H3196" i="3" s="1"/>
  <c r="H3195" i="3"/>
  <c r="G3195" i="3"/>
  <c r="G3194" i="3"/>
  <c r="H3194" i="3" s="1"/>
  <c r="H3193" i="3"/>
  <c r="G3192" i="3"/>
  <c r="H3192" i="3" s="1"/>
  <c r="H3191" i="3"/>
  <c r="G3191" i="3"/>
  <c r="G3190" i="3"/>
  <c r="H3190" i="3" s="1"/>
  <c r="H3189" i="3"/>
  <c r="G3189" i="3"/>
  <c r="G3188" i="3"/>
  <c r="H3188" i="3" s="1"/>
  <c r="G3187" i="3"/>
  <c r="H3187" i="3" s="1"/>
  <c r="G3186" i="3"/>
  <c r="H3186" i="3" s="1"/>
  <c r="G3185" i="3"/>
  <c r="H3185" i="3" s="1"/>
  <c r="G3184" i="3"/>
  <c r="H3184" i="3" s="1"/>
  <c r="G3183" i="3"/>
  <c r="H3183" i="3" s="1"/>
  <c r="H3182" i="3"/>
  <c r="G3182" i="3"/>
  <c r="H3181" i="3"/>
  <c r="G3181" i="3"/>
  <c r="G3180" i="3"/>
  <c r="H3180" i="3" s="1"/>
  <c r="H3179" i="3"/>
  <c r="G3179" i="3"/>
  <c r="G3178" i="3"/>
  <c r="H3178" i="3" s="1"/>
  <c r="H3177" i="3"/>
  <c r="G3177" i="3"/>
  <c r="H3176" i="3"/>
  <c r="G3176" i="3"/>
  <c r="H3175" i="3"/>
  <c r="G3175" i="3"/>
  <c r="G3174" i="3"/>
  <c r="H3174" i="3" s="1"/>
  <c r="G3173" i="3"/>
  <c r="H3173" i="3" s="1"/>
  <c r="G3172" i="3"/>
  <c r="H3172" i="3" s="1"/>
  <c r="G3171" i="3"/>
  <c r="H3171" i="3" s="1"/>
  <c r="G3170" i="3"/>
  <c r="H3170" i="3" s="1"/>
  <c r="H3169" i="3"/>
  <c r="G3169" i="3"/>
  <c r="H3168" i="3"/>
  <c r="G3168" i="3"/>
  <c r="G3167" i="3"/>
  <c r="H3167" i="3" s="1"/>
  <c r="G3166" i="3"/>
  <c r="H3166" i="3" s="1"/>
  <c r="G3165" i="3"/>
  <c r="H3165" i="3" s="1"/>
  <c r="H3164" i="3"/>
  <c r="G3164" i="3"/>
  <c r="H3163" i="3"/>
  <c r="G3163" i="3"/>
  <c r="H3162" i="3"/>
  <c r="G3162" i="3"/>
  <c r="G3161" i="3"/>
  <c r="H3161" i="3" s="1"/>
  <c r="G3160" i="3"/>
  <c r="H3160" i="3" s="1"/>
  <c r="H3159" i="3"/>
  <c r="G3159" i="3"/>
  <c r="G3158" i="3"/>
  <c r="H3158" i="3" s="1"/>
  <c r="G3157" i="3"/>
  <c r="H3157" i="3" s="1"/>
  <c r="H3156" i="3"/>
  <c r="G3156" i="3"/>
  <c r="H3155" i="3"/>
  <c r="G3155" i="3"/>
  <c r="G3154" i="3"/>
  <c r="H3154" i="3" s="1"/>
  <c r="G3153" i="3"/>
  <c r="H3153" i="3" s="1"/>
  <c r="G3152" i="3"/>
  <c r="H3152" i="3" s="1"/>
  <c r="H3151" i="3"/>
  <c r="G3151" i="3"/>
  <c r="H3150" i="3"/>
  <c r="G3150" i="3"/>
  <c r="H3149" i="3"/>
  <c r="G3149" i="3"/>
  <c r="G3148" i="3"/>
  <c r="H3148" i="3" s="1"/>
  <c r="G3147" i="3"/>
  <c r="H3147" i="3" s="1"/>
  <c r="H3146" i="3"/>
  <c r="G3146" i="3"/>
  <c r="G3145" i="3"/>
  <c r="H3145" i="3" s="1"/>
  <c r="G3144" i="3"/>
  <c r="H3144" i="3" s="1"/>
  <c r="H3143" i="3"/>
  <c r="G3143" i="3"/>
  <c r="G3142" i="3"/>
  <c r="H3142" i="3" s="1"/>
  <c r="G3141" i="3"/>
  <c r="H3141" i="3" s="1"/>
  <c r="G3140" i="3"/>
  <c r="H3140" i="3" s="1"/>
  <c r="G3139" i="3"/>
  <c r="H3139" i="3" s="1"/>
  <c r="H3138" i="3"/>
  <c r="G3138" i="3"/>
  <c r="H3137" i="3"/>
  <c r="G3137" i="3"/>
  <c r="G3136" i="3"/>
  <c r="H3136" i="3" s="1"/>
  <c r="H3135" i="3"/>
  <c r="G3135" i="3"/>
  <c r="G3134" i="3"/>
  <c r="H3134" i="3" s="1"/>
  <c r="H3133" i="3"/>
  <c r="G3133" i="3"/>
  <c r="G3132" i="3"/>
  <c r="H3132" i="3" s="1"/>
  <c r="G3131" i="3"/>
  <c r="H3131" i="3" s="1"/>
  <c r="G3130" i="3"/>
  <c r="H3130" i="3" s="1"/>
  <c r="H3129" i="3"/>
  <c r="G3129" i="3"/>
  <c r="G3128" i="3"/>
  <c r="H3128" i="3" s="1"/>
  <c r="G3127" i="3"/>
  <c r="H3127" i="3" s="1"/>
  <c r="G3126" i="3"/>
  <c r="H3126" i="3" s="1"/>
  <c r="H3125" i="3"/>
  <c r="G3125" i="3"/>
  <c r="G3124" i="3"/>
  <c r="H3124" i="3" s="1"/>
  <c r="H3123" i="3"/>
  <c r="G3123" i="3"/>
  <c r="H3122" i="3"/>
  <c r="G3122" i="3"/>
  <c r="G3121" i="3"/>
  <c r="H3121" i="3" s="1"/>
  <c r="H3120" i="3"/>
  <c r="G3120" i="3"/>
  <c r="G3119" i="3"/>
  <c r="H3119" i="3" s="1"/>
  <c r="G3118" i="3"/>
  <c r="H3118" i="3" s="1"/>
  <c r="H3117" i="3"/>
  <c r="G3117" i="3"/>
  <c r="H3116" i="3"/>
  <c r="G3116" i="3"/>
  <c r="G3115" i="3"/>
  <c r="H3115" i="3" s="1"/>
  <c r="G3114" i="3"/>
  <c r="H3114" i="3" s="1"/>
  <c r="G3113" i="3"/>
  <c r="H3113" i="3" s="1"/>
  <c r="G3112" i="3"/>
  <c r="H3112" i="3" s="1"/>
  <c r="G3111" i="3"/>
  <c r="H3111" i="3" s="1"/>
  <c r="H3110" i="3"/>
  <c r="G3110" i="3"/>
  <c r="H3109" i="3"/>
  <c r="G3109" i="3"/>
  <c r="G3108" i="3"/>
  <c r="H3108" i="3" s="1"/>
  <c r="H3107" i="3"/>
  <c r="G3107" i="3"/>
  <c r="G3106" i="3"/>
  <c r="H3106" i="3" s="1"/>
  <c r="G3105" i="3"/>
  <c r="H3105" i="3" s="1"/>
  <c r="H3104" i="3"/>
  <c r="G3104" i="3"/>
  <c r="H3103" i="3"/>
  <c r="G3103" i="3"/>
  <c r="G3102" i="3"/>
  <c r="H3102" i="3" s="1"/>
  <c r="H3101" i="3"/>
  <c r="G3101" i="3"/>
  <c r="G3100" i="3"/>
  <c r="H3100" i="3" s="1"/>
  <c r="G3099" i="3"/>
  <c r="H3099" i="3" s="1"/>
  <c r="H3098" i="3"/>
  <c r="G3098" i="3"/>
  <c r="H3097" i="3"/>
  <c r="G3097" i="3"/>
  <c r="G3096" i="3"/>
  <c r="H3096" i="3" s="1"/>
  <c r="H3095" i="3"/>
  <c r="G3095" i="3"/>
  <c r="G3094" i="3"/>
  <c r="H3094" i="3" s="1"/>
  <c r="G3093" i="3"/>
  <c r="H3093" i="3" s="1"/>
  <c r="H3092" i="3"/>
  <c r="G3092" i="3"/>
  <c r="H3091" i="3"/>
  <c r="G3091" i="3"/>
  <c r="G3090" i="3"/>
  <c r="H3090" i="3" s="1"/>
  <c r="H3089" i="3"/>
  <c r="G3089" i="3"/>
  <c r="H3088" i="3"/>
  <c r="G3087" i="3"/>
  <c r="H3087" i="3" s="1"/>
  <c r="H3086" i="3"/>
  <c r="G3086" i="3"/>
  <c r="H3085" i="3"/>
  <c r="G3085" i="3"/>
  <c r="G3084" i="3"/>
  <c r="H3084" i="3" s="1"/>
  <c r="H3083" i="3"/>
  <c r="G3083" i="3"/>
  <c r="G3082" i="3"/>
  <c r="H3082" i="3" s="1"/>
  <c r="G3081" i="3"/>
  <c r="H3081" i="3" s="1"/>
  <c r="H3080" i="3"/>
  <c r="G3080" i="3"/>
  <c r="H3079" i="3"/>
  <c r="G3079" i="3"/>
  <c r="G3078" i="3"/>
  <c r="H3078" i="3" s="1"/>
  <c r="H3077" i="3"/>
  <c r="G3077" i="3"/>
  <c r="G3076" i="3"/>
  <c r="H3076" i="3" s="1"/>
  <c r="G3075" i="3"/>
  <c r="H3075" i="3" s="1"/>
  <c r="H3074" i="3"/>
  <c r="G3074" i="3"/>
  <c r="H3073" i="3"/>
  <c r="G3073" i="3"/>
  <c r="G3072" i="3"/>
  <c r="H3072" i="3" s="1"/>
  <c r="H3071" i="3"/>
  <c r="G3071" i="3"/>
  <c r="G3070" i="3"/>
  <c r="H3070" i="3" s="1"/>
  <c r="G3069" i="3"/>
  <c r="H3069" i="3" s="1"/>
  <c r="H3068" i="3"/>
  <c r="G3068" i="3"/>
  <c r="H3067" i="3"/>
  <c r="G3067" i="3"/>
  <c r="G3066" i="3"/>
  <c r="H3066" i="3" s="1"/>
  <c r="H3065" i="3"/>
  <c r="G3065" i="3"/>
  <c r="G3064" i="3"/>
  <c r="H3064" i="3" s="1"/>
  <c r="H3063" i="3"/>
  <c r="G3063" i="3"/>
  <c r="H3062" i="3"/>
  <c r="G3062" i="3"/>
  <c r="H3061" i="3"/>
  <c r="G3061" i="3"/>
  <c r="G3060" i="3"/>
  <c r="H3060" i="3" s="1"/>
  <c r="H3059" i="3"/>
  <c r="G3059" i="3"/>
  <c r="G3058" i="3"/>
  <c r="H3058" i="3" s="1"/>
  <c r="G3057" i="3"/>
  <c r="H3057" i="3" s="1"/>
  <c r="H3056" i="3"/>
  <c r="G3056" i="3"/>
  <c r="H3055" i="3"/>
  <c r="G3055" i="3"/>
  <c r="G3054" i="3"/>
  <c r="H3054" i="3" s="1"/>
  <c r="H3053" i="3"/>
  <c r="G3053" i="3"/>
  <c r="H3052" i="3"/>
  <c r="G3052" i="3"/>
  <c r="H3051" i="3"/>
  <c r="G3051" i="3"/>
  <c r="H3050" i="3"/>
  <c r="G3050" i="3"/>
  <c r="H3049" i="3"/>
  <c r="G3049" i="3"/>
  <c r="G3048" i="3"/>
  <c r="H3048" i="3" s="1"/>
  <c r="H3047" i="3"/>
  <c r="G3047" i="3"/>
  <c r="G3046" i="3"/>
  <c r="H3046" i="3" s="1"/>
  <c r="H3045" i="3"/>
  <c r="G3045" i="3"/>
  <c r="H3044" i="3"/>
  <c r="G3044" i="3"/>
  <c r="H3043" i="3"/>
  <c r="G3042" i="3"/>
  <c r="H3042" i="3" s="1"/>
  <c r="H3041" i="3"/>
  <c r="G3041" i="3"/>
  <c r="G3040" i="3"/>
  <c r="H3040" i="3" s="1"/>
  <c r="H3039" i="3"/>
  <c r="G3039" i="3"/>
  <c r="H3038" i="3"/>
  <c r="G3038" i="3"/>
  <c r="H3037" i="3"/>
  <c r="G3037" i="3"/>
  <c r="G3036" i="3"/>
  <c r="H3036" i="3" s="1"/>
  <c r="H3035" i="3"/>
  <c r="G3035" i="3"/>
  <c r="G3034" i="3"/>
  <c r="H3034" i="3" s="1"/>
  <c r="G3033" i="3"/>
  <c r="H3033" i="3" s="1"/>
  <c r="H3032" i="3"/>
  <c r="G3032" i="3"/>
  <c r="H3031" i="3"/>
  <c r="G3031" i="3"/>
  <c r="G3030" i="3"/>
  <c r="H3030" i="3" s="1"/>
  <c r="H3029" i="3"/>
  <c r="G3029" i="3"/>
  <c r="H3028" i="3"/>
  <c r="G3028" i="3"/>
  <c r="G3027" i="3"/>
  <c r="H3027" i="3" s="1"/>
  <c r="H3026" i="3"/>
  <c r="G3026" i="3"/>
  <c r="H3025" i="3"/>
  <c r="G3025" i="3"/>
  <c r="G3024" i="3"/>
  <c r="H3024" i="3" s="1"/>
  <c r="G3023" i="3"/>
  <c r="H3023" i="3" s="1"/>
  <c r="G3022" i="3"/>
  <c r="H3022" i="3" s="1"/>
  <c r="H3021" i="3"/>
  <c r="G3021" i="3"/>
  <c r="H3020" i="3"/>
  <c r="G3020" i="3"/>
  <c r="H3019" i="3"/>
  <c r="G3019" i="3"/>
  <c r="G3018" i="3"/>
  <c r="H3018" i="3" s="1"/>
  <c r="H3017" i="3"/>
  <c r="G3017" i="3"/>
  <c r="H3016" i="3"/>
  <c r="G3016" i="3"/>
  <c r="G3015" i="3"/>
  <c r="H3015" i="3" s="1"/>
  <c r="H3014" i="3"/>
  <c r="G3014" i="3"/>
  <c r="H3013" i="3"/>
  <c r="G3013" i="3"/>
  <c r="G3012" i="3"/>
  <c r="H3012" i="3" s="1"/>
  <c r="H3011" i="3"/>
  <c r="G3011" i="3"/>
  <c r="H3010" i="3"/>
  <c r="G3010" i="3"/>
  <c r="G3009" i="3"/>
  <c r="H3009" i="3" s="1"/>
  <c r="H3008" i="3"/>
  <c r="G3008" i="3"/>
  <c r="H3007" i="3"/>
  <c r="G3007" i="3"/>
  <c r="G3006" i="3"/>
  <c r="H3006" i="3" s="1"/>
  <c r="H3005" i="3"/>
  <c r="G3005" i="3"/>
  <c r="G3004" i="3"/>
  <c r="H3004" i="3" s="1"/>
  <c r="H3003" i="3"/>
  <c r="G3003" i="3"/>
  <c r="H3002" i="3"/>
  <c r="G3002" i="3"/>
  <c r="H3001" i="3"/>
  <c r="G3001" i="3"/>
  <c r="G3000" i="3"/>
  <c r="H3000" i="3" s="1"/>
  <c r="H2999" i="3"/>
  <c r="G2999" i="3"/>
  <c r="H2998" i="3"/>
  <c r="G2998" i="3"/>
  <c r="H2997" i="3"/>
  <c r="G2997" i="3"/>
  <c r="H2996" i="3"/>
  <c r="G2996" i="3"/>
  <c r="H2995" i="3"/>
  <c r="G2995" i="3"/>
  <c r="G2994" i="3"/>
  <c r="H2994" i="3" s="1"/>
  <c r="H2993" i="3"/>
  <c r="G2993" i="3"/>
  <c r="H2992" i="3"/>
  <c r="G2992" i="3"/>
  <c r="G2991" i="3"/>
  <c r="H2991" i="3" s="1"/>
  <c r="H2990" i="3"/>
  <c r="G2990" i="3"/>
  <c r="H2989" i="3"/>
  <c r="G2989" i="3"/>
  <c r="G2988" i="3"/>
  <c r="H2988" i="3" s="1"/>
  <c r="G2987" i="3"/>
  <c r="H2987" i="3" s="1"/>
  <c r="H2986" i="3"/>
  <c r="G2986" i="3"/>
  <c r="H2985" i="3"/>
  <c r="G2985" i="3"/>
  <c r="H2984" i="3"/>
  <c r="G2984" i="3"/>
  <c r="H2983" i="3"/>
  <c r="G2983" i="3"/>
  <c r="G2982" i="3"/>
  <c r="H2982" i="3" s="1"/>
  <c r="G2981" i="3"/>
  <c r="H2981" i="3" s="1"/>
  <c r="H2980" i="3"/>
  <c r="G2980" i="3"/>
  <c r="H2979" i="3"/>
  <c r="G2979" i="3"/>
  <c r="H2978" i="3"/>
  <c r="G2978" i="3"/>
  <c r="H2977" i="3"/>
  <c r="G2977" i="3"/>
  <c r="G2976" i="3"/>
  <c r="H2976" i="3" s="1"/>
  <c r="H2975" i="3"/>
  <c r="G2975" i="3"/>
  <c r="G2974" i="3"/>
  <c r="H2974" i="3" s="1"/>
  <c r="H2973" i="3"/>
  <c r="G2973" i="3"/>
  <c r="H2972" i="3"/>
  <c r="G2972" i="3"/>
  <c r="H2971" i="3"/>
  <c r="G2971" i="3"/>
  <c r="G2970" i="3"/>
  <c r="H2970" i="3" s="1"/>
  <c r="G2969" i="3"/>
  <c r="H2969" i="3" s="1"/>
  <c r="G2968" i="3"/>
  <c r="H2968" i="3" s="1"/>
  <c r="G2967" i="3"/>
  <c r="H2967" i="3" s="1"/>
  <c r="H2966" i="3"/>
  <c r="G2966" i="3"/>
  <c r="H2965" i="3"/>
  <c r="G2965" i="3"/>
  <c r="G2964" i="3"/>
  <c r="H2964" i="3" s="1"/>
  <c r="G2963" i="3"/>
  <c r="H2963" i="3" s="1"/>
  <c r="H2962" i="3"/>
  <c r="G2962" i="3"/>
  <c r="G2961" i="3"/>
  <c r="H2961" i="3" s="1"/>
  <c r="H2960" i="3"/>
  <c r="G2960" i="3"/>
  <c r="H2959" i="3"/>
  <c r="G2959" i="3"/>
  <c r="G2958" i="3"/>
  <c r="H2958" i="3" s="1"/>
  <c r="H2957" i="3"/>
  <c r="G2957" i="3"/>
  <c r="G2956" i="3"/>
  <c r="H2956" i="3" s="1"/>
  <c r="G2955" i="3"/>
  <c r="H2955" i="3" s="1"/>
  <c r="H2954" i="3"/>
  <c r="G2954" i="3"/>
  <c r="H2953" i="3"/>
  <c r="G2953" i="3"/>
  <c r="G2952" i="3"/>
  <c r="H2952" i="3" s="1"/>
  <c r="H2951" i="3"/>
  <c r="G2951" i="3"/>
  <c r="G2950" i="3"/>
  <c r="H2950" i="3" s="1"/>
  <c r="H2949" i="3"/>
  <c r="G2949" i="3"/>
  <c r="G2948" i="3"/>
  <c r="H2948" i="3" s="1"/>
  <c r="H2947" i="3"/>
  <c r="G2947" i="3"/>
  <c r="G2946" i="3"/>
  <c r="H2946" i="3" s="1"/>
  <c r="G2945" i="3"/>
  <c r="H2945" i="3" s="1"/>
  <c r="H2944" i="3"/>
  <c r="G2944" i="3"/>
  <c r="G2943" i="3"/>
  <c r="H2943" i="3" s="1"/>
  <c r="G2942" i="3"/>
  <c r="H2942" i="3" s="1"/>
  <c r="H2941" i="3"/>
  <c r="G2941" i="3"/>
  <c r="G2940" i="3"/>
  <c r="H2940" i="3" s="1"/>
  <c r="H2939" i="3"/>
  <c r="G2939" i="3"/>
  <c r="H2938" i="3"/>
  <c r="G2938" i="3"/>
  <c r="G2937" i="3"/>
  <c r="H2937" i="3" s="1"/>
  <c r="H2936" i="3"/>
  <c r="G2936" i="3"/>
  <c r="H2935" i="3"/>
  <c r="G2935" i="3"/>
  <c r="G2934" i="3"/>
  <c r="H2934" i="3" s="1"/>
  <c r="H2933" i="3"/>
  <c r="G2933" i="3"/>
  <c r="G2932" i="3"/>
  <c r="H2932" i="3" s="1"/>
  <c r="H2931" i="3"/>
  <c r="G2931" i="3"/>
  <c r="G2930" i="3"/>
  <c r="H2930" i="3" s="1"/>
  <c r="H2929" i="3"/>
  <c r="G2929" i="3"/>
  <c r="G2928" i="3"/>
  <c r="H2928" i="3" s="1"/>
  <c r="H2927" i="3"/>
  <c r="G2927" i="3"/>
  <c r="H2926" i="3"/>
  <c r="G2926" i="3"/>
  <c r="G2925" i="3"/>
  <c r="H2925" i="3" s="1"/>
  <c r="G2924" i="3"/>
  <c r="H2924" i="3" s="1"/>
  <c r="H2923" i="3"/>
  <c r="G2923" i="3"/>
  <c r="G2922" i="3"/>
  <c r="H2922" i="3" s="1"/>
  <c r="H2921" i="3"/>
  <c r="G2921" i="3"/>
  <c r="H2920" i="3"/>
  <c r="G2920" i="3"/>
  <c r="G2919" i="3"/>
  <c r="H2919" i="3" s="1"/>
  <c r="H2918" i="3"/>
  <c r="G2918" i="3"/>
  <c r="H2917" i="3"/>
  <c r="G2917" i="3"/>
  <c r="G2916" i="3"/>
  <c r="H2916" i="3" s="1"/>
  <c r="G2915" i="3"/>
  <c r="H2915" i="3" s="1"/>
  <c r="H2914" i="3"/>
  <c r="G2914" i="3"/>
  <c r="H2913" i="3"/>
  <c r="G2913" i="3"/>
  <c r="G2912" i="3"/>
  <c r="H2912" i="3" s="1"/>
  <c r="H2911" i="3"/>
  <c r="G2911" i="3"/>
  <c r="G2910" i="3"/>
  <c r="H2910" i="3" s="1"/>
  <c r="G2909" i="3"/>
  <c r="H2909" i="3" s="1"/>
  <c r="H2908" i="3"/>
  <c r="G2908" i="3"/>
  <c r="H2907" i="3"/>
  <c r="G2907" i="3"/>
  <c r="G2906" i="3"/>
  <c r="H2906" i="3" s="1"/>
  <c r="H2905" i="3"/>
  <c r="G2905" i="3"/>
  <c r="G2904" i="3"/>
  <c r="H2904" i="3" s="1"/>
  <c r="H2903" i="3"/>
  <c r="G2903" i="3"/>
  <c r="G2902" i="3"/>
  <c r="H2902" i="3" s="1"/>
  <c r="H2901" i="3"/>
  <c r="G2901" i="3"/>
  <c r="H2900" i="3"/>
  <c r="G2900" i="3"/>
  <c r="H2899" i="3"/>
  <c r="G2899" i="3"/>
  <c r="G2898" i="3"/>
  <c r="H2898" i="3" s="1"/>
  <c r="G2897" i="3"/>
  <c r="H2897" i="3" s="1"/>
  <c r="G2896" i="3"/>
  <c r="H2896" i="3" s="1"/>
  <c r="G2895" i="3"/>
  <c r="H2895" i="3" s="1"/>
  <c r="H2894" i="3"/>
  <c r="G2894" i="3"/>
  <c r="H2893" i="3"/>
  <c r="G2893" i="3"/>
  <c r="G2892" i="3"/>
  <c r="H2892" i="3" s="1"/>
  <c r="G2891" i="3"/>
  <c r="H2891" i="3" s="1"/>
  <c r="H2890" i="3"/>
  <c r="G2890" i="3"/>
  <c r="G2889" i="3"/>
  <c r="H2889" i="3" s="1"/>
  <c r="H2888" i="3"/>
  <c r="G2888" i="3"/>
  <c r="H2887" i="3"/>
  <c r="G2887" i="3"/>
  <c r="G2886" i="3"/>
  <c r="H2886" i="3" s="1"/>
  <c r="H2885" i="3"/>
  <c r="G2885" i="3"/>
  <c r="G2884" i="3"/>
  <c r="H2884" i="3" s="1"/>
  <c r="G2883" i="3"/>
  <c r="H2883" i="3" s="1"/>
  <c r="H2882" i="3"/>
  <c r="G2882" i="3"/>
  <c r="H2881" i="3"/>
  <c r="G2881" i="3"/>
  <c r="G2880" i="3"/>
  <c r="H2880" i="3" s="1"/>
  <c r="G2879" i="3"/>
  <c r="H2879" i="3" s="1"/>
  <c r="H2878" i="3"/>
  <c r="H2877" i="3"/>
  <c r="G2877" i="3"/>
  <c r="G2876" i="3"/>
  <c r="H2876" i="3" s="1"/>
  <c r="H2875" i="3"/>
  <c r="G2875" i="3"/>
  <c r="G2874" i="3"/>
  <c r="H2874" i="3" s="1"/>
  <c r="G2873" i="3"/>
  <c r="H2873" i="3" s="1"/>
  <c r="H2872" i="3"/>
  <c r="G2872" i="3"/>
  <c r="G2871" i="3"/>
  <c r="H2871" i="3" s="1"/>
  <c r="G2870" i="3"/>
  <c r="H2870" i="3" s="1"/>
  <c r="H2869" i="3"/>
  <c r="G2869" i="3"/>
  <c r="G2868" i="3"/>
  <c r="H2868" i="3" s="1"/>
  <c r="H2867" i="3"/>
  <c r="G2867" i="3"/>
  <c r="G2866" i="3"/>
  <c r="H2866" i="3" s="1"/>
  <c r="G2865" i="3"/>
  <c r="H2865" i="3" s="1"/>
  <c r="H2864" i="3"/>
  <c r="G2864" i="3"/>
  <c r="H2863" i="3"/>
  <c r="G2863" i="3"/>
  <c r="G2862" i="3"/>
  <c r="H2862" i="3" s="1"/>
  <c r="H2861" i="3"/>
  <c r="G2861" i="3"/>
  <c r="G2860" i="3"/>
  <c r="H2860" i="3" s="1"/>
  <c r="H2859" i="3"/>
  <c r="G2859" i="3"/>
  <c r="G2858" i="3"/>
  <c r="H2858" i="3" s="1"/>
  <c r="H2857" i="3"/>
  <c r="G2857" i="3"/>
  <c r="G2856" i="3"/>
  <c r="H2856" i="3" s="1"/>
  <c r="H2855" i="3"/>
  <c r="G2855" i="3"/>
  <c r="H2854" i="3"/>
  <c r="G2854" i="3"/>
  <c r="G2853" i="3"/>
  <c r="H2853" i="3" s="1"/>
  <c r="G2852" i="3"/>
  <c r="H2852" i="3" s="1"/>
  <c r="H2851" i="3"/>
  <c r="G2851" i="3"/>
  <c r="G2850" i="3"/>
  <c r="H2850" i="3" s="1"/>
  <c r="H2849" i="3"/>
  <c r="G2849" i="3"/>
  <c r="H2848" i="3"/>
  <c r="G2848" i="3"/>
  <c r="G2847" i="3"/>
  <c r="H2847" i="3" s="1"/>
  <c r="H2846" i="3"/>
  <c r="G2846" i="3"/>
  <c r="H2845" i="3"/>
  <c r="G2845" i="3"/>
  <c r="G2844" i="3"/>
  <c r="H2844" i="3" s="1"/>
  <c r="G2843" i="3"/>
  <c r="H2843" i="3" s="1"/>
  <c r="H2842" i="3"/>
  <c r="G2842" i="3"/>
  <c r="H2841" i="3"/>
  <c r="G2841" i="3"/>
  <c r="G2840" i="3"/>
  <c r="H2840" i="3" s="1"/>
  <c r="H2839" i="3"/>
  <c r="G2839" i="3"/>
  <c r="G2838" i="3"/>
  <c r="H2838" i="3" s="1"/>
  <c r="G2837" i="3"/>
  <c r="H2837" i="3" s="1"/>
  <c r="G2836" i="3"/>
  <c r="H2836" i="3" s="1"/>
  <c r="H2835" i="3"/>
  <c r="G2835" i="3"/>
  <c r="G2834" i="3"/>
  <c r="H2834" i="3" s="1"/>
  <c r="H2833" i="3"/>
  <c r="G2833" i="3"/>
  <c r="G2832" i="3"/>
  <c r="H2832" i="3" s="1"/>
  <c r="H2831" i="3"/>
  <c r="G2831" i="3"/>
  <c r="G2830" i="3"/>
  <c r="H2830" i="3" s="1"/>
  <c r="H2829" i="3"/>
  <c r="G2829" i="3"/>
  <c r="H2828" i="3"/>
  <c r="G2828" i="3"/>
  <c r="H2827" i="3"/>
  <c r="G2827" i="3"/>
  <c r="G2826" i="3"/>
  <c r="H2826" i="3" s="1"/>
  <c r="G2825" i="3"/>
  <c r="H2825" i="3" s="1"/>
  <c r="G2824" i="3"/>
  <c r="H2824" i="3" s="1"/>
  <c r="H2823" i="3"/>
  <c r="G2823" i="3"/>
  <c r="H2822" i="3"/>
  <c r="G2822" i="3"/>
  <c r="H2821" i="3"/>
  <c r="G2821" i="3"/>
  <c r="G2820" i="3"/>
  <c r="H2820" i="3" s="1"/>
  <c r="G2819" i="3"/>
  <c r="H2819" i="3" s="1"/>
  <c r="H2818" i="3"/>
  <c r="G2818" i="3"/>
  <c r="G2817" i="3"/>
  <c r="H2817" i="3" s="1"/>
  <c r="H2816" i="3"/>
  <c r="G2816" i="3"/>
  <c r="H2815" i="3"/>
  <c r="G2815" i="3"/>
  <c r="G2814" i="3"/>
  <c r="H2814" i="3" s="1"/>
  <c r="H2813" i="3"/>
  <c r="G2813" i="3"/>
  <c r="G2812" i="3"/>
  <c r="H2812" i="3" s="1"/>
  <c r="G2811" i="3"/>
  <c r="H2811" i="3" s="1"/>
  <c r="G2810" i="3"/>
  <c r="H2810" i="3" s="1"/>
  <c r="H2809" i="3"/>
  <c r="G2809" i="3"/>
  <c r="G2808" i="3"/>
  <c r="H2808" i="3" s="1"/>
  <c r="G2807" i="3"/>
  <c r="H2807" i="3" s="1"/>
  <c r="G2806" i="3"/>
  <c r="H2806" i="3" s="1"/>
  <c r="H2805" i="3"/>
  <c r="G2805" i="3"/>
  <c r="H2804" i="3"/>
  <c r="G2804" i="3"/>
  <c r="H2803" i="3"/>
  <c r="G2803" i="3"/>
  <c r="G2802" i="3"/>
  <c r="H2802" i="3" s="1"/>
  <c r="G2801" i="3"/>
  <c r="H2801" i="3" s="1"/>
  <c r="H2800" i="3"/>
  <c r="G2800" i="3"/>
  <c r="G2799" i="3"/>
  <c r="H2799" i="3" s="1"/>
  <c r="G2798" i="3"/>
  <c r="H2798" i="3" s="1"/>
  <c r="H2797" i="3"/>
  <c r="G2797" i="3"/>
  <c r="G2796" i="3"/>
  <c r="H2796" i="3" s="1"/>
  <c r="H2795" i="3"/>
  <c r="G2795" i="3"/>
  <c r="G2794" i="3"/>
  <c r="H2794" i="3" s="1"/>
  <c r="G2793" i="3"/>
  <c r="H2793" i="3" s="1"/>
  <c r="H2792" i="3"/>
  <c r="G2792" i="3"/>
  <c r="H2791" i="3"/>
  <c r="G2791" i="3"/>
  <c r="G2790" i="3"/>
  <c r="H2790" i="3" s="1"/>
  <c r="H2789" i="3"/>
  <c r="G2789" i="3"/>
  <c r="G2788" i="3"/>
  <c r="H2788" i="3" s="1"/>
  <c r="H2787" i="3"/>
  <c r="G2787" i="3"/>
  <c r="G2786" i="3"/>
  <c r="H2786" i="3" s="1"/>
  <c r="H2785" i="3"/>
  <c r="G2785" i="3"/>
  <c r="G2784" i="3"/>
  <c r="H2784" i="3" s="1"/>
  <c r="H2783" i="3"/>
  <c r="G2783" i="3"/>
  <c r="G2782" i="3"/>
  <c r="H2782" i="3" s="1"/>
  <c r="G2781" i="3"/>
  <c r="H2781" i="3" s="1"/>
  <c r="G2780" i="3"/>
  <c r="H2780" i="3" s="1"/>
  <c r="H2779" i="3"/>
  <c r="G2779" i="3"/>
  <c r="G2778" i="3"/>
  <c r="H2778" i="3" s="1"/>
  <c r="G2777" i="3"/>
  <c r="H2777" i="3" s="1"/>
  <c r="H2776" i="3"/>
  <c r="G2776" i="3"/>
  <c r="G2775" i="3"/>
  <c r="H2775" i="3" s="1"/>
  <c r="H2774" i="3"/>
  <c r="G2774" i="3"/>
  <c r="H2773" i="3"/>
  <c r="G2773" i="3"/>
  <c r="G2772" i="3"/>
  <c r="H2772" i="3" s="1"/>
  <c r="G2771" i="3"/>
  <c r="H2771" i="3" s="1"/>
  <c r="H2770" i="3"/>
  <c r="G2770" i="3"/>
  <c r="G2769" i="3"/>
  <c r="H2769" i="3" s="1"/>
  <c r="G2768" i="3"/>
  <c r="H2768" i="3" s="1"/>
  <c r="H2767" i="3"/>
  <c r="G2767" i="3"/>
  <c r="G2766" i="3"/>
  <c r="H2766" i="3" s="1"/>
  <c r="G2765" i="3"/>
  <c r="H2765" i="3" s="1"/>
  <c r="G2764" i="3"/>
  <c r="H2764" i="3" s="1"/>
  <c r="H2763" i="3"/>
  <c r="G2763" i="3"/>
  <c r="G2762" i="3"/>
  <c r="H2762" i="3" s="1"/>
  <c r="H2761" i="3"/>
  <c r="G2761" i="3"/>
  <c r="G2760" i="3"/>
  <c r="H2760" i="3" s="1"/>
  <c r="H2759" i="3"/>
  <c r="G2759" i="3"/>
  <c r="G2758" i="3"/>
  <c r="H2758" i="3" s="1"/>
  <c r="H2757" i="3"/>
  <c r="G2757" i="3"/>
  <c r="G2756" i="3"/>
  <c r="H2756" i="3" s="1"/>
  <c r="H2755" i="3"/>
  <c r="G2755" i="3"/>
  <c r="G2754" i="3"/>
  <c r="H2754" i="3" s="1"/>
  <c r="G2753" i="3"/>
  <c r="H2753" i="3" s="1"/>
  <c r="G2752" i="3"/>
  <c r="H2752" i="3" s="1"/>
  <c r="G2751" i="3"/>
  <c r="H2751" i="3" s="1"/>
  <c r="H2750" i="3"/>
  <c r="G2750" i="3"/>
  <c r="H2749" i="3"/>
  <c r="G2749" i="3"/>
  <c r="G2748" i="3"/>
  <c r="H2748" i="3" s="1"/>
  <c r="G2747" i="3"/>
  <c r="H2747" i="3" s="1"/>
  <c r="H2746" i="3"/>
  <c r="G2746" i="3"/>
  <c r="H2745" i="3"/>
  <c r="G2745" i="3"/>
  <c r="H2744" i="3"/>
  <c r="G2744" i="3"/>
  <c r="H2743" i="3"/>
  <c r="G2743" i="3"/>
  <c r="G2742" i="3"/>
  <c r="H2742" i="3" s="1"/>
  <c r="H2741" i="3"/>
  <c r="G2741" i="3"/>
  <c r="G2740" i="3"/>
  <c r="H2740" i="3" s="1"/>
  <c r="G2739" i="3"/>
  <c r="H2739" i="3" s="1"/>
  <c r="G2738" i="3"/>
  <c r="H2738" i="3" s="1"/>
  <c r="H2737" i="3"/>
  <c r="G2737" i="3"/>
  <c r="G2736" i="3"/>
  <c r="H2736" i="3" s="1"/>
  <c r="G2735" i="3"/>
  <c r="H2735" i="3" s="1"/>
  <c r="G2734" i="3"/>
  <c r="H2734" i="3" s="1"/>
  <c r="H2733" i="3"/>
  <c r="G2733" i="3"/>
  <c r="G2732" i="3"/>
  <c r="H2732" i="3" s="1"/>
  <c r="H2731" i="3"/>
  <c r="G2731" i="3"/>
  <c r="G2730" i="3"/>
  <c r="H2730" i="3" s="1"/>
  <c r="G2729" i="3"/>
  <c r="H2729" i="3" s="1"/>
  <c r="H2728" i="3"/>
  <c r="G2728" i="3"/>
  <c r="G2727" i="3"/>
  <c r="H2727" i="3" s="1"/>
  <c r="G2726" i="3"/>
  <c r="H2726" i="3" s="1"/>
  <c r="H2725" i="3"/>
  <c r="G2725" i="3"/>
  <c r="G2724" i="3"/>
  <c r="H2724" i="3" s="1"/>
  <c r="G2723" i="3"/>
  <c r="H2723" i="3" s="1"/>
  <c r="G2722" i="3"/>
  <c r="H2722" i="3" s="1"/>
  <c r="G2721" i="3"/>
  <c r="H2721" i="3" s="1"/>
  <c r="H2720" i="3"/>
  <c r="G2720" i="3"/>
  <c r="H2719" i="3"/>
  <c r="G2719" i="3"/>
  <c r="G2718" i="3"/>
  <c r="H2718" i="3" s="1"/>
  <c r="H2717" i="3"/>
  <c r="G2717" i="3"/>
  <c r="G2716" i="3"/>
  <c r="H2716" i="3" s="1"/>
  <c r="H2715" i="3"/>
  <c r="G2715" i="3"/>
  <c r="G2714" i="3"/>
  <c r="H2714" i="3" s="1"/>
  <c r="H2713" i="3"/>
  <c r="G2713" i="3"/>
  <c r="G2712" i="3"/>
  <c r="H2712" i="3" s="1"/>
  <c r="H2711" i="3"/>
  <c r="G2711" i="3"/>
  <c r="G2710" i="3"/>
  <c r="H2710" i="3" s="1"/>
  <c r="H2709" i="3"/>
  <c r="G2709" i="3"/>
  <c r="G2708" i="3"/>
  <c r="H2708" i="3" s="1"/>
  <c r="H2707" i="3"/>
  <c r="G2707" i="3"/>
  <c r="G2706" i="3"/>
  <c r="H2706" i="3" s="1"/>
  <c r="H2705" i="3"/>
  <c r="G2705" i="3"/>
  <c r="G2704" i="3"/>
  <c r="H2704" i="3" s="1"/>
  <c r="H2703" i="3"/>
  <c r="G2703" i="3"/>
  <c r="G2702" i="3"/>
  <c r="H2702" i="3" s="1"/>
  <c r="H2701" i="3"/>
  <c r="G2701" i="3"/>
  <c r="G2700" i="3"/>
  <c r="H2700" i="3" s="1"/>
  <c r="H2699" i="3"/>
  <c r="G2699" i="3"/>
  <c r="G2698" i="3"/>
  <c r="H2698" i="3" s="1"/>
  <c r="H2697" i="3"/>
  <c r="G2697" i="3"/>
  <c r="G2696" i="3"/>
  <c r="H2696" i="3" s="1"/>
  <c r="H2695" i="3"/>
  <c r="G2695" i="3"/>
  <c r="G2694" i="3"/>
  <c r="H2694" i="3" s="1"/>
  <c r="H2693" i="3"/>
  <c r="G2693" i="3"/>
  <c r="G2692" i="3"/>
  <c r="H2692" i="3" s="1"/>
  <c r="H2691" i="3"/>
  <c r="G2691" i="3"/>
  <c r="G2690" i="3"/>
  <c r="H2690" i="3" s="1"/>
  <c r="H2689" i="3"/>
  <c r="G2689" i="3"/>
  <c r="H2688" i="3"/>
  <c r="G2688" i="3"/>
  <c r="H2687" i="3"/>
  <c r="G2687" i="3"/>
  <c r="G2686" i="3"/>
  <c r="H2686" i="3" s="1"/>
  <c r="H2685" i="3"/>
  <c r="G2685" i="3"/>
  <c r="G2684" i="3"/>
  <c r="H2684" i="3" s="1"/>
  <c r="H2683" i="3"/>
  <c r="G2683" i="3"/>
  <c r="G2682" i="3"/>
  <c r="H2682" i="3" s="1"/>
  <c r="H2681" i="3"/>
  <c r="G2681" i="3"/>
  <c r="G2680" i="3"/>
  <c r="H2680" i="3" s="1"/>
  <c r="H2679" i="3"/>
  <c r="G2679" i="3"/>
  <c r="G2678" i="3"/>
  <c r="H2678" i="3" s="1"/>
  <c r="H2677" i="3"/>
  <c r="G2677" i="3"/>
  <c r="H2676" i="3"/>
  <c r="G2676" i="3"/>
  <c r="H2675" i="3"/>
  <c r="G2675" i="3"/>
  <c r="G2674" i="3"/>
  <c r="H2674" i="3" s="1"/>
  <c r="H2673" i="3"/>
  <c r="G2673" i="3"/>
  <c r="G2672" i="3"/>
  <c r="H2672" i="3" s="1"/>
  <c r="H2671" i="3"/>
  <c r="G2671" i="3"/>
  <c r="G2670" i="3"/>
  <c r="H2670" i="3" s="1"/>
  <c r="H2669" i="3"/>
  <c r="G2669" i="3"/>
  <c r="G2668" i="3"/>
  <c r="H2668" i="3" s="1"/>
  <c r="H2667" i="3"/>
  <c r="G2667" i="3"/>
  <c r="G2666" i="3"/>
  <c r="H2666" i="3" s="1"/>
  <c r="H2665" i="3"/>
  <c r="G2665" i="3"/>
  <c r="G2664" i="3"/>
  <c r="H2664" i="3" s="1"/>
  <c r="H2663" i="3"/>
  <c r="G2663" i="3"/>
  <c r="G2662" i="3"/>
  <c r="H2662" i="3" s="1"/>
  <c r="H2661" i="3"/>
  <c r="G2661" i="3"/>
  <c r="G2660" i="3"/>
  <c r="H2660" i="3" s="1"/>
  <c r="H2659" i="3"/>
  <c r="G2659" i="3"/>
  <c r="G2658" i="3"/>
  <c r="H2658" i="3" s="1"/>
  <c r="H2657" i="3"/>
  <c r="G2657" i="3"/>
  <c r="G2656" i="3"/>
  <c r="H2656" i="3" s="1"/>
  <c r="H2655" i="3"/>
  <c r="G2655" i="3"/>
  <c r="G2654" i="3"/>
  <c r="H2654" i="3" s="1"/>
  <c r="H2653" i="3"/>
  <c r="G2653" i="3"/>
  <c r="H2652" i="3"/>
  <c r="G2652" i="3"/>
  <c r="H2651" i="3"/>
  <c r="G2651" i="3"/>
  <c r="G2650" i="3"/>
  <c r="H2650" i="3" s="1"/>
  <c r="H2649" i="3"/>
  <c r="G2649" i="3"/>
  <c r="G2648" i="3"/>
  <c r="H2648" i="3" s="1"/>
  <c r="H2647" i="3"/>
  <c r="G2647" i="3"/>
  <c r="G2646" i="3"/>
  <c r="H2646" i="3" s="1"/>
  <c r="H2645" i="3"/>
  <c r="G2645" i="3"/>
  <c r="G2644" i="3"/>
  <c r="H2644" i="3" s="1"/>
  <c r="H2643" i="3"/>
  <c r="G2643" i="3"/>
  <c r="G2642" i="3"/>
  <c r="H2642" i="3" s="1"/>
  <c r="H2641" i="3"/>
  <c r="G2641" i="3"/>
  <c r="H2640" i="3"/>
  <c r="G2640" i="3"/>
  <c r="H2639" i="3"/>
  <c r="G2639" i="3"/>
  <c r="G2638" i="3"/>
  <c r="H2638" i="3" s="1"/>
  <c r="H2637" i="3"/>
  <c r="G2637" i="3"/>
  <c r="G2636" i="3"/>
  <c r="H2636" i="3" s="1"/>
  <c r="H2635" i="3"/>
  <c r="G2635" i="3"/>
  <c r="G2634" i="3"/>
  <c r="H2634" i="3" s="1"/>
  <c r="H2633" i="3"/>
  <c r="G2633" i="3"/>
  <c r="G2632" i="3"/>
  <c r="H2632" i="3" s="1"/>
  <c r="H2631" i="3"/>
  <c r="G2631" i="3"/>
  <c r="G2630" i="3"/>
  <c r="H2630" i="3" s="1"/>
  <c r="H2629" i="3"/>
  <c r="G2629" i="3"/>
  <c r="H2628" i="3"/>
  <c r="G2628" i="3"/>
  <c r="H2627" i="3"/>
  <c r="G2627" i="3"/>
  <c r="G2626" i="3"/>
  <c r="H2626" i="3" s="1"/>
  <c r="H2625" i="3"/>
  <c r="G2625" i="3"/>
  <c r="G2624" i="3"/>
  <c r="H2624" i="3" s="1"/>
  <c r="H2623" i="3"/>
  <c r="G2623" i="3"/>
  <c r="G2622" i="3"/>
  <c r="H2622" i="3" s="1"/>
  <c r="H2621" i="3"/>
  <c r="G2621" i="3"/>
  <c r="G2620" i="3"/>
  <c r="H2620" i="3" s="1"/>
  <c r="H2619" i="3"/>
  <c r="G2619" i="3"/>
  <c r="G2618" i="3"/>
  <c r="H2618" i="3" s="1"/>
  <c r="H2617" i="3"/>
  <c r="G2617" i="3"/>
  <c r="H2616" i="3"/>
  <c r="G2616" i="3"/>
  <c r="H2615" i="3"/>
  <c r="G2615" i="3"/>
  <c r="G2614" i="3"/>
  <c r="H2614" i="3" s="1"/>
  <c r="H2613" i="3"/>
  <c r="G2613" i="3"/>
  <c r="G2612" i="3"/>
  <c r="H2612" i="3" s="1"/>
  <c r="H2611" i="3"/>
  <c r="G2611" i="3"/>
  <c r="G2610" i="3"/>
  <c r="H2610" i="3" s="1"/>
  <c r="H2609" i="3"/>
  <c r="G2609" i="3"/>
  <c r="G2608" i="3"/>
  <c r="H2608" i="3" s="1"/>
  <c r="H2607" i="3"/>
  <c r="G2607" i="3"/>
  <c r="G2606" i="3"/>
  <c r="H2606" i="3" s="1"/>
  <c r="H2605" i="3"/>
  <c r="G2605" i="3"/>
  <c r="H2604" i="3"/>
  <c r="G2604" i="3"/>
  <c r="H2603" i="3"/>
  <c r="G2603" i="3"/>
  <c r="G2602" i="3"/>
  <c r="H2602" i="3" s="1"/>
  <c r="H2601" i="3"/>
  <c r="G2601" i="3"/>
  <c r="G2600" i="3"/>
  <c r="H2600" i="3" s="1"/>
  <c r="H2599" i="3"/>
  <c r="G2599" i="3"/>
  <c r="G2598" i="3"/>
  <c r="H2598" i="3" s="1"/>
  <c r="H2597" i="3"/>
  <c r="G2597" i="3"/>
  <c r="G2596" i="3"/>
  <c r="H2596" i="3" s="1"/>
  <c r="H2595" i="3"/>
  <c r="G2595" i="3"/>
  <c r="G2594" i="3"/>
  <c r="H2594" i="3" s="1"/>
  <c r="H2593" i="3"/>
  <c r="G2593" i="3"/>
  <c r="H2592" i="3"/>
  <c r="G2592" i="3"/>
  <c r="H2591" i="3"/>
  <c r="G2591" i="3"/>
  <c r="G2590" i="3"/>
  <c r="H2590" i="3" s="1"/>
  <c r="H2589" i="3"/>
  <c r="G2589" i="3"/>
  <c r="G2588" i="3"/>
  <c r="H2588" i="3" s="1"/>
  <c r="H2587" i="3"/>
  <c r="G2587" i="3"/>
  <c r="G2586" i="3"/>
  <c r="H2586" i="3" s="1"/>
  <c r="H2585" i="3"/>
  <c r="G2585" i="3"/>
  <c r="G2584" i="3"/>
  <c r="H2584" i="3" s="1"/>
  <c r="H2583" i="3"/>
  <c r="G2583" i="3"/>
  <c r="G2582" i="3"/>
  <c r="H2582" i="3" s="1"/>
  <c r="H2581" i="3"/>
  <c r="G2581" i="3"/>
  <c r="H2580" i="3"/>
  <c r="G2580" i="3"/>
  <c r="H2579" i="3"/>
  <c r="G2579" i="3"/>
  <c r="G2578" i="3"/>
  <c r="H2578" i="3" s="1"/>
  <c r="H2577" i="3"/>
  <c r="G2577" i="3"/>
  <c r="G2576" i="3"/>
  <c r="H2576" i="3" s="1"/>
  <c r="H2575" i="3"/>
  <c r="G2575" i="3"/>
  <c r="G2574" i="3"/>
  <c r="H2574" i="3" s="1"/>
  <c r="H2573" i="3"/>
  <c r="G2573" i="3"/>
  <c r="G2572" i="3"/>
  <c r="H2572" i="3" s="1"/>
  <c r="H2571" i="3"/>
  <c r="G2571" i="3"/>
  <c r="G2570" i="3"/>
  <c r="H2570" i="3" s="1"/>
  <c r="H2569" i="3"/>
  <c r="G2569" i="3"/>
  <c r="H2568" i="3"/>
  <c r="G2568" i="3"/>
  <c r="H2567" i="3"/>
  <c r="G2567" i="3"/>
  <c r="G2566" i="3"/>
  <c r="H2566" i="3" s="1"/>
  <c r="H2565" i="3"/>
  <c r="G2565" i="3"/>
  <c r="G2564" i="3"/>
  <c r="H2564" i="3" s="1"/>
  <c r="H2563" i="3"/>
  <c r="G2563" i="3"/>
  <c r="G2562" i="3"/>
  <c r="H2562" i="3" s="1"/>
  <c r="H2561" i="3"/>
  <c r="G2561" i="3"/>
  <c r="G2560" i="3"/>
  <c r="H2560" i="3" s="1"/>
  <c r="H2559" i="3"/>
  <c r="G2559" i="3"/>
  <c r="G2558" i="3"/>
  <c r="H2558" i="3" s="1"/>
  <c r="H2557" i="3"/>
  <c r="G2557" i="3"/>
  <c r="H2556" i="3"/>
  <c r="G2556" i="3"/>
  <c r="H2555" i="3"/>
  <c r="G2555" i="3"/>
  <c r="G2554" i="3"/>
  <c r="H2554" i="3" s="1"/>
  <c r="H2553" i="3"/>
  <c r="G2553" i="3"/>
  <c r="G2552" i="3"/>
  <c r="H2552" i="3" s="1"/>
  <c r="H2551" i="3"/>
  <c r="G2551" i="3"/>
  <c r="G2550" i="3"/>
  <c r="H2550" i="3" s="1"/>
  <c r="H2549" i="3"/>
  <c r="G2549" i="3"/>
  <c r="G2548" i="3"/>
  <c r="H2548" i="3" s="1"/>
  <c r="H2547" i="3"/>
  <c r="G2547" i="3"/>
  <c r="G2546" i="3"/>
  <c r="H2546" i="3" s="1"/>
  <c r="H2545" i="3"/>
  <c r="G2545" i="3"/>
  <c r="H2544" i="3"/>
  <c r="G2544" i="3"/>
  <c r="H2543" i="3"/>
  <c r="G2543" i="3"/>
  <c r="G2542" i="3"/>
  <c r="H2542" i="3" s="1"/>
  <c r="H2541" i="3"/>
  <c r="G2541" i="3"/>
  <c r="G2540" i="3"/>
  <c r="H2540" i="3" s="1"/>
  <c r="H2539" i="3"/>
  <c r="G2539" i="3"/>
  <c r="G2538" i="3"/>
  <c r="H2538" i="3" s="1"/>
  <c r="H2537" i="3"/>
  <c r="G2537" i="3"/>
  <c r="G2536" i="3"/>
  <c r="H2536" i="3" s="1"/>
  <c r="H2535" i="3"/>
  <c r="G2535" i="3"/>
  <c r="G2534" i="3"/>
  <c r="H2534" i="3" s="1"/>
  <c r="H2533" i="3"/>
  <c r="G2533" i="3"/>
  <c r="H2532" i="3"/>
  <c r="G2532" i="3"/>
  <c r="G2531" i="3"/>
  <c r="H2531" i="3" s="1"/>
  <c r="G2530" i="3"/>
  <c r="H2530" i="3" s="1"/>
  <c r="H2529" i="3"/>
  <c r="G2529" i="3"/>
  <c r="G2528" i="3"/>
  <c r="H2528" i="3" s="1"/>
  <c r="H2527" i="3"/>
  <c r="G2527" i="3"/>
  <c r="G2526" i="3"/>
  <c r="H2526" i="3" s="1"/>
  <c r="H2525" i="3"/>
  <c r="G2525" i="3"/>
  <c r="G2524" i="3"/>
  <c r="H2524" i="3" s="1"/>
  <c r="H2523" i="3"/>
  <c r="G2523" i="3"/>
  <c r="G2522" i="3"/>
  <c r="H2522" i="3" s="1"/>
  <c r="H2521" i="3"/>
  <c r="G2521" i="3"/>
  <c r="H2520" i="3"/>
  <c r="G2520" i="3"/>
  <c r="G2519" i="3"/>
  <c r="H2519" i="3" s="1"/>
  <c r="G2518" i="3"/>
  <c r="H2518" i="3" s="1"/>
  <c r="H2517" i="3"/>
  <c r="G2517" i="3"/>
  <c r="G2516" i="3"/>
  <c r="H2516" i="3" s="1"/>
  <c r="H2515" i="3"/>
  <c r="G2515" i="3"/>
  <c r="G2514" i="3"/>
  <c r="H2514" i="3" s="1"/>
  <c r="H2513" i="3"/>
  <c r="G2513" i="3"/>
  <c r="G2512" i="3"/>
  <c r="H2512" i="3" s="1"/>
  <c r="H2511" i="3"/>
  <c r="G2511" i="3"/>
  <c r="G2510" i="3"/>
  <c r="H2510" i="3" s="1"/>
  <c r="H2509" i="3"/>
  <c r="G2509" i="3"/>
  <c r="H2508" i="3"/>
  <c r="G2508" i="3"/>
  <c r="G2507" i="3"/>
  <c r="H2507" i="3" s="1"/>
  <c r="G2506" i="3"/>
  <c r="H2506" i="3" s="1"/>
  <c r="H2505" i="3"/>
  <c r="G2505" i="3"/>
  <c r="G2504" i="3"/>
  <c r="H2504" i="3" s="1"/>
  <c r="H2503" i="3"/>
  <c r="G2503" i="3"/>
  <c r="G2502" i="3"/>
  <c r="H2502" i="3" s="1"/>
  <c r="H2501" i="3"/>
  <c r="G2501" i="3"/>
  <c r="G2500" i="3"/>
  <c r="H2500" i="3" s="1"/>
  <c r="H2499" i="3"/>
  <c r="G2499" i="3"/>
  <c r="G2498" i="3"/>
  <c r="H2498" i="3" s="1"/>
  <c r="H2497" i="3"/>
  <c r="G2497" i="3"/>
  <c r="H2496" i="3"/>
  <c r="G2496" i="3"/>
  <c r="G2495" i="3"/>
  <c r="H2495" i="3" s="1"/>
  <c r="G2494" i="3"/>
  <c r="H2494" i="3" s="1"/>
  <c r="H2493" i="3"/>
  <c r="G2493" i="3"/>
  <c r="G2492" i="3"/>
  <c r="H2492" i="3" s="1"/>
  <c r="H2491" i="3"/>
  <c r="G2491" i="3"/>
  <c r="G2490" i="3"/>
  <c r="H2490" i="3" s="1"/>
  <c r="H2489" i="3"/>
  <c r="G2489" i="3"/>
  <c r="G2488" i="3"/>
  <c r="H2488" i="3" s="1"/>
  <c r="H2487" i="3"/>
  <c r="G2487" i="3"/>
  <c r="G2486" i="3"/>
  <c r="H2486" i="3" s="1"/>
  <c r="H2485" i="3"/>
  <c r="G2485" i="3"/>
  <c r="H2484" i="3"/>
  <c r="G2484" i="3"/>
  <c r="G2483" i="3"/>
  <c r="H2483" i="3" s="1"/>
  <c r="G2482" i="3"/>
  <c r="H2482" i="3" s="1"/>
  <c r="H2481" i="3"/>
  <c r="G2481" i="3"/>
  <c r="G2480" i="3"/>
  <c r="H2480" i="3" s="1"/>
  <c r="H2479" i="3"/>
  <c r="G2479" i="3"/>
  <c r="G2478" i="3"/>
  <c r="H2478" i="3" s="1"/>
  <c r="H2477" i="3"/>
  <c r="G2477" i="3"/>
  <c r="G2476" i="3"/>
  <c r="H2476" i="3" s="1"/>
  <c r="H2475" i="3"/>
  <c r="G2475" i="3"/>
  <c r="G2474" i="3"/>
  <c r="H2474" i="3" s="1"/>
  <c r="H2473" i="3"/>
  <c r="G2473" i="3"/>
  <c r="H2472" i="3"/>
  <c r="G2472" i="3"/>
  <c r="G2471" i="3"/>
  <c r="H2471" i="3" s="1"/>
  <c r="G2470" i="3"/>
  <c r="H2470" i="3" s="1"/>
  <c r="H2469" i="3"/>
  <c r="G2469" i="3"/>
  <c r="G2468" i="3"/>
  <c r="H2468" i="3" s="1"/>
  <c r="H2467" i="3"/>
  <c r="G2467" i="3"/>
  <c r="G2466" i="3"/>
  <c r="H2466" i="3" s="1"/>
  <c r="H2465" i="3"/>
  <c r="G2465" i="3"/>
  <c r="G2464" i="3"/>
  <c r="H2464" i="3" s="1"/>
  <c r="H2463" i="3"/>
  <c r="G2463" i="3"/>
  <c r="G2462" i="3"/>
  <c r="H2462" i="3" s="1"/>
  <c r="G2461" i="3"/>
  <c r="H2461" i="3" s="1"/>
  <c r="H2460" i="3"/>
  <c r="G2460" i="3"/>
  <c r="G2459" i="3"/>
  <c r="H2459" i="3" s="1"/>
  <c r="G2458" i="3"/>
  <c r="H2458" i="3" s="1"/>
  <c r="H2457" i="3"/>
  <c r="G2457" i="3"/>
  <c r="G2456" i="3"/>
  <c r="H2456" i="3" s="1"/>
  <c r="H2455" i="3"/>
  <c r="G2455" i="3"/>
  <c r="G2454" i="3"/>
  <c r="H2454" i="3" s="1"/>
  <c r="H2453" i="3"/>
  <c r="G2453" i="3"/>
  <c r="G2452" i="3"/>
  <c r="H2452" i="3" s="1"/>
  <c r="H2451" i="3"/>
  <c r="G2451" i="3"/>
  <c r="G2450" i="3"/>
  <c r="H2450" i="3" s="1"/>
  <c r="G2449" i="3"/>
  <c r="H2449" i="3" s="1"/>
  <c r="H2448" i="3"/>
  <c r="G2448" i="3"/>
  <c r="G2447" i="3"/>
  <c r="H2447" i="3" s="1"/>
  <c r="G2446" i="3"/>
  <c r="H2446" i="3" s="1"/>
  <c r="H2445" i="3"/>
  <c r="G2445" i="3"/>
  <c r="G2444" i="3"/>
  <c r="H2444" i="3" s="1"/>
  <c r="H2443" i="3"/>
  <c r="G2443" i="3"/>
  <c r="G2442" i="3"/>
  <c r="H2442" i="3" s="1"/>
  <c r="H2441" i="3"/>
  <c r="G2441" i="3"/>
  <c r="G2440" i="3"/>
  <c r="H2440" i="3" s="1"/>
  <c r="H2439" i="3"/>
  <c r="G2439" i="3"/>
  <c r="G2438" i="3"/>
  <c r="H2438" i="3" s="1"/>
  <c r="G2437" i="3"/>
  <c r="H2437" i="3" s="1"/>
  <c r="H2436" i="3"/>
  <c r="G2436" i="3"/>
  <c r="G2435" i="3"/>
  <c r="H2435" i="3" s="1"/>
  <c r="G2434" i="3"/>
  <c r="H2434" i="3" s="1"/>
  <c r="H2433" i="3"/>
  <c r="G2433" i="3"/>
  <c r="G2432" i="3"/>
  <c r="H2432" i="3" s="1"/>
  <c r="H2431" i="3"/>
  <c r="G2431" i="3"/>
  <c r="G2430" i="3"/>
  <c r="H2430" i="3" s="1"/>
  <c r="H2429" i="3"/>
  <c r="G2429" i="3"/>
  <c r="G2428" i="3"/>
  <c r="H2428" i="3" s="1"/>
  <c r="H2427" i="3"/>
  <c r="G2427" i="3"/>
  <c r="G2426" i="3"/>
  <c r="H2426" i="3" s="1"/>
  <c r="G2425" i="3"/>
  <c r="H2425" i="3" s="1"/>
  <c r="H2424" i="3"/>
  <c r="G2424" i="3"/>
  <c r="G2423" i="3"/>
  <c r="H2423" i="3" s="1"/>
  <c r="G2422" i="3"/>
  <c r="H2422" i="3" s="1"/>
  <c r="H2421" i="3"/>
  <c r="G2421" i="3"/>
  <c r="G2420" i="3"/>
  <c r="H2420" i="3" s="1"/>
  <c r="H2419" i="3"/>
  <c r="G2419" i="3"/>
  <c r="G2418" i="3"/>
  <c r="H2418" i="3" s="1"/>
  <c r="H2417" i="3"/>
  <c r="G2417" i="3"/>
  <c r="G2416" i="3"/>
  <c r="H2416" i="3" s="1"/>
  <c r="H2415" i="3"/>
  <c r="G2415" i="3"/>
  <c r="G2414" i="3"/>
  <c r="H2414" i="3" s="1"/>
  <c r="G2413" i="3"/>
  <c r="H2413" i="3" s="1"/>
  <c r="H2412" i="3"/>
  <c r="G2412" i="3"/>
  <c r="G2411" i="3"/>
  <c r="H2411" i="3" s="1"/>
  <c r="G2410" i="3"/>
  <c r="H2410" i="3" s="1"/>
  <c r="H2409" i="3"/>
  <c r="G2409" i="3"/>
  <c r="G2408" i="3"/>
  <c r="H2408" i="3" s="1"/>
  <c r="H2407" i="3"/>
  <c r="G2407" i="3"/>
  <c r="G2406" i="3"/>
  <c r="H2406" i="3" s="1"/>
  <c r="H2405" i="3"/>
  <c r="G2405" i="3"/>
  <c r="G2404" i="3"/>
  <c r="H2404" i="3" s="1"/>
  <c r="H2403" i="3"/>
  <c r="G2403" i="3"/>
  <c r="G2402" i="3"/>
  <c r="H2402" i="3" s="1"/>
  <c r="G2401" i="3"/>
  <c r="H2401" i="3" s="1"/>
  <c r="H2400" i="3"/>
  <c r="G2400" i="3"/>
  <c r="G2399" i="3"/>
  <c r="H2399" i="3" s="1"/>
  <c r="G2398" i="3"/>
  <c r="H2398" i="3" s="1"/>
  <c r="H2397" i="3"/>
  <c r="G2397" i="3"/>
  <c r="G2396" i="3"/>
  <c r="H2396" i="3" s="1"/>
  <c r="H2395" i="3"/>
  <c r="G2395" i="3"/>
  <c r="G2394" i="3"/>
  <c r="H2394" i="3" s="1"/>
  <c r="H2393" i="3"/>
  <c r="G2393" i="3"/>
  <c r="G2392" i="3"/>
  <c r="H2392" i="3" s="1"/>
  <c r="H2391" i="3"/>
  <c r="G2391" i="3"/>
  <c r="G2390" i="3"/>
  <c r="H2390" i="3" s="1"/>
  <c r="G2389" i="3"/>
  <c r="H2389" i="3" s="1"/>
  <c r="H2388" i="3"/>
  <c r="G2388" i="3"/>
  <c r="G2387" i="3"/>
  <c r="H2387" i="3" s="1"/>
  <c r="G2386" i="3"/>
  <c r="H2386" i="3" s="1"/>
  <c r="H2385" i="3"/>
  <c r="G2385" i="3"/>
  <c r="G2384" i="3"/>
  <c r="H2384" i="3" s="1"/>
  <c r="H2383" i="3"/>
  <c r="G2383" i="3"/>
  <c r="G2382" i="3"/>
  <c r="H2382" i="3" s="1"/>
  <c r="H2381" i="3"/>
  <c r="G2381" i="3"/>
  <c r="G2380" i="3"/>
  <c r="H2380" i="3" s="1"/>
  <c r="H2379" i="3"/>
  <c r="G2379" i="3"/>
  <c r="G2378" i="3"/>
  <c r="H2378" i="3" s="1"/>
  <c r="G2377" i="3"/>
  <c r="H2377" i="3" s="1"/>
  <c r="H2376" i="3"/>
  <c r="G2376" i="3"/>
  <c r="G2375" i="3"/>
  <c r="H2375" i="3" s="1"/>
  <c r="G2374" i="3"/>
  <c r="H2374" i="3" s="1"/>
  <c r="H2373" i="3"/>
  <c r="G2373" i="3"/>
  <c r="G2372" i="3"/>
  <c r="H2372" i="3" s="1"/>
  <c r="H2371" i="3"/>
  <c r="G2371" i="3"/>
  <c r="G2370" i="3"/>
  <c r="H2370" i="3" s="1"/>
  <c r="H2369" i="3"/>
  <c r="G2369" i="3"/>
  <c r="G2368" i="3"/>
  <c r="H2368" i="3" s="1"/>
  <c r="H2367" i="3"/>
  <c r="G2367" i="3"/>
  <c r="G2366" i="3"/>
  <c r="H2366" i="3" s="1"/>
  <c r="G2365" i="3"/>
  <c r="H2365" i="3" s="1"/>
  <c r="H2364" i="3"/>
  <c r="G2364" i="3"/>
  <c r="G2363" i="3"/>
  <c r="H2363" i="3" s="1"/>
  <c r="G2362" i="3"/>
  <c r="H2362" i="3" s="1"/>
  <c r="H2361" i="3"/>
  <c r="G2361" i="3"/>
  <c r="G2360" i="3"/>
  <c r="H2360" i="3" s="1"/>
  <c r="H2359" i="3"/>
  <c r="G2359" i="3"/>
  <c r="G2358" i="3"/>
  <c r="H2358" i="3" s="1"/>
  <c r="H2357" i="3"/>
  <c r="G2357" i="3"/>
  <c r="G2356" i="3"/>
  <c r="H2356" i="3" s="1"/>
  <c r="H2355" i="3"/>
  <c r="G2355" i="3"/>
  <c r="G2354" i="3"/>
  <c r="H2354" i="3" s="1"/>
  <c r="G2353" i="3"/>
  <c r="H2353" i="3" s="1"/>
  <c r="H2352" i="3"/>
  <c r="G2352" i="3"/>
  <c r="G2351" i="3"/>
  <c r="H2351" i="3" s="1"/>
  <c r="G2350" i="3"/>
  <c r="H2350" i="3" s="1"/>
  <c r="H2349" i="3"/>
  <c r="G2349" i="3"/>
  <c r="G2348" i="3"/>
  <c r="H2348" i="3" s="1"/>
  <c r="H2347" i="3"/>
  <c r="G2347" i="3"/>
  <c r="G2346" i="3"/>
  <c r="H2346" i="3" s="1"/>
  <c r="H2345" i="3"/>
  <c r="G2345" i="3"/>
  <c r="G2344" i="3"/>
  <c r="H2344" i="3" s="1"/>
  <c r="H2343" i="3"/>
  <c r="G2343" i="3"/>
  <c r="G2342" i="3"/>
  <c r="H2342" i="3" s="1"/>
  <c r="G2341" i="3"/>
  <c r="H2341" i="3" s="1"/>
  <c r="H2340" i="3"/>
  <c r="G2340" i="3"/>
  <c r="G2339" i="3"/>
  <c r="H2339" i="3" s="1"/>
  <c r="G2338" i="3"/>
  <c r="H2338" i="3" s="1"/>
  <c r="H2337" i="3"/>
  <c r="G2337" i="3"/>
  <c r="G2336" i="3"/>
  <c r="H2336" i="3" s="1"/>
  <c r="H2335" i="3"/>
  <c r="G2335" i="3"/>
  <c r="G2334" i="3"/>
  <c r="H2334" i="3" s="1"/>
  <c r="H2333" i="3"/>
  <c r="G2333" i="3"/>
  <c r="G2332" i="3"/>
  <c r="H2332" i="3" s="1"/>
  <c r="H2331" i="3"/>
  <c r="G2331" i="3"/>
  <c r="G2330" i="3"/>
  <c r="H2330" i="3" s="1"/>
  <c r="G2329" i="3"/>
  <c r="H2329" i="3" s="1"/>
  <c r="H2328" i="3"/>
  <c r="G2328" i="3"/>
  <c r="G2327" i="3"/>
  <c r="H2327" i="3" s="1"/>
  <c r="G2326" i="3"/>
  <c r="H2326" i="3" s="1"/>
  <c r="H2325" i="3"/>
  <c r="G2325" i="3"/>
  <c r="G2324" i="3"/>
  <c r="H2324" i="3" s="1"/>
  <c r="H2323" i="3"/>
  <c r="G2323" i="3"/>
  <c r="G2322" i="3"/>
  <c r="H2322" i="3" s="1"/>
  <c r="H2321" i="3"/>
  <c r="G2321" i="3"/>
  <c r="G2320" i="3"/>
  <c r="H2320" i="3" s="1"/>
  <c r="H2319" i="3"/>
  <c r="G2319" i="3"/>
  <c r="G2318" i="3"/>
  <c r="H2318" i="3" s="1"/>
  <c r="G2317" i="3"/>
  <c r="H2317" i="3" s="1"/>
  <c r="H2316" i="3"/>
  <c r="G2316" i="3"/>
  <c r="G2315" i="3"/>
  <c r="H2315" i="3" s="1"/>
  <c r="G2314" i="3"/>
  <c r="H2314" i="3" s="1"/>
  <c r="H2313" i="3"/>
  <c r="G2313" i="3"/>
  <c r="G2312" i="3"/>
  <c r="H2312" i="3" s="1"/>
  <c r="H2311" i="3"/>
  <c r="G2311" i="3"/>
  <c r="G2310" i="3"/>
  <c r="H2310" i="3" s="1"/>
  <c r="H2309" i="3"/>
  <c r="G2309" i="3"/>
  <c r="G2308" i="3"/>
  <c r="H2308" i="3" s="1"/>
  <c r="H2307" i="3"/>
  <c r="G2307" i="3"/>
  <c r="G2306" i="3"/>
  <c r="H2306" i="3" s="1"/>
  <c r="G2305" i="3"/>
  <c r="H2305" i="3" s="1"/>
  <c r="H2304" i="3"/>
  <c r="G2304" i="3"/>
  <c r="G2303" i="3"/>
  <c r="H2303" i="3" s="1"/>
  <c r="G2302" i="3"/>
  <c r="H2302" i="3" s="1"/>
  <c r="H2301" i="3"/>
  <c r="G2301" i="3"/>
  <c r="G2300" i="3"/>
  <c r="H2300" i="3" s="1"/>
  <c r="H2299" i="3"/>
  <c r="G2299" i="3"/>
  <c r="G2298" i="3"/>
  <c r="H2298" i="3" s="1"/>
  <c r="H2297" i="3"/>
  <c r="G2297" i="3"/>
  <c r="G2296" i="3"/>
  <c r="H2296" i="3" s="1"/>
  <c r="H2295" i="3"/>
  <c r="G2295" i="3"/>
  <c r="G2294" i="3"/>
  <c r="H2294" i="3" s="1"/>
  <c r="G2293" i="3"/>
  <c r="H2293" i="3" s="1"/>
  <c r="H2292" i="3"/>
  <c r="G2292" i="3"/>
  <c r="G2291" i="3"/>
  <c r="H2291" i="3" s="1"/>
  <c r="G2290" i="3"/>
  <c r="H2290" i="3" s="1"/>
  <c r="H2289" i="3"/>
  <c r="G2289" i="3"/>
  <c r="G2288" i="3"/>
  <c r="H2288" i="3" s="1"/>
  <c r="H2287" i="3"/>
  <c r="G2287" i="3"/>
  <c r="G2286" i="3"/>
  <c r="H2286" i="3" s="1"/>
  <c r="H2285" i="3"/>
  <c r="G2285" i="3"/>
  <c r="G2284" i="3"/>
  <c r="H2284" i="3" s="1"/>
  <c r="H2283" i="3"/>
  <c r="G2283" i="3"/>
  <c r="G2282" i="3"/>
  <c r="H2282" i="3" s="1"/>
  <c r="G2281" i="3"/>
  <c r="H2281" i="3" s="1"/>
  <c r="H2280" i="3"/>
  <c r="G2280" i="3"/>
  <c r="G2279" i="3"/>
  <c r="H2279" i="3" s="1"/>
  <c r="G2278" i="3"/>
  <c r="H2278" i="3" s="1"/>
  <c r="H2277" i="3"/>
  <c r="G2277" i="3"/>
  <c r="G2276" i="3"/>
  <c r="H2276" i="3" s="1"/>
  <c r="H2275" i="3"/>
  <c r="G2275" i="3"/>
  <c r="G2274" i="3"/>
  <c r="H2274" i="3" s="1"/>
  <c r="H2273" i="3"/>
  <c r="G2273" i="3"/>
  <c r="G2272" i="3"/>
  <c r="H2272" i="3" s="1"/>
  <c r="G2271" i="3"/>
  <c r="H2271" i="3" s="1"/>
  <c r="G2270" i="3"/>
  <c r="H2270" i="3" s="1"/>
  <c r="G2269" i="3"/>
  <c r="H2269" i="3" s="1"/>
  <c r="H2268" i="3"/>
  <c r="G2268" i="3"/>
  <c r="G2267" i="3"/>
  <c r="H2267" i="3" s="1"/>
  <c r="G2266" i="3"/>
  <c r="H2266" i="3" s="1"/>
  <c r="H2265" i="3"/>
  <c r="G2265" i="3"/>
  <c r="G2264" i="3"/>
  <c r="H2264" i="3" s="1"/>
  <c r="H2263" i="3"/>
  <c r="G2263" i="3"/>
  <c r="G2262" i="3"/>
  <c r="H2262" i="3" s="1"/>
  <c r="H2261" i="3"/>
  <c r="G2261" i="3"/>
  <c r="G2260" i="3"/>
  <c r="H2260" i="3" s="1"/>
  <c r="G2259" i="3"/>
  <c r="H2259" i="3" s="1"/>
  <c r="G2258" i="3"/>
  <c r="H2258" i="3" s="1"/>
  <c r="G2257" i="3"/>
  <c r="H2257" i="3" s="1"/>
  <c r="H2256" i="3"/>
  <c r="G2256" i="3"/>
  <c r="G2255" i="3"/>
  <c r="H2255" i="3" s="1"/>
  <c r="G2254" i="3"/>
  <c r="H2254" i="3" s="1"/>
  <c r="G2253" i="3"/>
  <c r="H2253" i="3" s="1"/>
  <c r="G2252" i="3"/>
  <c r="H2252" i="3" s="1"/>
  <c r="H2251" i="3"/>
  <c r="G2251" i="3"/>
  <c r="G2250" i="3"/>
  <c r="H2250" i="3" s="1"/>
  <c r="H2249" i="3"/>
  <c r="G2249" i="3"/>
  <c r="G2248" i="3"/>
  <c r="H2248" i="3" s="1"/>
  <c r="G2247" i="3"/>
  <c r="H2247" i="3" s="1"/>
  <c r="G2246" i="3"/>
  <c r="H2246" i="3" s="1"/>
  <c r="G2245" i="3"/>
  <c r="H2245" i="3" s="1"/>
  <c r="H2244" i="3"/>
  <c r="G2244" i="3"/>
  <c r="G2243" i="3"/>
  <c r="H2243" i="3" s="1"/>
  <c r="G2242" i="3"/>
  <c r="H2242" i="3" s="1"/>
  <c r="G2241" i="3"/>
  <c r="H2241" i="3" s="1"/>
  <c r="G2240" i="3"/>
  <c r="H2240" i="3" s="1"/>
  <c r="H2239" i="3"/>
  <c r="G2239" i="3"/>
  <c r="G2238" i="3"/>
  <c r="H2238" i="3" s="1"/>
  <c r="H2237" i="3"/>
  <c r="G2237" i="3"/>
  <c r="G2236" i="3"/>
  <c r="H2236" i="3" s="1"/>
  <c r="G2235" i="3"/>
  <c r="H2235" i="3" s="1"/>
  <c r="G2234" i="3"/>
  <c r="H2234" i="3" s="1"/>
  <c r="G2233" i="3"/>
  <c r="H2233" i="3" s="1"/>
  <c r="H2232" i="3"/>
  <c r="G2232" i="3"/>
  <c r="G2231" i="3"/>
  <c r="H2231" i="3" s="1"/>
  <c r="G2230" i="3"/>
  <c r="H2230" i="3" s="1"/>
  <c r="H2229" i="3"/>
  <c r="G2229" i="3"/>
  <c r="G2228" i="3"/>
  <c r="H2228" i="3" s="1"/>
  <c r="H2227" i="3"/>
  <c r="G2227" i="3"/>
  <c r="G2226" i="3"/>
  <c r="H2226" i="3" s="1"/>
  <c r="H2225" i="3"/>
  <c r="G2225" i="3"/>
  <c r="G2224" i="3"/>
  <c r="H2224" i="3" s="1"/>
  <c r="H2223" i="3"/>
  <c r="G2223" i="3"/>
  <c r="G2222" i="3"/>
  <c r="H2222" i="3" s="1"/>
  <c r="H2221" i="3"/>
  <c r="G2221" i="3"/>
  <c r="H2220" i="3"/>
  <c r="G2220" i="3"/>
  <c r="G2219" i="3"/>
  <c r="H2219" i="3" s="1"/>
  <c r="G2218" i="3"/>
  <c r="H2218" i="3" s="1"/>
  <c r="G2217" i="3"/>
  <c r="H2217" i="3" s="1"/>
  <c r="G2216" i="3"/>
  <c r="H2216" i="3" s="1"/>
  <c r="G2215" i="3"/>
  <c r="H2215" i="3" s="1"/>
  <c r="H2214" i="3"/>
  <c r="G2214" i="3"/>
  <c r="G2213" i="3"/>
  <c r="H2213" i="3" s="1"/>
  <c r="H2212" i="3"/>
  <c r="G2212" i="3"/>
  <c r="G2211" i="3"/>
  <c r="H2211" i="3" s="1"/>
  <c r="G2210" i="3"/>
  <c r="H2210" i="3" s="1"/>
  <c r="H2209" i="3"/>
  <c r="G2209" i="3"/>
  <c r="H2208" i="3"/>
  <c r="G2208" i="3"/>
  <c r="H2207" i="3"/>
  <c r="G2207" i="3"/>
  <c r="G2206" i="3"/>
  <c r="H2206" i="3" s="1"/>
  <c r="G2205" i="3"/>
  <c r="H2205" i="3" s="1"/>
  <c r="G2204" i="3"/>
  <c r="H2204" i="3" s="1"/>
  <c r="G2203" i="3"/>
  <c r="H2203" i="3" s="1"/>
  <c r="G2202" i="3"/>
  <c r="H2202" i="3" s="1"/>
  <c r="H2201" i="3"/>
  <c r="G2201" i="3"/>
  <c r="G2200" i="3"/>
  <c r="H2200" i="3" s="1"/>
  <c r="H2199" i="3"/>
  <c r="G2199" i="3"/>
  <c r="G2198" i="3"/>
  <c r="H2198" i="3" s="1"/>
  <c r="G2197" i="3"/>
  <c r="H2197" i="3" s="1"/>
  <c r="G2196" i="3"/>
  <c r="H2196" i="3" s="1"/>
  <c r="G2195" i="3"/>
  <c r="H2195" i="3" s="1"/>
  <c r="G2194" i="3"/>
  <c r="H2194" i="3" s="1"/>
  <c r="G2193" i="3"/>
  <c r="H2193" i="3" s="1"/>
  <c r="G2192" i="3"/>
  <c r="H2192" i="3" s="1"/>
  <c r="H2191" i="3"/>
  <c r="G2191" i="3"/>
  <c r="G2190" i="3"/>
  <c r="H2190" i="3" s="1"/>
  <c r="G2189" i="3"/>
  <c r="H2189" i="3" s="1"/>
  <c r="G2188" i="3"/>
  <c r="H2188" i="3" s="1"/>
  <c r="G2187" i="3"/>
  <c r="H2187" i="3" s="1"/>
  <c r="G2186" i="3"/>
  <c r="H2186" i="3" s="1"/>
  <c r="H2185" i="3"/>
  <c r="G2185" i="3"/>
  <c r="G2184" i="3"/>
  <c r="H2184" i="3" s="1"/>
  <c r="G2183" i="3"/>
  <c r="H2183" i="3" s="1"/>
  <c r="G2182" i="3"/>
  <c r="H2182" i="3" s="1"/>
  <c r="G2181" i="3"/>
  <c r="H2181" i="3" s="1"/>
  <c r="G2180" i="3"/>
  <c r="H2180" i="3" s="1"/>
  <c r="G2179" i="3"/>
  <c r="H2179" i="3" s="1"/>
  <c r="G2178" i="3"/>
  <c r="H2178" i="3" s="1"/>
  <c r="G2177" i="3"/>
  <c r="H2177" i="3" s="1"/>
  <c r="G2176" i="3"/>
  <c r="H2176" i="3" s="1"/>
  <c r="G2175" i="3"/>
  <c r="H2175" i="3" s="1"/>
  <c r="G2174" i="3"/>
  <c r="H2174" i="3" s="1"/>
  <c r="G2173" i="3"/>
  <c r="H2173" i="3" s="1"/>
  <c r="G2172" i="3"/>
  <c r="H2172" i="3" s="1"/>
  <c r="G2171" i="3"/>
  <c r="H2171" i="3" s="1"/>
  <c r="G2170" i="3"/>
  <c r="H2170" i="3" s="1"/>
  <c r="H2169" i="3"/>
  <c r="G2169" i="3"/>
  <c r="H2168" i="3"/>
  <c r="G2167" i="3"/>
  <c r="H2167" i="3" s="1"/>
  <c r="G2166" i="3"/>
  <c r="H2166" i="3" s="1"/>
  <c r="G2165" i="3"/>
  <c r="H2165" i="3" s="1"/>
  <c r="G2164" i="3"/>
  <c r="H2164" i="3" s="1"/>
  <c r="G2163" i="3"/>
  <c r="H2163" i="3" s="1"/>
  <c r="G2162" i="3"/>
  <c r="H2162" i="3" s="1"/>
  <c r="G2161" i="3"/>
  <c r="H2161" i="3" s="1"/>
  <c r="G2160" i="3"/>
  <c r="H2160" i="3" s="1"/>
  <c r="H2159" i="3"/>
  <c r="G2159" i="3"/>
  <c r="G2158" i="3"/>
  <c r="H2158" i="3" s="1"/>
  <c r="G2157" i="3"/>
  <c r="H2157" i="3" s="1"/>
  <c r="G2156" i="3"/>
  <c r="H2156" i="3" s="1"/>
  <c r="G2155" i="3"/>
  <c r="H2155" i="3" s="1"/>
  <c r="G2154" i="3"/>
  <c r="H2154" i="3" s="1"/>
  <c r="H2153" i="3"/>
  <c r="G2153" i="3"/>
  <c r="G2152" i="3"/>
  <c r="H2152" i="3" s="1"/>
  <c r="H2151" i="3"/>
  <c r="G2151" i="3"/>
  <c r="G2150" i="3"/>
  <c r="H2150" i="3" s="1"/>
  <c r="G2149" i="3"/>
  <c r="H2149" i="3" s="1"/>
  <c r="G2148" i="3"/>
  <c r="H2148" i="3" s="1"/>
  <c r="G2147" i="3"/>
  <c r="H2147" i="3" s="1"/>
  <c r="G2146" i="3"/>
  <c r="H2146" i="3" s="1"/>
  <c r="G2145" i="3"/>
  <c r="H2145" i="3" s="1"/>
  <c r="G2144" i="3"/>
  <c r="H2144" i="3" s="1"/>
  <c r="H2143" i="3"/>
  <c r="G2143" i="3"/>
  <c r="G2142" i="3"/>
  <c r="H2142" i="3" s="1"/>
  <c r="G2141" i="3"/>
  <c r="H2141" i="3" s="1"/>
  <c r="G2140" i="3"/>
  <c r="H2140" i="3" s="1"/>
  <c r="G2139" i="3"/>
  <c r="H2139" i="3" s="1"/>
  <c r="G2138" i="3"/>
  <c r="H2138" i="3" s="1"/>
  <c r="H2137" i="3"/>
  <c r="G2137" i="3"/>
  <c r="G2136" i="3"/>
  <c r="H2136" i="3" s="1"/>
  <c r="G2135" i="3"/>
  <c r="H2135" i="3" s="1"/>
  <c r="G2134" i="3"/>
  <c r="H2134" i="3" s="1"/>
  <c r="G2133" i="3"/>
  <c r="H2133" i="3" s="1"/>
  <c r="G2132" i="3"/>
  <c r="H2132" i="3" s="1"/>
  <c r="G2131" i="3"/>
  <c r="H2131" i="3" s="1"/>
  <c r="G2130" i="3"/>
  <c r="H2130" i="3" s="1"/>
  <c r="G2129" i="3"/>
  <c r="H2129" i="3" s="1"/>
  <c r="G2128" i="3"/>
  <c r="H2128" i="3" s="1"/>
  <c r="H2127" i="3"/>
  <c r="G2127" i="3"/>
  <c r="G2126" i="3"/>
  <c r="H2126" i="3" s="1"/>
  <c r="G2125" i="3"/>
  <c r="H2125" i="3" s="1"/>
  <c r="G2124" i="3"/>
  <c r="H2124" i="3" s="1"/>
  <c r="G2123" i="3"/>
  <c r="H2123" i="3" s="1"/>
  <c r="G2122" i="3"/>
  <c r="H2122" i="3" s="1"/>
  <c r="H2121" i="3"/>
  <c r="G2121" i="3"/>
  <c r="G2120" i="3"/>
  <c r="H2120" i="3" s="1"/>
  <c r="G2119" i="3"/>
  <c r="H2119" i="3" s="1"/>
  <c r="G2118" i="3"/>
  <c r="H2118" i="3" s="1"/>
  <c r="G2117" i="3"/>
  <c r="H2117" i="3" s="1"/>
  <c r="G2116" i="3"/>
  <c r="H2116" i="3" s="1"/>
  <c r="G2115" i="3"/>
  <c r="H2115" i="3" s="1"/>
  <c r="G2114" i="3"/>
  <c r="H2114" i="3" s="1"/>
  <c r="G2113" i="3"/>
  <c r="H2113" i="3" s="1"/>
  <c r="G2112" i="3"/>
  <c r="H2112" i="3" s="1"/>
  <c r="H2111" i="3"/>
  <c r="G2111" i="3"/>
  <c r="G2110" i="3"/>
  <c r="H2110" i="3" s="1"/>
  <c r="G2109" i="3"/>
  <c r="H2109" i="3" s="1"/>
  <c r="G2108" i="3"/>
  <c r="H2108" i="3" s="1"/>
  <c r="G2107" i="3"/>
  <c r="H2107" i="3" s="1"/>
  <c r="G2106" i="3"/>
  <c r="H2106" i="3" s="1"/>
  <c r="H2105" i="3"/>
  <c r="G2105" i="3"/>
  <c r="G2104" i="3"/>
  <c r="H2104" i="3" s="1"/>
  <c r="H2103" i="3"/>
  <c r="G2103" i="3"/>
  <c r="G2102" i="3"/>
  <c r="H2102" i="3" s="1"/>
  <c r="G2101" i="3"/>
  <c r="H2101" i="3" s="1"/>
  <c r="G2100" i="3"/>
  <c r="H2100" i="3" s="1"/>
  <c r="G2099" i="3"/>
  <c r="H2099" i="3" s="1"/>
  <c r="G2098" i="3"/>
  <c r="H2098" i="3" s="1"/>
  <c r="G2097" i="3"/>
  <c r="H2097" i="3" s="1"/>
  <c r="G2096" i="3"/>
  <c r="H2096" i="3" s="1"/>
  <c r="H2095" i="3"/>
  <c r="G2095" i="3"/>
  <c r="G2094" i="3"/>
  <c r="H2094" i="3" s="1"/>
  <c r="G2093" i="3"/>
  <c r="H2093" i="3" s="1"/>
  <c r="G2092" i="3"/>
  <c r="H2092" i="3" s="1"/>
  <c r="G2091" i="3"/>
  <c r="H2091" i="3" s="1"/>
  <c r="G2090" i="3"/>
  <c r="H2090" i="3" s="1"/>
  <c r="H2089" i="3"/>
  <c r="G2089" i="3"/>
  <c r="G2088" i="3"/>
  <c r="H2088" i="3" s="1"/>
  <c r="G2087" i="3"/>
  <c r="H2087" i="3" s="1"/>
  <c r="G2086" i="3"/>
  <c r="H2086" i="3" s="1"/>
  <c r="G2085" i="3"/>
  <c r="H2085" i="3" s="1"/>
  <c r="G2084" i="3"/>
  <c r="H2084" i="3" s="1"/>
  <c r="G2083" i="3"/>
  <c r="H2083" i="3" s="1"/>
  <c r="G2082" i="3"/>
  <c r="H2082" i="3" s="1"/>
  <c r="G2081" i="3"/>
  <c r="H2081" i="3" s="1"/>
  <c r="G2080" i="3"/>
  <c r="H2080" i="3" s="1"/>
  <c r="H2079" i="3"/>
  <c r="G2079" i="3"/>
  <c r="G2078" i="3"/>
  <c r="H2078" i="3" s="1"/>
  <c r="G2077" i="3"/>
  <c r="H2077" i="3" s="1"/>
  <c r="G2076" i="3"/>
  <c r="H2076" i="3" s="1"/>
  <c r="G2075" i="3"/>
  <c r="H2075" i="3" s="1"/>
  <c r="G2074" i="3"/>
  <c r="H2074" i="3" s="1"/>
  <c r="H2073" i="3"/>
  <c r="G2073" i="3"/>
  <c r="G2072" i="3"/>
  <c r="H2072" i="3" s="1"/>
  <c r="G2071" i="3"/>
  <c r="H2071" i="3" s="1"/>
  <c r="G2070" i="3"/>
  <c r="H2070" i="3" s="1"/>
  <c r="G2069" i="3"/>
  <c r="H2069" i="3" s="1"/>
  <c r="G2068" i="3"/>
  <c r="H2068" i="3" s="1"/>
  <c r="G2067" i="3"/>
  <c r="H2067" i="3" s="1"/>
  <c r="G2066" i="3"/>
  <c r="H2066" i="3" s="1"/>
  <c r="G2065" i="3"/>
  <c r="H2065" i="3" s="1"/>
  <c r="G2064" i="3"/>
  <c r="H2064" i="3" s="1"/>
  <c r="H2063" i="3"/>
  <c r="G2063" i="3"/>
  <c r="G2062" i="3"/>
  <c r="H2062" i="3" s="1"/>
  <c r="G2061" i="3"/>
  <c r="H2061" i="3" s="1"/>
  <c r="G2060" i="3"/>
  <c r="H2060" i="3" s="1"/>
  <c r="G2059" i="3"/>
  <c r="H2059" i="3" s="1"/>
  <c r="G2058" i="3"/>
  <c r="H2058" i="3" s="1"/>
  <c r="H2057" i="3"/>
  <c r="G2057" i="3"/>
  <c r="G2056" i="3"/>
  <c r="H2056" i="3" s="1"/>
  <c r="H2055" i="3"/>
  <c r="G2055" i="3"/>
  <c r="G2054" i="3"/>
  <c r="H2054" i="3" s="1"/>
  <c r="G2053" i="3"/>
  <c r="H2053" i="3" s="1"/>
  <c r="G2052" i="3"/>
  <c r="H2052" i="3" s="1"/>
  <c r="G2051" i="3"/>
  <c r="H2051" i="3" s="1"/>
  <c r="G2050" i="3"/>
  <c r="H2050" i="3" s="1"/>
  <c r="G2049" i="3"/>
  <c r="H2049" i="3" s="1"/>
  <c r="G2048" i="3"/>
  <c r="H2048" i="3" s="1"/>
  <c r="H2047" i="3"/>
  <c r="G2047" i="3"/>
  <c r="G2046" i="3"/>
  <c r="H2046" i="3" s="1"/>
  <c r="G2045" i="3"/>
  <c r="H2045" i="3" s="1"/>
  <c r="G2044" i="3"/>
  <c r="H2044" i="3" s="1"/>
  <c r="G2043" i="3"/>
  <c r="H2043" i="3" s="1"/>
  <c r="G2042" i="3"/>
  <c r="H2042" i="3" s="1"/>
  <c r="H2041" i="3"/>
  <c r="G2041" i="3"/>
  <c r="G2040" i="3"/>
  <c r="H2040" i="3" s="1"/>
  <c r="G2039" i="3"/>
  <c r="H2039" i="3" s="1"/>
  <c r="G2038" i="3"/>
  <c r="H2038" i="3" s="1"/>
  <c r="G2037" i="3"/>
  <c r="H2037" i="3" s="1"/>
  <c r="G2036" i="3"/>
  <c r="H2036" i="3" s="1"/>
  <c r="G2035" i="3"/>
  <c r="H2035" i="3" s="1"/>
  <c r="G2034" i="3"/>
  <c r="H2034" i="3" s="1"/>
  <c r="G2033" i="3"/>
  <c r="H2033" i="3" s="1"/>
  <c r="G2032" i="3"/>
  <c r="H2032" i="3" s="1"/>
  <c r="H2031" i="3"/>
  <c r="G2031" i="3"/>
  <c r="G2030" i="3"/>
  <c r="H2030" i="3" s="1"/>
  <c r="G2029" i="3"/>
  <c r="H2029" i="3" s="1"/>
  <c r="G2028" i="3"/>
  <c r="H2028" i="3" s="1"/>
  <c r="G2027" i="3"/>
  <c r="H2027" i="3" s="1"/>
  <c r="G2026" i="3"/>
  <c r="H2026" i="3" s="1"/>
  <c r="H2025" i="3"/>
  <c r="G2025" i="3"/>
  <c r="G2024" i="3"/>
  <c r="H2024" i="3" s="1"/>
  <c r="G2023" i="3"/>
  <c r="H2023" i="3" s="1"/>
  <c r="G2022" i="3"/>
  <c r="H2022" i="3" s="1"/>
  <c r="G2021" i="3"/>
  <c r="H2021" i="3" s="1"/>
  <c r="G2020" i="3"/>
  <c r="H2020" i="3" s="1"/>
  <c r="G2019" i="3"/>
  <c r="H2019" i="3" s="1"/>
  <c r="G2018" i="3"/>
  <c r="H2018" i="3" s="1"/>
  <c r="G2017" i="3"/>
  <c r="H2017" i="3" s="1"/>
  <c r="G2016" i="3"/>
  <c r="H2016" i="3" s="1"/>
  <c r="H2015" i="3"/>
  <c r="G2015" i="3"/>
  <c r="G2014" i="3"/>
  <c r="H2014" i="3" s="1"/>
  <c r="G2013" i="3"/>
  <c r="H2013" i="3" s="1"/>
  <c r="G2012" i="3"/>
  <c r="H2012" i="3" s="1"/>
  <c r="G2011" i="3"/>
  <c r="H2011" i="3" s="1"/>
  <c r="G2010" i="3"/>
  <c r="H2010" i="3" s="1"/>
  <c r="H2009" i="3"/>
  <c r="G2009" i="3"/>
  <c r="G2008" i="3"/>
  <c r="H2008" i="3" s="1"/>
  <c r="H2007" i="3"/>
  <c r="G2007" i="3"/>
  <c r="G2006" i="3"/>
  <c r="H2006" i="3" s="1"/>
  <c r="G2005" i="3"/>
  <c r="H2005" i="3" s="1"/>
  <c r="G2004" i="3"/>
  <c r="H2004" i="3" s="1"/>
  <c r="G2003" i="3"/>
  <c r="H2003" i="3" s="1"/>
  <c r="G2002" i="3"/>
  <c r="H2002" i="3" s="1"/>
  <c r="G2001" i="3"/>
  <c r="H2001" i="3" s="1"/>
  <c r="G2000" i="3"/>
  <c r="H2000" i="3" s="1"/>
  <c r="H1999" i="3"/>
  <c r="G1999" i="3"/>
  <c r="G1998" i="3"/>
  <c r="H1998" i="3" s="1"/>
  <c r="G1997" i="3"/>
  <c r="H1997" i="3" s="1"/>
  <c r="G1996" i="3"/>
  <c r="H1996" i="3" s="1"/>
  <c r="G1995" i="3"/>
  <c r="H1995" i="3" s="1"/>
  <c r="G1994" i="3"/>
  <c r="H1994" i="3" s="1"/>
  <c r="H1993" i="3"/>
  <c r="G1993" i="3"/>
  <c r="G1992" i="3"/>
  <c r="H1992" i="3" s="1"/>
  <c r="G1991" i="3"/>
  <c r="H1991" i="3" s="1"/>
  <c r="G1990" i="3"/>
  <c r="H1990" i="3" s="1"/>
  <c r="G1989" i="3"/>
  <c r="H1989" i="3" s="1"/>
  <c r="G1988" i="3"/>
  <c r="H1988" i="3" s="1"/>
  <c r="G1987" i="3"/>
  <c r="H1987" i="3" s="1"/>
  <c r="G1986" i="3"/>
  <c r="H1986" i="3" s="1"/>
  <c r="G1985" i="3"/>
  <c r="H1985" i="3" s="1"/>
  <c r="G1984" i="3"/>
  <c r="H1984" i="3" s="1"/>
  <c r="H1983" i="3"/>
  <c r="G1983" i="3"/>
  <c r="G1982" i="3"/>
  <c r="H1982" i="3" s="1"/>
  <c r="G1981" i="3"/>
  <c r="H1981" i="3" s="1"/>
  <c r="G1980" i="3"/>
  <c r="H1980" i="3" s="1"/>
  <c r="G1979" i="3"/>
  <c r="H1979" i="3" s="1"/>
  <c r="G1978" i="3"/>
  <c r="H1978" i="3" s="1"/>
  <c r="H1977" i="3"/>
  <c r="G1977" i="3"/>
  <c r="G1976" i="3"/>
  <c r="H1976" i="3" s="1"/>
  <c r="G1975" i="3"/>
  <c r="H1975" i="3" s="1"/>
  <c r="G1974" i="3"/>
  <c r="H1974" i="3" s="1"/>
  <c r="G1973" i="3"/>
  <c r="H1973" i="3" s="1"/>
  <c r="G1972" i="3"/>
  <c r="H1972" i="3" s="1"/>
  <c r="G1971" i="3"/>
  <c r="H1971" i="3" s="1"/>
  <c r="G1970" i="3"/>
  <c r="H1970" i="3" s="1"/>
  <c r="G1969" i="3"/>
  <c r="H1969" i="3" s="1"/>
  <c r="G1968" i="3"/>
  <c r="H1968" i="3" s="1"/>
  <c r="H1967" i="3"/>
  <c r="G1967" i="3"/>
  <c r="G1966" i="3"/>
  <c r="H1966" i="3" s="1"/>
  <c r="G1965" i="3"/>
  <c r="H1965" i="3" s="1"/>
  <c r="G1964" i="3"/>
  <c r="H1964" i="3" s="1"/>
  <c r="G1963" i="3"/>
  <c r="H1963" i="3" s="1"/>
  <c r="G1962" i="3"/>
  <c r="H1962" i="3" s="1"/>
  <c r="H1961" i="3"/>
  <c r="G1961" i="3"/>
  <c r="G1960" i="3"/>
  <c r="H1960" i="3" s="1"/>
  <c r="H1959" i="3"/>
  <c r="G1959" i="3"/>
  <c r="G1958" i="3"/>
  <c r="H1958" i="3" s="1"/>
  <c r="G1957" i="3"/>
  <c r="H1957" i="3" s="1"/>
  <c r="G1956" i="3"/>
  <c r="H1956" i="3" s="1"/>
  <c r="G1955" i="3"/>
  <c r="H1955" i="3" s="1"/>
  <c r="G1954" i="3"/>
  <c r="H1954" i="3" s="1"/>
  <c r="G1953" i="3"/>
  <c r="H1953" i="3" s="1"/>
  <c r="G1952" i="3"/>
  <c r="H1952" i="3" s="1"/>
  <c r="H1951" i="3"/>
  <c r="G1951" i="3"/>
  <c r="G1950" i="3"/>
  <c r="H1950" i="3" s="1"/>
  <c r="G1949" i="3"/>
  <c r="H1949" i="3" s="1"/>
  <c r="G1948" i="3"/>
  <c r="H1948" i="3" s="1"/>
  <c r="G1947" i="3"/>
  <c r="H1947" i="3" s="1"/>
  <c r="G1946" i="3"/>
  <c r="H1946" i="3" s="1"/>
  <c r="H1945" i="3"/>
  <c r="G1945" i="3"/>
  <c r="G1944" i="3"/>
  <c r="H1944" i="3" s="1"/>
  <c r="G1943" i="3"/>
  <c r="H1943" i="3" s="1"/>
  <c r="G1942" i="3"/>
  <c r="H1942" i="3" s="1"/>
  <c r="G1941" i="3"/>
  <c r="H1941" i="3" s="1"/>
  <c r="G1940" i="3"/>
  <c r="H1940" i="3" s="1"/>
  <c r="G1939" i="3"/>
  <c r="H1939" i="3" s="1"/>
  <c r="G1938" i="3"/>
  <c r="H1938" i="3" s="1"/>
  <c r="G1937" i="3"/>
  <c r="H1937" i="3" s="1"/>
  <c r="G1936" i="3"/>
  <c r="H1936" i="3" s="1"/>
  <c r="H1935" i="3"/>
  <c r="G1935" i="3"/>
  <c r="G1934" i="3"/>
  <c r="H1934" i="3" s="1"/>
  <c r="G1933" i="3"/>
  <c r="H1933" i="3" s="1"/>
  <c r="G1932" i="3"/>
  <c r="H1932" i="3" s="1"/>
  <c r="G1931" i="3"/>
  <c r="H1931" i="3" s="1"/>
  <c r="G1930" i="3"/>
  <c r="H1930" i="3" s="1"/>
  <c r="H1929" i="3"/>
  <c r="G1929" i="3"/>
  <c r="G1928" i="3"/>
  <c r="H1928" i="3" s="1"/>
  <c r="G1927" i="3"/>
  <c r="H1927" i="3" s="1"/>
  <c r="G1926" i="3"/>
  <c r="H1926" i="3" s="1"/>
  <c r="G1925" i="3"/>
  <c r="H1925" i="3" s="1"/>
  <c r="G1924" i="3"/>
  <c r="H1924" i="3" s="1"/>
  <c r="G1923" i="3"/>
  <c r="H1923" i="3" s="1"/>
  <c r="G1922" i="3"/>
  <c r="H1922" i="3" s="1"/>
  <c r="G1921" i="3"/>
  <c r="H1921" i="3" s="1"/>
  <c r="G1920" i="3"/>
  <c r="H1920" i="3" s="1"/>
  <c r="G1919" i="3"/>
  <c r="H1919" i="3" s="1"/>
  <c r="G1918" i="3"/>
  <c r="H1918" i="3" s="1"/>
  <c r="G1917" i="3"/>
  <c r="H1917" i="3" s="1"/>
  <c r="G1916" i="3"/>
  <c r="H1916" i="3" s="1"/>
  <c r="G1915" i="3"/>
  <c r="H1915" i="3" s="1"/>
  <c r="G1914" i="3"/>
  <c r="H1914" i="3" s="1"/>
  <c r="H1913" i="3"/>
  <c r="G1913" i="3"/>
  <c r="G1912" i="3"/>
  <c r="H1912" i="3" s="1"/>
  <c r="H1911" i="3"/>
  <c r="G1911" i="3"/>
  <c r="G1910" i="3"/>
  <c r="H1910" i="3" s="1"/>
  <c r="G1909" i="3"/>
  <c r="H1909" i="3" s="1"/>
  <c r="G1908" i="3"/>
  <c r="H1908" i="3" s="1"/>
  <c r="G1907" i="3"/>
  <c r="H1907" i="3" s="1"/>
  <c r="G1906" i="3"/>
  <c r="H1906" i="3" s="1"/>
  <c r="G1905" i="3"/>
  <c r="H1905" i="3" s="1"/>
  <c r="G1904" i="3"/>
  <c r="H1904" i="3" s="1"/>
  <c r="H1903" i="3"/>
  <c r="G1903" i="3"/>
  <c r="G1902" i="3"/>
  <c r="H1902" i="3" s="1"/>
  <c r="G1901" i="3"/>
  <c r="H1901" i="3" s="1"/>
  <c r="G1900" i="3"/>
  <c r="H1900" i="3" s="1"/>
  <c r="G1899" i="3"/>
  <c r="H1899" i="3" s="1"/>
  <c r="G1898" i="3"/>
  <c r="H1898" i="3" s="1"/>
  <c r="H1897" i="3"/>
  <c r="G1897" i="3"/>
  <c r="G1896" i="3"/>
  <c r="H1896" i="3" s="1"/>
  <c r="G1895" i="3"/>
  <c r="H1895" i="3" s="1"/>
  <c r="G1894" i="3"/>
  <c r="H1894" i="3" s="1"/>
  <c r="G1893" i="3"/>
  <c r="H1893" i="3" s="1"/>
  <c r="G1892" i="3"/>
  <c r="H1892" i="3" s="1"/>
  <c r="G1891" i="3"/>
  <c r="H1891" i="3" s="1"/>
  <c r="G1890" i="3"/>
  <c r="H1890" i="3" s="1"/>
  <c r="G1889" i="3"/>
  <c r="H1889" i="3" s="1"/>
  <c r="G1888" i="3"/>
  <c r="H1888" i="3" s="1"/>
  <c r="G1887" i="3"/>
  <c r="H1887" i="3" s="1"/>
  <c r="G1886" i="3"/>
  <c r="H1886" i="3" s="1"/>
  <c r="G1885" i="3"/>
  <c r="H1885" i="3" s="1"/>
  <c r="G1884" i="3"/>
  <c r="H1884" i="3" s="1"/>
  <c r="G1883" i="3"/>
  <c r="H1883" i="3" s="1"/>
  <c r="G1882" i="3"/>
  <c r="H1882" i="3" s="1"/>
  <c r="H1881" i="3"/>
  <c r="G1881" i="3"/>
  <c r="G1880" i="3"/>
  <c r="H1880" i="3" s="1"/>
  <c r="G1879" i="3"/>
  <c r="H1879" i="3" s="1"/>
  <c r="G1878" i="3"/>
  <c r="H1878" i="3" s="1"/>
  <c r="G1877" i="3"/>
  <c r="H1877" i="3" s="1"/>
  <c r="G1876" i="3"/>
  <c r="H1876" i="3" s="1"/>
  <c r="G1875" i="3"/>
  <c r="H1875" i="3" s="1"/>
  <c r="G1874" i="3"/>
  <c r="H1874" i="3" s="1"/>
  <c r="G1873" i="3"/>
  <c r="H1873" i="3" s="1"/>
  <c r="G1872" i="3"/>
  <c r="H1872" i="3" s="1"/>
  <c r="G1871" i="3"/>
  <c r="H1871" i="3" s="1"/>
  <c r="G1870" i="3"/>
  <c r="H1870" i="3" s="1"/>
  <c r="G1869" i="3"/>
  <c r="H1869" i="3" s="1"/>
  <c r="G1868" i="3"/>
  <c r="H1868" i="3" s="1"/>
  <c r="G1867" i="3"/>
  <c r="H1867" i="3" s="1"/>
  <c r="H1866" i="3"/>
  <c r="G1866" i="3"/>
  <c r="G1865" i="3"/>
  <c r="H1865" i="3" s="1"/>
  <c r="H1864" i="3"/>
  <c r="G1864" i="3"/>
  <c r="G1863" i="3"/>
  <c r="H1863" i="3" s="1"/>
  <c r="G1862" i="3"/>
  <c r="H1862" i="3" s="1"/>
  <c r="G1861" i="3"/>
  <c r="H1861" i="3" s="1"/>
  <c r="G1860" i="3"/>
  <c r="H1860" i="3" s="1"/>
  <c r="G1859" i="3"/>
  <c r="H1859" i="3" s="1"/>
  <c r="H1858" i="3"/>
  <c r="G1858" i="3"/>
  <c r="G1857" i="3"/>
  <c r="H1857" i="3" s="1"/>
  <c r="H1856" i="3"/>
  <c r="G1856" i="3"/>
  <c r="G1855" i="3"/>
  <c r="H1855" i="3" s="1"/>
  <c r="G1854" i="3"/>
  <c r="H1854" i="3" s="1"/>
  <c r="G1853" i="3"/>
  <c r="H1853" i="3" s="1"/>
  <c r="G1852" i="3"/>
  <c r="H1852" i="3" s="1"/>
  <c r="G1851" i="3"/>
  <c r="H1851" i="3" s="1"/>
  <c r="H1850" i="3"/>
  <c r="G1850" i="3"/>
  <c r="G1849" i="3"/>
  <c r="H1849" i="3" s="1"/>
  <c r="H1848" i="3"/>
  <c r="G1848" i="3"/>
  <c r="G1847" i="3"/>
  <c r="H1847" i="3" s="1"/>
  <c r="G1846" i="3"/>
  <c r="H1846" i="3" s="1"/>
  <c r="G1845" i="3"/>
  <c r="H1845" i="3" s="1"/>
  <c r="G1844" i="3"/>
  <c r="H1844" i="3" s="1"/>
  <c r="G1843" i="3"/>
  <c r="H1843" i="3" s="1"/>
  <c r="H1842" i="3"/>
  <c r="G1842" i="3"/>
  <c r="G1841" i="3"/>
  <c r="H1841" i="3" s="1"/>
  <c r="H1840" i="3"/>
  <c r="G1840" i="3"/>
  <c r="G1839" i="3"/>
  <c r="H1839" i="3" s="1"/>
  <c r="G1838" i="3"/>
  <c r="H1838" i="3" s="1"/>
  <c r="G1837" i="3"/>
  <c r="H1837" i="3" s="1"/>
  <c r="H1836" i="3"/>
  <c r="G1836" i="3"/>
  <c r="G1835" i="3"/>
  <c r="H1835" i="3" s="1"/>
  <c r="H1834" i="3"/>
  <c r="G1834" i="3"/>
  <c r="G1833" i="3"/>
  <c r="H1833" i="3" s="1"/>
  <c r="H1832" i="3"/>
  <c r="G1832" i="3"/>
  <c r="G1831" i="3"/>
  <c r="H1831" i="3" s="1"/>
  <c r="G1830" i="3"/>
  <c r="H1830" i="3" s="1"/>
  <c r="G1829" i="3"/>
  <c r="H1829" i="3" s="1"/>
  <c r="H1828" i="3"/>
  <c r="G1828" i="3"/>
  <c r="G1827" i="3"/>
  <c r="H1827" i="3" s="1"/>
  <c r="H1826" i="3"/>
  <c r="G1826" i="3"/>
  <c r="G1825" i="3"/>
  <c r="H1825" i="3" s="1"/>
  <c r="H1824" i="3"/>
  <c r="G1824" i="3"/>
  <c r="G1823" i="3"/>
  <c r="H1823" i="3" s="1"/>
  <c r="G1822" i="3"/>
  <c r="H1822" i="3" s="1"/>
  <c r="G1821" i="3"/>
  <c r="H1821" i="3" s="1"/>
  <c r="H1820" i="3"/>
  <c r="G1820" i="3"/>
  <c r="G1819" i="3"/>
  <c r="H1819" i="3" s="1"/>
  <c r="H1818" i="3"/>
  <c r="G1818" i="3"/>
  <c r="G1817" i="3"/>
  <c r="H1817" i="3" s="1"/>
  <c r="H1816" i="3"/>
  <c r="G1816" i="3"/>
  <c r="G1815" i="3"/>
  <c r="H1815" i="3" s="1"/>
  <c r="G1814" i="3"/>
  <c r="H1814" i="3" s="1"/>
  <c r="G1813" i="3"/>
  <c r="H1813" i="3" s="1"/>
  <c r="H1812" i="3"/>
  <c r="G1812" i="3"/>
  <c r="G1811" i="3"/>
  <c r="H1811" i="3" s="1"/>
  <c r="H1810" i="3"/>
  <c r="G1810" i="3"/>
  <c r="G1809" i="3"/>
  <c r="H1809" i="3" s="1"/>
  <c r="H1808" i="3"/>
  <c r="G1808" i="3"/>
  <c r="G1807" i="3"/>
  <c r="H1807" i="3" s="1"/>
  <c r="G1806" i="3"/>
  <c r="H1806" i="3" s="1"/>
  <c r="G1805" i="3"/>
  <c r="H1805" i="3" s="1"/>
  <c r="H1804" i="3"/>
  <c r="G1804" i="3"/>
  <c r="G1803" i="3"/>
  <c r="H1803" i="3" s="1"/>
  <c r="H1802" i="3"/>
  <c r="G1802" i="3"/>
  <c r="G1801" i="3"/>
  <c r="H1801" i="3" s="1"/>
  <c r="H1800" i="3"/>
  <c r="G1800" i="3"/>
  <c r="G1799" i="3"/>
  <c r="H1799" i="3" s="1"/>
  <c r="G1798" i="3"/>
  <c r="H1798" i="3" s="1"/>
  <c r="G1797" i="3"/>
  <c r="H1797" i="3" s="1"/>
  <c r="H1796" i="3"/>
  <c r="G1796" i="3"/>
  <c r="G1795" i="3"/>
  <c r="H1795" i="3" s="1"/>
  <c r="H1794" i="3"/>
  <c r="G1794" i="3"/>
  <c r="G1793" i="3"/>
  <c r="H1793" i="3" s="1"/>
  <c r="H1792" i="3"/>
  <c r="G1792" i="3"/>
  <c r="G1791" i="3"/>
  <c r="H1791" i="3" s="1"/>
  <c r="G1790" i="3"/>
  <c r="H1790" i="3" s="1"/>
  <c r="G1789" i="3"/>
  <c r="H1789" i="3" s="1"/>
  <c r="H1788" i="3"/>
  <c r="G1788" i="3"/>
  <c r="G1787" i="3"/>
  <c r="H1787" i="3" s="1"/>
  <c r="H1786" i="3"/>
  <c r="G1786" i="3"/>
  <c r="G1785" i="3"/>
  <c r="H1785" i="3" s="1"/>
  <c r="H1784" i="3"/>
  <c r="G1784" i="3"/>
  <c r="G1783" i="3"/>
  <c r="H1783" i="3" s="1"/>
  <c r="G1782" i="3"/>
  <c r="H1782" i="3" s="1"/>
  <c r="G1781" i="3"/>
  <c r="H1781" i="3" s="1"/>
  <c r="H1780" i="3"/>
  <c r="G1780" i="3"/>
  <c r="G1779" i="3"/>
  <c r="H1779" i="3" s="1"/>
  <c r="H1778" i="3"/>
  <c r="G1778" i="3"/>
  <c r="G1777" i="3"/>
  <c r="H1777" i="3" s="1"/>
  <c r="H1776" i="3"/>
  <c r="G1776" i="3"/>
  <c r="G1775" i="3"/>
  <c r="H1775" i="3" s="1"/>
  <c r="G1774" i="3"/>
  <c r="H1774" i="3" s="1"/>
  <c r="G1773" i="3"/>
  <c r="H1773" i="3" s="1"/>
  <c r="H1772" i="3"/>
  <c r="G1772" i="3"/>
  <c r="G1771" i="3"/>
  <c r="H1771" i="3" s="1"/>
  <c r="H1770" i="3"/>
  <c r="G1770" i="3"/>
  <c r="G1769" i="3"/>
  <c r="H1769" i="3" s="1"/>
  <c r="H1768" i="3"/>
  <c r="G1768" i="3"/>
  <c r="G1767" i="3"/>
  <c r="H1767" i="3" s="1"/>
  <c r="G1766" i="3"/>
  <c r="H1766" i="3" s="1"/>
  <c r="G1765" i="3"/>
  <c r="H1765" i="3" s="1"/>
  <c r="H1764" i="3"/>
  <c r="G1764" i="3"/>
  <c r="G1763" i="3"/>
  <c r="H1763" i="3" s="1"/>
  <c r="H1762" i="3"/>
  <c r="G1762" i="3"/>
  <c r="G1761" i="3"/>
  <c r="H1761" i="3" s="1"/>
  <c r="H1760" i="3"/>
  <c r="G1760" i="3"/>
  <c r="G1759" i="3"/>
  <c r="H1759" i="3" s="1"/>
  <c r="G1758" i="3"/>
  <c r="H1758" i="3" s="1"/>
  <c r="G1757" i="3"/>
  <c r="H1757" i="3" s="1"/>
  <c r="H1756" i="3"/>
  <c r="G1756" i="3"/>
  <c r="G1755" i="3"/>
  <c r="H1755" i="3" s="1"/>
  <c r="H1754" i="3"/>
  <c r="G1754" i="3"/>
  <c r="G1753" i="3"/>
  <c r="H1753" i="3" s="1"/>
  <c r="H1752" i="3"/>
  <c r="G1752" i="3"/>
  <c r="G1751" i="3"/>
  <c r="H1751" i="3" s="1"/>
  <c r="G1750" i="3"/>
  <c r="H1750" i="3" s="1"/>
  <c r="G1749" i="3"/>
  <c r="H1749" i="3" s="1"/>
  <c r="H1748" i="3"/>
  <c r="G1748" i="3"/>
  <c r="G1747" i="3"/>
  <c r="H1747" i="3" s="1"/>
  <c r="H1746" i="3"/>
  <c r="G1746" i="3"/>
  <c r="G1745" i="3"/>
  <c r="H1745" i="3" s="1"/>
  <c r="H1744" i="3"/>
  <c r="G1744" i="3"/>
  <c r="G1743" i="3"/>
  <c r="H1743" i="3" s="1"/>
  <c r="G1742" i="3"/>
  <c r="H1742" i="3" s="1"/>
  <c r="G1741" i="3"/>
  <c r="H1741" i="3" s="1"/>
  <c r="H1740" i="3"/>
  <c r="G1740" i="3"/>
  <c r="G1739" i="3"/>
  <c r="H1739" i="3" s="1"/>
  <c r="H1738" i="3"/>
  <c r="G1738" i="3"/>
  <c r="G1737" i="3"/>
  <c r="H1737" i="3" s="1"/>
  <c r="H1736" i="3"/>
  <c r="G1736" i="3"/>
  <c r="G1735" i="3"/>
  <c r="H1735" i="3" s="1"/>
  <c r="G1734" i="3"/>
  <c r="H1734" i="3" s="1"/>
  <c r="G1733" i="3"/>
  <c r="H1733" i="3" s="1"/>
  <c r="H1732" i="3"/>
  <c r="G1732" i="3"/>
  <c r="G1731" i="3"/>
  <c r="H1731" i="3" s="1"/>
  <c r="H1730" i="3"/>
  <c r="G1730" i="3"/>
  <c r="G1729" i="3"/>
  <c r="H1729" i="3" s="1"/>
  <c r="H1728" i="3"/>
  <c r="G1728" i="3"/>
  <c r="G1727" i="3"/>
  <c r="H1727" i="3" s="1"/>
  <c r="G1726" i="3"/>
  <c r="H1726" i="3" s="1"/>
  <c r="G1725" i="3"/>
  <c r="H1725" i="3" s="1"/>
  <c r="H1724" i="3"/>
  <c r="G1724" i="3"/>
  <c r="G1723" i="3"/>
  <c r="H1723" i="3" s="1"/>
  <c r="H1722" i="3"/>
  <c r="G1722" i="3"/>
  <c r="G1721" i="3"/>
  <c r="H1721" i="3" s="1"/>
  <c r="H1720" i="3"/>
  <c r="G1720" i="3"/>
  <c r="G1719" i="3"/>
  <c r="H1719" i="3" s="1"/>
  <c r="G1718" i="3"/>
  <c r="H1718" i="3" s="1"/>
  <c r="G1717" i="3"/>
  <c r="H1717" i="3" s="1"/>
  <c r="H1716" i="3"/>
  <c r="G1716" i="3"/>
  <c r="G1715" i="3"/>
  <c r="H1715" i="3" s="1"/>
  <c r="H1714" i="3"/>
  <c r="G1714" i="3"/>
  <c r="G1713" i="3"/>
  <c r="H1713" i="3" s="1"/>
  <c r="H1712" i="3"/>
  <c r="G1712" i="3"/>
  <c r="G1711" i="3"/>
  <c r="H1711" i="3" s="1"/>
  <c r="G1710" i="3"/>
  <c r="H1710" i="3" s="1"/>
  <c r="G1709" i="3"/>
  <c r="H1709" i="3" s="1"/>
  <c r="H1708" i="3"/>
  <c r="G1708" i="3"/>
  <c r="G1707" i="3"/>
  <c r="H1707" i="3" s="1"/>
  <c r="H1706" i="3"/>
  <c r="G1706" i="3"/>
  <c r="G1705" i="3"/>
  <c r="H1705" i="3" s="1"/>
  <c r="H1704" i="3"/>
  <c r="G1704" i="3"/>
  <c r="G1703" i="3"/>
  <c r="H1703" i="3" s="1"/>
  <c r="G1702" i="3"/>
  <c r="H1702" i="3" s="1"/>
  <c r="G1701" i="3"/>
  <c r="H1701" i="3" s="1"/>
  <c r="H1700" i="3"/>
  <c r="G1700" i="3"/>
  <c r="G1699" i="3"/>
  <c r="H1699" i="3" s="1"/>
  <c r="H1698" i="3"/>
  <c r="G1698" i="3"/>
  <c r="G1697" i="3"/>
  <c r="H1697" i="3" s="1"/>
  <c r="H1696" i="3"/>
  <c r="G1696" i="3"/>
  <c r="G1695" i="3"/>
  <c r="H1695" i="3" s="1"/>
  <c r="G1694" i="3"/>
  <c r="H1694" i="3" s="1"/>
  <c r="G1693" i="3"/>
  <c r="H1693" i="3" s="1"/>
  <c r="H1692" i="3"/>
  <c r="G1692" i="3"/>
  <c r="G1691" i="3"/>
  <c r="H1691" i="3" s="1"/>
  <c r="H1690" i="3"/>
  <c r="G1690" i="3"/>
  <c r="G1689" i="3"/>
  <c r="H1689" i="3" s="1"/>
  <c r="H1688" i="3"/>
  <c r="G1688" i="3"/>
  <c r="G1687" i="3"/>
  <c r="H1687" i="3" s="1"/>
  <c r="G1686" i="3"/>
  <c r="H1686" i="3" s="1"/>
  <c r="G1685" i="3"/>
  <c r="H1685" i="3" s="1"/>
  <c r="H1684" i="3"/>
  <c r="G1684" i="3"/>
  <c r="G1683" i="3"/>
  <c r="H1683" i="3" s="1"/>
  <c r="H1682" i="3"/>
  <c r="G1682" i="3"/>
  <c r="G1681" i="3"/>
  <c r="H1681" i="3" s="1"/>
  <c r="H1680" i="3"/>
  <c r="G1680" i="3"/>
  <c r="G1679" i="3"/>
  <c r="H1679" i="3" s="1"/>
  <c r="G1678" i="3"/>
  <c r="H1678" i="3" s="1"/>
  <c r="G1677" i="3"/>
  <c r="H1677" i="3" s="1"/>
  <c r="H1676" i="3"/>
  <c r="G1676" i="3"/>
  <c r="G1675" i="3"/>
  <c r="H1675" i="3" s="1"/>
  <c r="H1674" i="3"/>
  <c r="G1674" i="3"/>
  <c r="G1673" i="3"/>
  <c r="H1673" i="3" s="1"/>
  <c r="H1672" i="3"/>
  <c r="G1672" i="3"/>
  <c r="G1671" i="3"/>
  <c r="H1671" i="3" s="1"/>
  <c r="G1670" i="3"/>
  <c r="H1670" i="3" s="1"/>
  <c r="G1669" i="3"/>
  <c r="H1669" i="3" s="1"/>
  <c r="H1668" i="3"/>
  <c r="G1668" i="3"/>
  <c r="G1667" i="3"/>
  <c r="H1667" i="3" s="1"/>
  <c r="H1666" i="3"/>
  <c r="G1666" i="3"/>
  <c r="G1665" i="3"/>
  <c r="H1665" i="3" s="1"/>
  <c r="H1664" i="3"/>
  <c r="G1664" i="3"/>
  <c r="G1663" i="3"/>
  <c r="H1663" i="3" s="1"/>
  <c r="G1662" i="3"/>
  <c r="H1662" i="3" s="1"/>
  <c r="G1661" i="3"/>
  <c r="H1661" i="3" s="1"/>
  <c r="H1660" i="3"/>
  <c r="G1660" i="3"/>
  <c r="G1659" i="3"/>
  <c r="H1659" i="3" s="1"/>
  <c r="H1658" i="3"/>
  <c r="G1658" i="3"/>
  <c r="G1657" i="3"/>
  <c r="H1657" i="3" s="1"/>
  <c r="H1656" i="3"/>
  <c r="G1656" i="3"/>
  <c r="G1655" i="3"/>
  <c r="H1655" i="3" s="1"/>
  <c r="G1654" i="3"/>
  <c r="H1654" i="3" s="1"/>
  <c r="G1653" i="3"/>
  <c r="H1653" i="3" s="1"/>
  <c r="H1652" i="3"/>
  <c r="G1652" i="3"/>
  <c r="G1651" i="3"/>
  <c r="H1651" i="3" s="1"/>
  <c r="H1650" i="3"/>
  <c r="G1650" i="3"/>
  <c r="G1649" i="3"/>
  <c r="H1649" i="3" s="1"/>
  <c r="H1648" i="3"/>
  <c r="G1648" i="3"/>
  <c r="G1647" i="3"/>
  <c r="H1647" i="3" s="1"/>
  <c r="G1646" i="3"/>
  <c r="H1646" i="3" s="1"/>
  <c r="G1645" i="3"/>
  <c r="H1645" i="3" s="1"/>
  <c r="H1644" i="3"/>
  <c r="G1644" i="3"/>
  <c r="G1643" i="3"/>
  <c r="H1643" i="3" s="1"/>
  <c r="H1642" i="3"/>
  <c r="G1642" i="3"/>
  <c r="G1641" i="3"/>
  <c r="H1641" i="3" s="1"/>
  <c r="H1640" i="3"/>
  <c r="G1640" i="3"/>
  <c r="G1639" i="3"/>
  <c r="H1639" i="3" s="1"/>
  <c r="G1638" i="3"/>
  <c r="H1638" i="3" s="1"/>
  <c r="G1637" i="3"/>
  <c r="H1637" i="3" s="1"/>
  <c r="H1636" i="3"/>
  <c r="G1636" i="3"/>
  <c r="G1635" i="3"/>
  <c r="H1635" i="3" s="1"/>
  <c r="H1634" i="3"/>
  <c r="G1634" i="3"/>
  <c r="G1633" i="3"/>
  <c r="H1633" i="3" s="1"/>
  <c r="H1632" i="3"/>
  <c r="G1632" i="3"/>
  <c r="G1631" i="3"/>
  <c r="H1631" i="3" s="1"/>
  <c r="G1630" i="3"/>
  <c r="H1630" i="3" s="1"/>
  <c r="G1629" i="3"/>
  <c r="H1629" i="3" s="1"/>
  <c r="H1628" i="3"/>
  <c r="G1628" i="3"/>
  <c r="G1627" i="3"/>
  <c r="H1627" i="3" s="1"/>
  <c r="H1626" i="3"/>
  <c r="G1626" i="3"/>
  <c r="G1625" i="3"/>
  <c r="H1625" i="3" s="1"/>
  <c r="H1624" i="3"/>
  <c r="G1624" i="3"/>
  <c r="G1623" i="3"/>
  <c r="H1623" i="3" s="1"/>
  <c r="G1622" i="3"/>
  <c r="H1622" i="3" s="1"/>
  <c r="G1621" i="3"/>
  <c r="H1621" i="3" s="1"/>
  <c r="H1620" i="3"/>
  <c r="G1620" i="3"/>
  <c r="G1619" i="3"/>
  <c r="H1619" i="3" s="1"/>
  <c r="H1618" i="3"/>
  <c r="G1618" i="3"/>
  <c r="G1617" i="3"/>
  <c r="H1617" i="3" s="1"/>
  <c r="H1616" i="3"/>
  <c r="G1616" i="3"/>
  <c r="G1615" i="3"/>
  <c r="H1615" i="3" s="1"/>
  <c r="G1614" i="3"/>
  <c r="H1614" i="3" s="1"/>
  <c r="G1613" i="3"/>
  <c r="H1613" i="3" s="1"/>
  <c r="H1612" i="3"/>
  <c r="G1612" i="3"/>
  <c r="G1611" i="3"/>
  <c r="H1611" i="3" s="1"/>
  <c r="H1610" i="3"/>
  <c r="G1610" i="3"/>
  <c r="G1609" i="3"/>
  <c r="H1609" i="3" s="1"/>
  <c r="H1608" i="3"/>
  <c r="G1608" i="3"/>
  <c r="G1607" i="3"/>
  <c r="H1607" i="3" s="1"/>
  <c r="G1606" i="3"/>
  <c r="H1606" i="3" s="1"/>
  <c r="G1605" i="3"/>
  <c r="H1605" i="3" s="1"/>
  <c r="H1604" i="3"/>
  <c r="G1604" i="3"/>
  <c r="G1603" i="3"/>
  <c r="H1603" i="3" s="1"/>
  <c r="H1602" i="3"/>
  <c r="G1602" i="3"/>
  <c r="G1601" i="3"/>
  <c r="H1601" i="3" s="1"/>
  <c r="H1600" i="3"/>
  <c r="G1600" i="3"/>
  <c r="G1599" i="3"/>
  <c r="H1599" i="3" s="1"/>
  <c r="G1598" i="3"/>
  <c r="H1598" i="3" s="1"/>
  <c r="G1597" i="3"/>
  <c r="H1597" i="3" s="1"/>
  <c r="H1596" i="3"/>
  <c r="G1596" i="3"/>
  <c r="G1595" i="3"/>
  <c r="H1595" i="3" s="1"/>
  <c r="H1594" i="3"/>
  <c r="G1594" i="3"/>
  <c r="G1593" i="3"/>
  <c r="H1593" i="3" s="1"/>
  <c r="H1592" i="3"/>
  <c r="G1592" i="3"/>
  <c r="G1591" i="3"/>
  <c r="H1591" i="3" s="1"/>
  <c r="G1590" i="3"/>
  <c r="H1590" i="3" s="1"/>
  <c r="G1589" i="3"/>
  <c r="H1589" i="3" s="1"/>
  <c r="H1588" i="3"/>
  <c r="G1588" i="3"/>
  <c r="G1587" i="3"/>
  <c r="H1587" i="3" s="1"/>
  <c r="H1586" i="3"/>
  <c r="G1586" i="3"/>
  <c r="G1585" i="3"/>
  <c r="H1585" i="3" s="1"/>
  <c r="H1584" i="3"/>
  <c r="G1584" i="3"/>
  <c r="G1583" i="3"/>
  <c r="H1583" i="3" s="1"/>
  <c r="G1582" i="3"/>
  <c r="H1582" i="3" s="1"/>
  <c r="G1581" i="3"/>
  <c r="H1581" i="3" s="1"/>
  <c r="H1580" i="3"/>
  <c r="G1580" i="3"/>
  <c r="G1579" i="3"/>
  <c r="H1579" i="3" s="1"/>
  <c r="H1578" i="3"/>
  <c r="G1578" i="3"/>
  <c r="G1577" i="3"/>
  <c r="H1577" i="3" s="1"/>
  <c r="H1576" i="3"/>
  <c r="G1576" i="3"/>
  <c r="G1575" i="3"/>
  <c r="H1575" i="3" s="1"/>
  <c r="G1574" i="3"/>
  <c r="H1574" i="3" s="1"/>
  <c r="G1573" i="3"/>
  <c r="H1573" i="3" s="1"/>
  <c r="H1572" i="3"/>
  <c r="G1572" i="3"/>
  <c r="G1571" i="3"/>
  <c r="H1571" i="3" s="1"/>
  <c r="H1570" i="3"/>
  <c r="G1570" i="3"/>
  <c r="G1569" i="3"/>
  <c r="H1569" i="3" s="1"/>
  <c r="H1568" i="3"/>
  <c r="G1568" i="3"/>
  <c r="G1567" i="3"/>
  <c r="H1567" i="3" s="1"/>
  <c r="G1566" i="3"/>
  <c r="H1566" i="3" s="1"/>
  <c r="G1565" i="3"/>
  <c r="H1565" i="3" s="1"/>
  <c r="H1564" i="3"/>
  <c r="G1564" i="3"/>
  <c r="G1563" i="3"/>
  <c r="H1563" i="3" s="1"/>
  <c r="H1562" i="3"/>
  <c r="G1562" i="3"/>
  <c r="G1561" i="3"/>
  <c r="H1561" i="3" s="1"/>
  <c r="H1560" i="3"/>
  <c r="G1560" i="3"/>
  <c r="G1559" i="3"/>
  <c r="H1559" i="3" s="1"/>
  <c r="G1558" i="3"/>
  <c r="H1558" i="3" s="1"/>
  <c r="G1557" i="3"/>
  <c r="H1557" i="3" s="1"/>
  <c r="H1556" i="3"/>
  <c r="G1556" i="3"/>
  <c r="G1555" i="3"/>
  <c r="H1555" i="3" s="1"/>
  <c r="H1554" i="3"/>
  <c r="G1554" i="3"/>
  <c r="G1553" i="3"/>
  <c r="H1553" i="3" s="1"/>
  <c r="H1552" i="3"/>
  <c r="G1552" i="3"/>
  <c r="G1551" i="3"/>
  <c r="H1551" i="3" s="1"/>
  <c r="G1550" i="3"/>
  <c r="H1550" i="3" s="1"/>
  <c r="G1549" i="3"/>
  <c r="H1549" i="3" s="1"/>
  <c r="H1548" i="3"/>
  <c r="G1548" i="3"/>
  <c r="G1547" i="3"/>
  <c r="H1547" i="3" s="1"/>
  <c r="H1546" i="3"/>
  <c r="G1546" i="3"/>
  <c r="G1545" i="3"/>
  <c r="H1545" i="3" s="1"/>
  <c r="H1544" i="3"/>
  <c r="G1544" i="3"/>
  <c r="G1543" i="3"/>
  <c r="H1543" i="3" s="1"/>
  <c r="G1542" i="3"/>
  <c r="H1542" i="3" s="1"/>
  <c r="G1541" i="3"/>
  <c r="H1541" i="3" s="1"/>
  <c r="H1540" i="3"/>
  <c r="G1540" i="3"/>
  <c r="G1539" i="3"/>
  <c r="H1539" i="3" s="1"/>
  <c r="H1538" i="3"/>
  <c r="G1538" i="3"/>
  <c r="G1537" i="3"/>
  <c r="H1537" i="3" s="1"/>
  <c r="H1536" i="3"/>
  <c r="G1536" i="3"/>
  <c r="G1535" i="3"/>
  <c r="H1535" i="3" s="1"/>
  <c r="G1534" i="3"/>
  <c r="H1534" i="3" s="1"/>
  <c r="G1533" i="3"/>
  <c r="H1533" i="3" s="1"/>
  <c r="H1532" i="3"/>
  <c r="G1532" i="3"/>
  <c r="G1531" i="3"/>
  <c r="H1531" i="3" s="1"/>
  <c r="H1530" i="3"/>
  <c r="G1530" i="3"/>
  <c r="G1529" i="3"/>
  <c r="H1529" i="3" s="1"/>
  <c r="H1528" i="3"/>
  <c r="G1528" i="3"/>
  <c r="G1527" i="3"/>
  <c r="H1527" i="3" s="1"/>
  <c r="G1526" i="3"/>
  <c r="H1526" i="3" s="1"/>
  <c r="G1525" i="3"/>
  <c r="H1525" i="3" s="1"/>
  <c r="H1524" i="3"/>
  <c r="G1524" i="3"/>
  <c r="G1523" i="3"/>
  <c r="H1523" i="3" s="1"/>
  <c r="H1522" i="3"/>
  <c r="G1522" i="3"/>
  <c r="G1521" i="3"/>
  <c r="H1521" i="3" s="1"/>
  <c r="H1520" i="3"/>
  <c r="G1520" i="3"/>
  <c r="G1519" i="3"/>
  <c r="H1519" i="3" s="1"/>
  <c r="G1518" i="3"/>
  <c r="H1518" i="3" s="1"/>
  <c r="G1517" i="3"/>
  <c r="H1517" i="3" s="1"/>
  <c r="H1516" i="3"/>
  <c r="G1516" i="3"/>
  <c r="G1515" i="3"/>
  <c r="H1515" i="3" s="1"/>
  <c r="H1514" i="3"/>
  <c r="G1514" i="3"/>
  <c r="G1513" i="3"/>
  <c r="H1513" i="3" s="1"/>
  <c r="H1512" i="3"/>
  <c r="G1512" i="3"/>
  <c r="G1511" i="3"/>
  <c r="H1511" i="3" s="1"/>
  <c r="G1510" i="3"/>
  <c r="H1510" i="3" s="1"/>
  <c r="G1509" i="3"/>
  <c r="H1509" i="3" s="1"/>
  <c r="H1508" i="3"/>
  <c r="G1508" i="3"/>
  <c r="G1507" i="3"/>
  <c r="H1507" i="3" s="1"/>
  <c r="H1506" i="3"/>
  <c r="G1506" i="3"/>
  <c r="G1505" i="3"/>
  <c r="H1505" i="3" s="1"/>
  <c r="H1504" i="3"/>
  <c r="G1504" i="3"/>
  <c r="G1503" i="3"/>
  <c r="H1503" i="3" s="1"/>
  <c r="G1502" i="3"/>
  <c r="H1502" i="3" s="1"/>
  <c r="G1501" i="3"/>
  <c r="H1501" i="3" s="1"/>
  <c r="H1500" i="3"/>
  <c r="G1500" i="3"/>
  <c r="G1499" i="3"/>
  <c r="H1499" i="3" s="1"/>
  <c r="H1498" i="3"/>
  <c r="G1498" i="3"/>
  <c r="G1497" i="3"/>
  <c r="H1497" i="3" s="1"/>
  <c r="H1496" i="3"/>
  <c r="G1496" i="3"/>
  <c r="G1495" i="3"/>
  <c r="H1495" i="3" s="1"/>
  <c r="G1494" i="3"/>
  <c r="H1494" i="3" s="1"/>
  <c r="G1493" i="3"/>
  <c r="H1493" i="3" s="1"/>
  <c r="H1492" i="3"/>
  <c r="G1492" i="3"/>
  <c r="G1491" i="3"/>
  <c r="H1491" i="3" s="1"/>
  <c r="H1490" i="3"/>
  <c r="G1490" i="3"/>
  <c r="G1489" i="3"/>
  <c r="H1489" i="3" s="1"/>
  <c r="H1488" i="3"/>
  <c r="G1488" i="3"/>
  <c r="G1487" i="3"/>
  <c r="H1487" i="3" s="1"/>
  <c r="G1486" i="3"/>
  <c r="H1486" i="3" s="1"/>
  <c r="G1485" i="3"/>
  <c r="H1485" i="3" s="1"/>
  <c r="H1484" i="3"/>
  <c r="G1484" i="3"/>
  <c r="G1483" i="3"/>
  <c r="H1483" i="3" s="1"/>
  <c r="H1482" i="3"/>
  <c r="G1482" i="3"/>
  <c r="G1481" i="3"/>
  <c r="H1481" i="3" s="1"/>
  <c r="H1480" i="3"/>
  <c r="G1480" i="3"/>
  <c r="G1479" i="3"/>
  <c r="H1479" i="3" s="1"/>
  <c r="G1478" i="3"/>
  <c r="H1478" i="3" s="1"/>
  <c r="G1477" i="3"/>
  <c r="H1477" i="3" s="1"/>
  <c r="H1476" i="3"/>
  <c r="G1476" i="3"/>
  <c r="G1475" i="3"/>
  <c r="H1475" i="3" s="1"/>
  <c r="H1474" i="3"/>
  <c r="G1474" i="3"/>
  <c r="G1473" i="3"/>
  <c r="H1473" i="3" s="1"/>
  <c r="H1472" i="3"/>
  <c r="G1472" i="3"/>
  <c r="G1471" i="3"/>
  <c r="H1471" i="3" s="1"/>
  <c r="G1470" i="3"/>
  <c r="H1470" i="3" s="1"/>
  <c r="G1469" i="3"/>
  <c r="H1469" i="3" s="1"/>
  <c r="H1468" i="3"/>
  <c r="G1468" i="3"/>
  <c r="G1467" i="3"/>
  <c r="H1467" i="3" s="1"/>
  <c r="H1466" i="3"/>
  <c r="G1466" i="3"/>
  <c r="G1465" i="3"/>
  <c r="H1465" i="3" s="1"/>
  <c r="H1464" i="3"/>
  <c r="G1464" i="3"/>
  <c r="G1463" i="3"/>
  <c r="H1463" i="3" s="1"/>
  <c r="G1462" i="3"/>
  <c r="H1462" i="3" s="1"/>
  <c r="G1461" i="3"/>
  <c r="H1461" i="3" s="1"/>
  <c r="H1460" i="3"/>
  <c r="G1460" i="3"/>
  <c r="G1459" i="3"/>
  <c r="H1459" i="3" s="1"/>
  <c r="H1458" i="3"/>
  <c r="G1458" i="3"/>
  <c r="G1457" i="3"/>
  <c r="H1457" i="3" s="1"/>
  <c r="H1456" i="3"/>
  <c r="G1456" i="3"/>
  <c r="G1455" i="3"/>
  <c r="H1455" i="3" s="1"/>
  <c r="G1454" i="3"/>
  <c r="H1454" i="3" s="1"/>
  <c r="G1453" i="3"/>
  <c r="H1453" i="3" s="1"/>
  <c r="H1452" i="3"/>
  <c r="G1452" i="3"/>
  <c r="G1451" i="3"/>
  <c r="H1451" i="3" s="1"/>
  <c r="H1450" i="3"/>
  <c r="G1450" i="3"/>
  <c r="G1449" i="3"/>
  <c r="H1449" i="3" s="1"/>
  <c r="H1448" i="3"/>
  <c r="G1448" i="3"/>
  <c r="G1447" i="3"/>
  <c r="H1447" i="3" s="1"/>
  <c r="G1446" i="3"/>
  <c r="H1446" i="3" s="1"/>
  <c r="G1445" i="3"/>
  <c r="H1445" i="3" s="1"/>
  <c r="H1444" i="3"/>
  <c r="G1444" i="3"/>
  <c r="G1443" i="3"/>
  <c r="H1443" i="3" s="1"/>
  <c r="H1442" i="3"/>
  <c r="G1442" i="3"/>
  <c r="G1441" i="3"/>
  <c r="H1441" i="3" s="1"/>
  <c r="H1440" i="3"/>
  <c r="G1440" i="3"/>
  <c r="G1439" i="3"/>
  <c r="H1439" i="3" s="1"/>
  <c r="G1438" i="3"/>
  <c r="H1438" i="3" s="1"/>
  <c r="G1437" i="3"/>
  <c r="H1437" i="3" s="1"/>
  <c r="H1436" i="3"/>
  <c r="G1436" i="3"/>
  <c r="G1435" i="3"/>
  <c r="H1435" i="3" s="1"/>
  <c r="H1434" i="3"/>
  <c r="G1434" i="3"/>
  <c r="G1433" i="3"/>
  <c r="H1433" i="3" s="1"/>
  <c r="H1432" i="3"/>
  <c r="G1432" i="3"/>
  <c r="G1431" i="3"/>
  <c r="H1431" i="3" s="1"/>
  <c r="G1430" i="3"/>
  <c r="H1430" i="3" s="1"/>
  <c r="G1429" i="3"/>
  <c r="H1429" i="3" s="1"/>
  <c r="H1428" i="3"/>
  <c r="G1428" i="3"/>
  <c r="G1427" i="3"/>
  <c r="H1427" i="3" s="1"/>
  <c r="H1426" i="3"/>
  <c r="G1426" i="3"/>
  <c r="G1425" i="3"/>
  <c r="H1425" i="3" s="1"/>
  <c r="H1424" i="3"/>
  <c r="G1424" i="3"/>
  <c r="G1423" i="3"/>
  <c r="H1423" i="3" s="1"/>
  <c r="G1422" i="3"/>
  <c r="H1422" i="3" s="1"/>
  <c r="G1421" i="3"/>
  <c r="H1421" i="3" s="1"/>
  <c r="H1420" i="3"/>
  <c r="G1420" i="3"/>
  <c r="G1419" i="3"/>
  <c r="H1419" i="3" s="1"/>
  <c r="H1418" i="3"/>
  <c r="G1418" i="3"/>
  <c r="G1417" i="3"/>
  <c r="H1417" i="3" s="1"/>
  <c r="H1416" i="3"/>
  <c r="G1416" i="3"/>
  <c r="G1415" i="3"/>
  <c r="H1415" i="3" s="1"/>
  <c r="G1414" i="3"/>
  <c r="H1414" i="3" s="1"/>
  <c r="G1413" i="3"/>
  <c r="H1413" i="3" s="1"/>
  <c r="H1412" i="3"/>
  <c r="G1412" i="3"/>
  <c r="G1411" i="3"/>
  <c r="H1411" i="3" s="1"/>
  <c r="H1410" i="3"/>
  <c r="G1410" i="3"/>
  <c r="G1409" i="3"/>
  <c r="H1409" i="3" s="1"/>
  <c r="H1408" i="3"/>
  <c r="G1408" i="3"/>
  <c r="G1407" i="3"/>
  <c r="H1407" i="3" s="1"/>
  <c r="G1406" i="3"/>
  <c r="H1406" i="3" s="1"/>
  <c r="G1405" i="3"/>
  <c r="H1405" i="3" s="1"/>
  <c r="H1404" i="3"/>
  <c r="G1404" i="3"/>
  <c r="G1403" i="3"/>
  <c r="H1403" i="3" s="1"/>
  <c r="H1402" i="3"/>
  <c r="G1402" i="3"/>
  <c r="G1401" i="3"/>
  <c r="H1401" i="3" s="1"/>
  <c r="H1400" i="3"/>
  <c r="G1400" i="3"/>
  <c r="G1399" i="3"/>
  <c r="H1399" i="3" s="1"/>
  <c r="G1398" i="3"/>
  <c r="H1398" i="3" s="1"/>
  <c r="G1397" i="3"/>
  <c r="H1397" i="3" s="1"/>
  <c r="H1396" i="3"/>
  <c r="G1396" i="3"/>
  <c r="G1395" i="3"/>
  <c r="H1395" i="3" s="1"/>
  <c r="H1394" i="3"/>
  <c r="G1394" i="3"/>
  <c r="G1393" i="3"/>
  <c r="H1393" i="3" s="1"/>
  <c r="H1392" i="3"/>
  <c r="G1392" i="3"/>
  <c r="G1391" i="3"/>
  <c r="H1391" i="3" s="1"/>
  <c r="G1390" i="3"/>
  <c r="H1390" i="3" s="1"/>
  <c r="G1389" i="3"/>
  <c r="H1389" i="3" s="1"/>
  <c r="H1388" i="3"/>
  <c r="G1388" i="3"/>
  <c r="G1387" i="3"/>
  <c r="H1387" i="3" s="1"/>
  <c r="H1386" i="3"/>
  <c r="G1386" i="3"/>
  <c r="G1385" i="3"/>
  <c r="H1385" i="3" s="1"/>
  <c r="H1384" i="3"/>
  <c r="G1384" i="3"/>
  <c r="G1383" i="3"/>
  <c r="H1383" i="3" s="1"/>
  <c r="G1382" i="3"/>
  <c r="H1382" i="3" s="1"/>
  <c r="G1381" i="3"/>
  <c r="H1381" i="3" s="1"/>
  <c r="H1380" i="3"/>
  <c r="G1380" i="3"/>
  <c r="G1379" i="3"/>
  <c r="H1379" i="3" s="1"/>
  <c r="H1378" i="3"/>
  <c r="G1378" i="3"/>
  <c r="G1377" i="3"/>
  <c r="H1377" i="3" s="1"/>
  <c r="H1376" i="3"/>
  <c r="G1376" i="3"/>
  <c r="G1375" i="3"/>
  <c r="H1375" i="3" s="1"/>
  <c r="G1374" i="3"/>
  <c r="H1374" i="3" s="1"/>
  <c r="G1373" i="3"/>
  <c r="H1373" i="3" s="1"/>
  <c r="H1372" i="3"/>
  <c r="G1372" i="3"/>
  <c r="G1371" i="3"/>
  <c r="H1371" i="3" s="1"/>
  <c r="H1370" i="3"/>
  <c r="G1370" i="3"/>
  <c r="G1369" i="3"/>
  <c r="H1369" i="3" s="1"/>
  <c r="H1368" i="3"/>
  <c r="G1368" i="3"/>
  <c r="G1367" i="3"/>
  <c r="H1367" i="3" s="1"/>
  <c r="G1366" i="3"/>
  <c r="H1366" i="3" s="1"/>
  <c r="G1365" i="3"/>
  <c r="H1365" i="3" s="1"/>
  <c r="H1364" i="3"/>
  <c r="G1364" i="3"/>
  <c r="G1363" i="3"/>
  <c r="H1363" i="3" s="1"/>
  <c r="H1362" i="3"/>
  <c r="G1362" i="3"/>
  <c r="G1361" i="3"/>
  <c r="H1361" i="3" s="1"/>
  <c r="H1360" i="3"/>
  <c r="G1360" i="3"/>
  <c r="G1359" i="3"/>
  <c r="H1359" i="3" s="1"/>
  <c r="G1358" i="3"/>
  <c r="H1358" i="3" s="1"/>
  <c r="G1357" i="3"/>
  <c r="H1357" i="3" s="1"/>
  <c r="H1356" i="3"/>
  <c r="G1356" i="3"/>
  <c r="G1355" i="3"/>
  <c r="H1355" i="3" s="1"/>
  <c r="H1354" i="3"/>
  <c r="G1354" i="3"/>
  <c r="G1353" i="3"/>
  <c r="H1353" i="3" s="1"/>
  <c r="H1352" i="3"/>
  <c r="G1352" i="3"/>
  <c r="G1351" i="3"/>
  <c r="H1351" i="3" s="1"/>
  <c r="G1350" i="3"/>
  <c r="H1350" i="3" s="1"/>
  <c r="G1349" i="3"/>
  <c r="H1349" i="3" s="1"/>
  <c r="H1348" i="3"/>
  <c r="G1348" i="3"/>
  <c r="G1347" i="3"/>
  <c r="H1347" i="3" s="1"/>
  <c r="H1346" i="3"/>
  <c r="G1346" i="3"/>
  <c r="G1345" i="3"/>
  <c r="H1345" i="3" s="1"/>
  <c r="H1344" i="3"/>
  <c r="G1344" i="3"/>
  <c r="G1343" i="3"/>
  <c r="H1343" i="3" s="1"/>
  <c r="G1342" i="3"/>
  <c r="H1342" i="3" s="1"/>
  <c r="G1341" i="3"/>
  <c r="H1341" i="3" s="1"/>
  <c r="H1340" i="3"/>
  <c r="G1340" i="3"/>
  <c r="G1339" i="3"/>
  <c r="H1339" i="3" s="1"/>
  <c r="H1338" i="3"/>
  <c r="G1338" i="3"/>
  <c r="G1337" i="3"/>
  <c r="H1337" i="3" s="1"/>
  <c r="H1336" i="3"/>
  <c r="G1336" i="3"/>
  <c r="G1335" i="3"/>
  <c r="H1335" i="3" s="1"/>
  <c r="G1334" i="3"/>
  <c r="H1334" i="3" s="1"/>
  <c r="G1333" i="3"/>
  <c r="H1333" i="3" s="1"/>
  <c r="H1332" i="3"/>
  <c r="G1332" i="3"/>
  <c r="G1331" i="3"/>
  <c r="H1331" i="3" s="1"/>
  <c r="H1330" i="3"/>
  <c r="G1330" i="3"/>
  <c r="G1329" i="3"/>
  <c r="H1329" i="3" s="1"/>
  <c r="H1328" i="3"/>
  <c r="G1328" i="3"/>
  <c r="G1327" i="3"/>
  <c r="H1327" i="3" s="1"/>
  <c r="G1326" i="3"/>
  <c r="H1326" i="3" s="1"/>
  <c r="G1325" i="3"/>
  <c r="H1325" i="3" s="1"/>
  <c r="H1324" i="3"/>
  <c r="G1324" i="3"/>
  <c r="G1323" i="3"/>
  <c r="H1323" i="3" s="1"/>
  <c r="H1322" i="3"/>
  <c r="G1322" i="3"/>
  <c r="G1321" i="3"/>
  <c r="H1321" i="3" s="1"/>
  <c r="H1320" i="3"/>
  <c r="G1320" i="3"/>
  <c r="G1319" i="3"/>
  <c r="H1319" i="3" s="1"/>
  <c r="G1318" i="3"/>
  <c r="H1318" i="3" s="1"/>
  <c r="G1317" i="3"/>
  <c r="H1317" i="3" s="1"/>
  <c r="H1316" i="3"/>
  <c r="G1316" i="3"/>
  <c r="G1315" i="3"/>
  <c r="H1315" i="3" s="1"/>
  <c r="H1314" i="3"/>
  <c r="G1314" i="3"/>
  <c r="G1313" i="3"/>
  <c r="H1313" i="3" s="1"/>
  <c r="H1312" i="3"/>
  <c r="G1312" i="3"/>
  <c r="G1311" i="3"/>
  <c r="H1311" i="3" s="1"/>
  <c r="G1310" i="3"/>
  <c r="H1310" i="3" s="1"/>
  <c r="G1309" i="3"/>
  <c r="H1309" i="3" s="1"/>
  <c r="H1308" i="3"/>
  <c r="G1308" i="3"/>
  <c r="G1307" i="3"/>
  <c r="H1307" i="3" s="1"/>
  <c r="H1306" i="3"/>
  <c r="G1306" i="3"/>
  <c r="G1305" i="3"/>
  <c r="H1305" i="3" s="1"/>
  <c r="H1304" i="3"/>
  <c r="G1304" i="3"/>
  <c r="G1303" i="3"/>
  <c r="H1303" i="3" s="1"/>
  <c r="G1302" i="3"/>
  <c r="H1302" i="3" s="1"/>
  <c r="G1301" i="3"/>
  <c r="H1301" i="3" s="1"/>
  <c r="H1300" i="3"/>
  <c r="G1300" i="3"/>
  <c r="G1299" i="3"/>
  <c r="H1299" i="3" s="1"/>
  <c r="H1298" i="3"/>
  <c r="G1298" i="3"/>
  <c r="G1297" i="3"/>
  <c r="H1297" i="3" s="1"/>
  <c r="H1296" i="3"/>
  <c r="G1296" i="3"/>
  <c r="G1295" i="3"/>
  <c r="H1295" i="3" s="1"/>
  <c r="G1294" i="3"/>
  <c r="H1294" i="3" s="1"/>
  <c r="G1293" i="3"/>
  <c r="H1293" i="3" s="1"/>
  <c r="H1292" i="3"/>
  <c r="G1292" i="3"/>
  <c r="G1291" i="3"/>
  <c r="H1291" i="3" s="1"/>
  <c r="H1290" i="3"/>
  <c r="G1290" i="3"/>
  <c r="G1289" i="3"/>
  <c r="H1289" i="3" s="1"/>
  <c r="H1288" i="3"/>
  <c r="G1288" i="3"/>
  <c r="G1287" i="3"/>
  <c r="H1287" i="3" s="1"/>
  <c r="G1286" i="3"/>
  <c r="H1286" i="3" s="1"/>
  <c r="G1285" i="3"/>
  <c r="H1285" i="3" s="1"/>
  <c r="H1284" i="3"/>
  <c r="G1284" i="3"/>
  <c r="G1283" i="3"/>
  <c r="H1283" i="3" s="1"/>
  <c r="H1282" i="3"/>
  <c r="G1282" i="3"/>
  <c r="G1281" i="3"/>
  <c r="H1281" i="3" s="1"/>
  <c r="H1280" i="3"/>
  <c r="G1280" i="3"/>
  <c r="G1279" i="3"/>
  <c r="H1279" i="3" s="1"/>
  <c r="G1278" i="3"/>
  <c r="H1278" i="3" s="1"/>
  <c r="G1277" i="3"/>
  <c r="H1277" i="3" s="1"/>
  <c r="H1276" i="3"/>
  <c r="G1276" i="3"/>
  <c r="G1275" i="3"/>
  <c r="H1275" i="3" s="1"/>
  <c r="H1274" i="3"/>
  <c r="G1274" i="3"/>
  <c r="G1273" i="3"/>
  <c r="H1273" i="3" s="1"/>
  <c r="H1272" i="3"/>
  <c r="G1272" i="3"/>
  <c r="H1271" i="3"/>
  <c r="G1271" i="3"/>
  <c r="G1270" i="3"/>
  <c r="H1270" i="3" s="1"/>
  <c r="H1269" i="3"/>
  <c r="G1269" i="3"/>
  <c r="G1268" i="3"/>
  <c r="H1268" i="3" s="1"/>
  <c r="G1267" i="3"/>
  <c r="H1267" i="3" s="1"/>
  <c r="H1266" i="3"/>
  <c r="G1266" i="3"/>
  <c r="H1265" i="3"/>
  <c r="G1265" i="3"/>
  <c r="G1264" i="3"/>
  <c r="H1264" i="3" s="1"/>
  <c r="H1263" i="3"/>
  <c r="G1263" i="3"/>
  <c r="G1262" i="3"/>
  <c r="H1262" i="3" s="1"/>
  <c r="G1261" i="3"/>
  <c r="H1261" i="3" s="1"/>
  <c r="H1260" i="3"/>
  <c r="G1260" i="3"/>
  <c r="H1259" i="3"/>
  <c r="G1259" i="3"/>
  <c r="G1258" i="3"/>
  <c r="H1258" i="3" s="1"/>
  <c r="H1257" i="3"/>
  <c r="G1257" i="3"/>
  <c r="G1256" i="3"/>
  <c r="H1256" i="3" s="1"/>
  <c r="G1255" i="3"/>
  <c r="H1255" i="3" s="1"/>
  <c r="H1254" i="3"/>
  <c r="G1254" i="3"/>
  <c r="H1253" i="3"/>
  <c r="G1253" i="3"/>
  <c r="G1252" i="3"/>
  <c r="H1252" i="3" s="1"/>
  <c r="H1251" i="3"/>
  <c r="G1251" i="3"/>
  <c r="G1250" i="3"/>
  <c r="H1250" i="3" s="1"/>
  <c r="G1249" i="3"/>
  <c r="H1249" i="3" s="1"/>
  <c r="H1248" i="3"/>
  <c r="G1248" i="3"/>
  <c r="H1247" i="3"/>
  <c r="G1247" i="3"/>
  <c r="G1246" i="3"/>
  <c r="H1246" i="3" s="1"/>
  <c r="H1245" i="3"/>
  <c r="G1245" i="3"/>
  <c r="G1244" i="3"/>
  <c r="H1244" i="3" s="1"/>
  <c r="G1243" i="3"/>
  <c r="H1243" i="3" s="1"/>
  <c r="H1242" i="3"/>
  <c r="G1242" i="3"/>
  <c r="H1241" i="3"/>
  <c r="G1241" i="3"/>
  <c r="G1240" i="3"/>
  <c r="H1240" i="3" s="1"/>
  <c r="H1239" i="3"/>
  <c r="G1239" i="3"/>
  <c r="G1238" i="3"/>
  <c r="H1238" i="3" s="1"/>
  <c r="G1237" i="3"/>
  <c r="H1237" i="3" s="1"/>
  <c r="H1236" i="3"/>
  <c r="G1236" i="3"/>
  <c r="H1235" i="3"/>
  <c r="G1235" i="3"/>
  <c r="G1234" i="3"/>
  <c r="H1234" i="3" s="1"/>
  <c r="H1233" i="3"/>
  <c r="G1233" i="3"/>
  <c r="G1232" i="3"/>
  <c r="H1232" i="3" s="1"/>
  <c r="G1231" i="3"/>
  <c r="H1231" i="3" s="1"/>
  <c r="H1230" i="3"/>
  <c r="G1230" i="3"/>
  <c r="H1229" i="3"/>
  <c r="G1229" i="3"/>
  <c r="G1228" i="3"/>
  <c r="H1228" i="3" s="1"/>
  <c r="H1227" i="3"/>
  <c r="G1227" i="3"/>
  <c r="G1226" i="3"/>
  <c r="H1226" i="3" s="1"/>
  <c r="G1225" i="3"/>
  <c r="H1225" i="3" s="1"/>
  <c r="H1224" i="3"/>
  <c r="G1224" i="3"/>
  <c r="H1223" i="3"/>
  <c r="G1223" i="3"/>
  <c r="G1222" i="3"/>
  <c r="H1222" i="3" s="1"/>
  <c r="H1221" i="3"/>
  <c r="G1221" i="3"/>
  <c r="G1220" i="3"/>
  <c r="H1220" i="3" s="1"/>
  <c r="G1219" i="3"/>
  <c r="H1219" i="3" s="1"/>
  <c r="H1218" i="3"/>
  <c r="G1218" i="3"/>
  <c r="H1217" i="3"/>
  <c r="G1217" i="3"/>
  <c r="G1216" i="3"/>
  <c r="H1216" i="3" s="1"/>
  <c r="H1215" i="3"/>
  <c r="G1215" i="3"/>
  <c r="G1214" i="3"/>
  <c r="H1214" i="3" s="1"/>
  <c r="G1213" i="3"/>
  <c r="H1213" i="3" s="1"/>
  <c r="H1212" i="3"/>
  <c r="G1212" i="3"/>
  <c r="H1211" i="3"/>
  <c r="G1211" i="3"/>
  <c r="G1210" i="3"/>
  <c r="H1210" i="3" s="1"/>
  <c r="H1209" i="3"/>
  <c r="G1209" i="3"/>
  <c r="G1208" i="3"/>
  <c r="H1208" i="3" s="1"/>
  <c r="G1207" i="3"/>
  <c r="H1207" i="3" s="1"/>
  <c r="H1206" i="3"/>
  <c r="G1206" i="3"/>
  <c r="H1205" i="3"/>
  <c r="G1205" i="3"/>
  <c r="G1204" i="3"/>
  <c r="H1204" i="3" s="1"/>
  <c r="H1203" i="3"/>
  <c r="G1203" i="3"/>
  <c r="G1202" i="3"/>
  <c r="H1202" i="3" s="1"/>
  <c r="G1201" i="3"/>
  <c r="H1201" i="3" s="1"/>
  <c r="H1200" i="3"/>
  <c r="G1200" i="3"/>
  <c r="H1199" i="3"/>
  <c r="G1199" i="3"/>
  <c r="G1198" i="3"/>
  <c r="H1198" i="3" s="1"/>
  <c r="H1197" i="3"/>
  <c r="G1197" i="3"/>
  <c r="G1196" i="3"/>
  <c r="H1196" i="3" s="1"/>
  <c r="G1195" i="3"/>
  <c r="H1195" i="3" s="1"/>
  <c r="H1194" i="3"/>
  <c r="G1194" i="3"/>
  <c r="H1193" i="3"/>
  <c r="G1193" i="3"/>
  <c r="G1192" i="3"/>
  <c r="H1192" i="3" s="1"/>
  <c r="H1191" i="3"/>
  <c r="G1191" i="3"/>
  <c r="G1190" i="3"/>
  <c r="H1190" i="3" s="1"/>
  <c r="G1189" i="3"/>
  <c r="H1189" i="3" s="1"/>
  <c r="H1188" i="3"/>
  <c r="G1188" i="3"/>
  <c r="H1187" i="3"/>
  <c r="G1187" i="3"/>
  <c r="G1186" i="3"/>
  <c r="H1186" i="3" s="1"/>
  <c r="H1185" i="3"/>
  <c r="G1185" i="3"/>
  <c r="G1184" i="3"/>
  <c r="H1184" i="3" s="1"/>
  <c r="G1183" i="3"/>
  <c r="H1183" i="3" s="1"/>
  <c r="H1182" i="3"/>
  <c r="G1182" i="3"/>
  <c r="H1181" i="3"/>
  <c r="G1181" i="3"/>
  <c r="G1180" i="3"/>
  <c r="H1180" i="3" s="1"/>
  <c r="H1179" i="3"/>
  <c r="G1179" i="3"/>
  <c r="G1178" i="3"/>
  <c r="H1178" i="3" s="1"/>
  <c r="G1177" i="3"/>
  <c r="H1177" i="3" s="1"/>
  <c r="H1176" i="3"/>
  <c r="G1176" i="3"/>
  <c r="H1175" i="3"/>
  <c r="G1175" i="3"/>
  <c r="G1174" i="3"/>
  <c r="H1174" i="3" s="1"/>
  <c r="H1173" i="3"/>
  <c r="G1173" i="3"/>
  <c r="G1172" i="3"/>
  <c r="H1172" i="3" s="1"/>
  <c r="G1171" i="3"/>
  <c r="H1171" i="3" s="1"/>
  <c r="H1170" i="3"/>
  <c r="G1170" i="3"/>
  <c r="H1169" i="3"/>
  <c r="G1169" i="3"/>
  <c r="G1168" i="3"/>
  <c r="H1168" i="3" s="1"/>
  <c r="H1167" i="3"/>
  <c r="G1167" i="3"/>
  <c r="G1166" i="3"/>
  <c r="H1166" i="3" s="1"/>
  <c r="G1165" i="3"/>
  <c r="H1165" i="3" s="1"/>
  <c r="H1164" i="3"/>
  <c r="G1164" i="3"/>
  <c r="H1163" i="3"/>
  <c r="G1163" i="3"/>
  <c r="G1162" i="3"/>
  <c r="H1162" i="3" s="1"/>
  <c r="H1161" i="3"/>
  <c r="G1161" i="3"/>
  <c r="G1160" i="3"/>
  <c r="H1160" i="3" s="1"/>
  <c r="G1159" i="3"/>
  <c r="H1159" i="3" s="1"/>
  <c r="H1158" i="3"/>
  <c r="G1158" i="3"/>
  <c r="H1157" i="3"/>
  <c r="G1157" i="3"/>
  <c r="G1156" i="3"/>
  <c r="H1156" i="3" s="1"/>
  <c r="H1155" i="3"/>
  <c r="G1155" i="3"/>
  <c r="G1154" i="3"/>
  <c r="H1154" i="3" s="1"/>
  <c r="G1153" i="3"/>
  <c r="H1153" i="3" s="1"/>
  <c r="H1152" i="3"/>
  <c r="G1152" i="3"/>
  <c r="H1151" i="3"/>
  <c r="G1151" i="3"/>
  <c r="G1150" i="3"/>
  <c r="H1150" i="3" s="1"/>
  <c r="H1149" i="3"/>
  <c r="G1149" i="3"/>
  <c r="H1148" i="3"/>
  <c r="G1148" i="3"/>
  <c r="G1147" i="3"/>
  <c r="H1147" i="3" s="1"/>
  <c r="H1146" i="3"/>
  <c r="G1146" i="3"/>
  <c r="H1145" i="3"/>
  <c r="G1145" i="3"/>
  <c r="G1144" i="3"/>
  <c r="H1144" i="3" s="1"/>
  <c r="H1143" i="3"/>
  <c r="G1143" i="3"/>
  <c r="H1142" i="3"/>
  <c r="G1142" i="3"/>
  <c r="G1141" i="3"/>
  <c r="H1141" i="3" s="1"/>
  <c r="H1140" i="3"/>
  <c r="G1140" i="3"/>
  <c r="H1139" i="3"/>
  <c r="G1139" i="3"/>
  <c r="G1138" i="3"/>
  <c r="H1138" i="3" s="1"/>
  <c r="H1137" i="3"/>
  <c r="G1137" i="3"/>
  <c r="G1136" i="3"/>
  <c r="H1136" i="3" s="1"/>
  <c r="G1135" i="3"/>
  <c r="H1135" i="3" s="1"/>
  <c r="H1134" i="3"/>
  <c r="G1134" i="3"/>
  <c r="H1133" i="3"/>
  <c r="G1133" i="3"/>
  <c r="G1132" i="3"/>
  <c r="H1132" i="3" s="1"/>
  <c r="H1131" i="3"/>
  <c r="G1131" i="3"/>
  <c r="G1130" i="3"/>
  <c r="H1130" i="3" s="1"/>
  <c r="G1129" i="3"/>
  <c r="H1129" i="3" s="1"/>
  <c r="H1128" i="3"/>
  <c r="G1128" i="3"/>
  <c r="H1127" i="3"/>
  <c r="G1127" i="3"/>
  <c r="G1126" i="3"/>
  <c r="H1126" i="3" s="1"/>
  <c r="H1125" i="3"/>
  <c r="G1125" i="3"/>
  <c r="H1124" i="3"/>
  <c r="G1124" i="3"/>
  <c r="G1123" i="3"/>
  <c r="H1123" i="3" s="1"/>
  <c r="H1122" i="3"/>
  <c r="G1122" i="3"/>
  <c r="H1121" i="3"/>
  <c r="G1121" i="3"/>
  <c r="G1120" i="3"/>
  <c r="H1120" i="3" s="1"/>
  <c r="H1119" i="3"/>
  <c r="G1119" i="3"/>
  <c r="G1118" i="3"/>
  <c r="H1118" i="3" s="1"/>
  <c r="G1117" i="3"/>
  <c r="H1117" i="3" s="1"/>
  <c r="H1116" i="3"/>
  <c r="G1116" i="3"/>
  <c r="H1115" i="3"/>
  <c r="G1115" i="3"/>
  <c r="G1114" i="3"/>
  <c r="H1114" i="3" s="1"/>
  <c r="H1113" i="3"/>
  <c r="G1113" i="3"/>
  <c r="H1112" i="3"/>
  <c r="G1112" i="3"/>
  <c r="G1111" i="3"/>
  <c r="H1111" i="3" s="1"/>
  <c r="H1110" i="3"/>
  <c r="G1110" i="3"/>
  <c r="H1109" i="3"/>
  <c r="G1109" i="3"/>
  <c r="G1108" i="3"/>
  <c r="H1108" i="3" s="1"/>
  <c r="H1107" i="3"/>
  <c r="G1107" i="3"/>
  <c r="H1106" i="3"/>
  <c r="G1106" i="3"/>
  <c r="G1105" i="3"/>
  <c r="H1105" i="3" s="1"/>
  <c r="H1104" i="3"/>
  <c r="G1104" i="3"/>
  <c r="H1103" i="3"/>
  <c r="G1103" i="3"/>
  <c r="G1102" i="3"/>
  <c r="H1102" i="3" s="1"/>
  <c r="H1101" i="3"/>
  <c r="G1101" i="3"/>
  <c r="G1100" i="3"/>
  <c r="H1100" i="3" s="1"/>
  <c r="G1099" i="3"/>
  <c r="H1099" i="3" s="1"/>
  <c r="H1098" i="3"/>
  <c r="G1098" i="3"/>
  <c r="H1097" i="3"/>
  <c r="G1097" i="3"/>
  <c r="G1096" i="3"/>
  <c r="H1096" i="3" s="1"/>
  <c r="H1095" i="3"/>
  <c r="G1095" i="3"/>
  <c r="G1094" i="3"/>
  <c r="H1094" i="3" s="1"/>
  <c r="G1093" i="3"/>
  <c r="H1093" i="3" s="1"/>
  <c r="H1092" i="3"/>
  <c r="G1092" i="3"/>
  <c r="H1091" i="3"/>
  <c r="G1091" i="3"/>
  <c r="G1090" i="3"/>
  <c r="H1090" i="3" s="1"/>
  <c r="H1089" i="3"/>
  <c r="G1089" i="3"/>
  <c r="H1088" i="3"/>
  <c r="G1088" i="3"/>
  <c r="G1087" i="3"/>
  <c r="H1087" i="3" s="1"/>
  <c r="H1086" i="3"/>
  <c r="G1086" i="3"/>
  <c r="H1085" i="3"/>
  <c r="G1085" i="3"/>
  <c r="G1084" i="3"/>
  <c r="H1084" i="3" s="1"/>
  <c r="H1083" i="3"/>
  <c r="G1083" i="3"/>
  <c r="G1082" i="3"/>
  <c r="H1082" i="3" s="1"/>
  <c r="G1081" i="3"/>
  <c r="H1081" i="3" s="1"/>
  <c r="H1080" i="3"/>
  <c r="G1080" i="3"/>
  <c r="H1079" i="3"/>
  <c r="G1079" i="3"/>
  <c r="G1078" i="3"/>
  <c r="H1078" i="3" s="1"/>
  <c r="H1077" i="3"/>
  <c r="G1077" i="3"/>
  <c r="H1076" i="3"/>
  <c r="G1076" i="3"/>
  <c r="G1075" i="3"/>
  <c r="H1075" i="3" s="1"/>
  <c r="H1074" i="3"/>
  <c r="G1074" i="3"/>
  <c r="H1073" i="3"/>
  <c r="G1073" i="3"/>
  <c r="G1072" i="3"/>
  <c r="H1072" i="3" s="1"/>
  <c r="H1071" i="3"/>
  <c r="G1071" i="3"/>
  <c r="H1070" i="3"/>
  <c r="G1070" i="3"/>
  <c r="G1069" i="3"/>
  <c r="H1069" i="3" s="1"/>
  <c r="H1068" i="3"/>
  <c r="G1068" i="3"/>
  <c r="H1067" i="3"/>
  <c r="G1067" i="3"/>
  <c r="G1066" i="3"/>
  <c r="H1066" i="3" s="1"/>
  <c r="H1065" i="3"/>
  <c r="G1065" i="3"/>
  <c r="G1064" i="3"/>
  <c r="H1064" i="3" s="1"/>
  <c r="G1063" i="3"/>
  <c r="H1063" i="3" s="1"/>
  <c r="H1062" i="3"/>
  <c r="G1062" i="3"/>
  <c r="H1061" i="3"/>
  <c r="G1061" i="3"/>
  <c r="G1060" i="3"/>
  <c r="H1060" i="3" s="1"/>
  <c r="H1059" i="3"/>
  <c r="G1059" i="3"/>
  <c r="G1058" i="3"/>
  <c r="H1058" i="3" s="1"/>
  <c r="G1057" i="3"/>
  <c r="H1057" i="3" s="1"/>
  <c r="H1056" i="3"/>
  <c r="G1056" i="3"/>
  <c r="H1055" i="3"/>
  <c r="G1055" i="3"/>
  <c r="G1054" i="3"/>
  <c r="H1054" i="3" s="1"/>
  <c r="H1053" i="3"/>
  <c r="G1053" i="3"/>
  <c r="H1052" i="3"/>
  <c r="G1052" i="3"/>
  <c r="G1051" i="3"/>
  <c r="H1051" i="3" s="1"/>
  <c r="H1050" i="3"/>
  <c r="G1050" i="3"/>
  <c r="H1049" i="3"/>
  <c r="G1049" i="3"/>
  <c r="G1048" i="3"/>
  <c r="H1048" i="3" s="1"/>
  <c r="H1047" i="3"/>
  <c r="G1047" i="3"/>
  <c r="G1046" i="3"/>
  <c r="H1046" i="3" s="1"/>
  <c r="G1045" i="3"/>
  <c r="H1045" i="3" s="1"/>
  <c r="H1044" i="3"/>
  <c r="G1044" i="3"/>
  <c r="H1043" i="3"/>
  <c r="G1043" i="3"/>
  <c r="G1042" i="3"/>
  <c r="H1042" i="3" s="1"/>
  <c r="H1041" i="3"/>
  <c r="G1041" i="3"/>
  <c r="H1040" i="3"/>
  <c r="G1040" i="3"/>
  <c r="G1039" i="3"/>
  <c r="H1039" i="3" s="1"/>
  <c r="H1038" i="3"/>
  <c r="G1038" i="3"/>
  <c r="H1037" i="3"/>
  <c r="G1037" i="3"/>
  <c r="G1036" i="3"/>
  <c r="H1036" i="3" s="1"/>
  <c r="H1035" i="3"/>
  <c r="G1035" i="3"/>
  <c r="H1034" i="3"/>
  <c r="G1034" i="3"/>
  <c r="G1033" i="3"/>
  <c r="H1033" i="3" s="1"/>
  <c r="H1032" i="3"/>
  <c r="G1032" i="3"/>
  <c r="H1031" i="3"/>
  <c r="G1031" i="3"/>
  <c r="G1030" i="3"/>
  <c r="H1030" i="3" s="1"/>
  <c r="H1029" i="3"/>
  <c r="G1029" i="3"/>
  <c r="G1028" i="3"/>
  <c r="H1028" i="3" s="1"/>
  <c r="G1027" i="3"/>
  <c r="H1027" i="3" s="1"/>
  <c r="H1026" i="3"/>
  <c r="G1026" i="3"/>
  <c r="H1025" i="3"/>
  <c r="G1025" i="3"/>
  <c r="G1024" i="3"/>
  <c r="H1024" i="3" s="1"/>
  <c r="H1023" i="3"/>
  <c r="G1023" i="3"/>
  <c r="G1022" i="3"/>
  <c r="H1022" i="3" s="1"/>
  <c r="G1021" i="3"/>
  <c r="H1021" i="3" s="1"/>
  <c r="H1020" i="3"/>
  <c r="G1020" i="3"/>
  <c r="H1019" i="3"/>
  <c r="G1019" i="3"/>
  <c r="G1018" i="3"/>
  <c r="H1018" i="3" s="1"/>
  <c r="H1017" i="3"/>
  <c r="G1017" i="3"/>
  <c r="G1016" i="3"/>
  <c r="H1016" i="3" s="1"/>
  <c r="G1015" i="3"/>
  <c r="H1015" i="3" s="1"/>
  <c r="H1014" i="3"/>
  <c r="G1014" i="3"/>
  <c r="H1013" i="3"/>
  <c r="G1013" i="3"/>
  <c r="G1012" i="3"/>
  <c r="H1012" i="3" s="1"/>
  <c r="H1011" i="3"/>
  <c r="G1011" i="3"/>
  <c r="G1010" i="3"/>
  <c r="H1010" i="3" s="1"/>
  <c r="G1009" i="3"/>
  <c r="H1009" i="3" s="1"/>
  <c r="H1008" i="3"/>
  <c r="G1008" i="3"/>
  <c r="H1007" i="3"/>
  <c r="G1007" i="3"/>
  <c r="G1006" i="3"/>
  <c r="H1006" i="3" s="1"/>
  <c r="H1005" i="3"/>
  <c r="G1005" i="3"/>
  <c r="G1004" i="3"/>
  <c r="H1004" i="3" s="1"/>
  <c r="G1003" i="3"/>
  <c r="H1003" i="3" s="1"/>
  <c r="H1002" i="3"/>
  <c r="G1002" i="3"/>
  <c r="H1001" i="3"/>
  <c r="G1001" i="3"/>
  <c r="G1000" i="3"/>
  <c r="H1000" i="3" s="1"/>
  <c r="H999" i="3"/>
  <c r="G999" i="3"/>
  <c r="G998" i="3"/>
  <c r="H998" i="3" s="1"/>
  <c r="G997" i="3"/>
  <c r="H997" i="3" s="1"/>
  <c r="H996" i="3"/>
  <c r="G996" i="3"/>
  <c r="H995" i="3"/>
  <c r="G995" i="3"/>
  <c r="G994" i="3"/>
  <c r="H994" i="3" s="1"/>
  <c r="H993" i="3"/>
  <c r="G993" i="3"/>
  <c r="G992" i="3"/>
  <c r="H992" i="3" s="1"/>
  <c r="G991" i="3"/>
  <c r="H991" i="3" s="1"/>
  <c r="H990" i="3"/>
  <c r="G990" i="3"/>
  <c r="H989" i="3"/>
  <c r="G989" i="3"/>
  <c r="G988" i="3"/>
  <c r="H988" i="3" s="1"/>
  <c r="H987" i="3"/>
  <c r="G987" i="3"/>
  <c r="H986" i="3"/>
  <c r="G986" i="3"/>
  <c r="G985" i="3"/>
  <c r="H985" i="3" s="1"/>
  <c r="H984" i="3"/>
  <c r="G984" i="3"/>
  <c r="H983" i="3"/>
  <c r="G983" i="3"/>
  <c r="G982" i="3"/>
  <c r="H982" i="3" s="1"/>
  <c r="H981" i="3"/>
  <c r="G981" i="3"/>
  <c r="G980" i="3"/>
  <c r="H980" i="3" s="1"/>
  <c r="G979" i="3"/>
  <c r="H979" i="3" s="1"/>
  <c r="H978" i="3"/>
  <c r="G978" i="3"/>
  <c r="H977" i="3"/>
  <c r="G977" i="3"/>
  <c r="G976" i="3"/>
  <c r="H976" i="3" s="1"/>
  <c r="H975" i="3"/>
  <c r="G975" i="3"/>
  <c r="G974" i="3"/>
  <c r="H974" i="3" s="1"/>
  <c r="G973" i="3"/>
  <c r="H973" i="3" s="1"/>
  <c r="H972" i="3"/>
  <c r="G972" i="3"/>
  <c r="H971" i="3"/>
  <c r="G971" i="3"/>
  <c r="G970" i="3"/>
  <c r="H970" i="3" s="1"/>
  <c r="H969" i="3"/>
  <c r="G969" i="3"/>
  <c r="G968" i="3"/>
  <c r="H968" i="3" s="1"/>
  <c r="G967" i="3"/>
  <c r="H967" i="3" s="1"/>
  <c r="H966" i="3"/>
  <c r="G966" i="3"/>
  <c r="H965" i="3"/>
  <c r="G965" i="3"/>
  <c r="G964" i="3"/>
  <c r="H964" i="3" s="1"/>
  <c r="H963" i="3"/>
  <c r="G963" i="3"/>
  <c r="G962" i="3"/>
  <c r="H962" i="3" s="1"/>
  <c r="G961" i="3"/>
  <c r="H961" i="3" s="1"/>
  <c r="H960" i="3"/>
  <c r="G960" i="3"/>
  <c r="H959" i="3"/>
  <c r="G959" i="3"/>
  <c r="G958" i="3"/>
  <c r="H958" i="3" s="1"/>
  <c r="H957" i="3"/>
  <c r="G957" i="3"/>
  <c r="H956" i="3"/>
  <c r="G956" i="3"/>
  <c r="G955" i="3"/>
  <c r="H955" i="3" s="1"/>
  <c r="H954" i="3"/>
  <c r="G954" i="3"/>
  <c r="H953" i="3"/>
  <c r="G953" i="3"/>
  <c r="G952" i="3"/>
  <c r="H952" i="3" s="1"/>
  <c r="H951" i="3"/>
  <c r="G951" i="3"/>
  <c r="H950" i="3"/>
  <c r="G950" i="3"/>
  <c r="G949" i="3"/>
  <c r="H949" i="3" s="1"/>
  <c r="H948" i="3"/>
  <c r="G948" i="3"/>
  <c r="H947" i="3"/>
  <c r="G947" i="3"/>
  <c r="G946" i="3"/>
  <c r="H946" i="3" s="1"/>
  <c r="H945" i="3"/>
  <c r="G945" i="3"/>
  <c r="G944" i="3"/>
  <c r="H944" i="3" s="1"/>
  <c r="G943" i="3"/>
  <c r="H943" i="3" s="1"/>
  <c r="H942" i="3"/>
  <c r="G942" i="3"/>
  <c r="H941" i="3"/>
  <c r="G941" i="3"/>
  <c r="G940" i="3"/>
  <c r="H940" i="3" s="1"/>
  <c r="H939" i="3"/>
  <c r="G939" i="3"/>
  <c r="G938" i="3"/>
  <c r="H938" i="3" s="1"/>
  <c r="G937" i="3"/>
  <c r="H937" i="3" s="1"/>
  <c r="H936" i="3"/>
  <c r="G936" i="3"/>
  <c r="H935" i="3"/>
  <c r="G935" i="3"/>
  <c r="G934" i="3"/>
  <c r="H934" i="3" s="1"/>
  <c r="H933" i="3"/>
  <c r="G933" i="3"/>
  <c r="G932" i="3"/>
  <c r="H932" i="3" s="1"/>
  <c r="G931" i="3"/>
  <c r="H931" i="3" s="1"/>
  <c r="H930" i="3"/>
  <c r="G930" i="3"/>
  <c r="H929" i="3"/>
  <c r="G929" i="3"/>
  <c r="G928" i="3"/>
  <c r="H928" i="3" s="1"/>
  <c r="H927" i="3"/>
  <c r="G927" i="3"/>
  <c r="G926" i="3"/>
  <c r="H926" i="3" s="1"/>
  <c r="G925" i="3"/>
  <c r="H925" i="3" s="1"/>
  <c r="H924" i="3"/>
  <c r="G924" i="3"/>
  <c r="H923" i="3"/>
  <c r="G923" i="3"/>
  <c r="G922" i="3"/>
  <c r="H922" i="3" s="1"/>
  <c r="H921" i="3"/>
  <c r="G921" i="3"/>
  <c r="G920" i="3"/>
  <c r="H920" i="3" s="1"/>
  <c r="G919" i="3"/>
  <c r="H919" i="3" s="1"/>
  <c r="H918" i="3"/>
  <c r="G918" i="3"/>
  <c r="H917" i="3"/>
  <c r="G917" i="3"/>
  <c r="G916" i="3"/>
  <c r="H916" i="3" s="1"/>
  <c r="H915" i="3"/>
  <c r="G915" i="3"/>
  <c r="H914" i="3"/>
  <c r="G914" i="3"/>
  <c r="H913" i="3"/>
  <c r="H912" i="3"/>
  <c r="G912" i="3"/>
  <c r="H911" i="3"/>
  <c r="G911" i="3"/>
  <c r="G910" i="3"/>
  <c r="H910" i="3" s="1"/>
  <c r="H909" i="3"/>
  <c r="G909" i="3"/>
  <c r="G908" i="3"/>
  <c r="H908" i="3" s="1"/>
  <c r="G907" i="3"/>
  <c r="H907" i="3" s="1"/>
  <c r="H906" i="3"/>
  <c r="G906" i="3"/>
  <c r="H905" i="3"/>
  <c r="G905" i="3"/>
  <c r="G904" i="3"/>
  <c r="H904" i="3" s="1"/>
  <c r="H903" i="3"/>
  <c r="G903" i="3"/>
  <c r="G902" i="3"/>
  <c r="H902" i="3" s="1"/>
  <c r="G901" i="3"/>
  <c r="H901" i="3" s="1"/>
  <c r="H900" i="3"/>
  <c r="G900" i="3"/>
  <c r="H899" i="3"/>
  <c r="G899" i="3"/>
  <c r="G898" i="3"/>
  <c r="H898" i="3" s="1"/>
  <c r="H897" i="3"/>
  <c r="G897" i="3"/>
  <c r="G896" i="3"/>
  <c r="H896" i="3" s="1"/>
  <c r="G895" i="3"/>
  <c r="H895" i="3" s="1"/>
  <c r="H894" i="3"/>
  <c r="G894" i="3"/>
  <c r="H893" i="3"/>
  <c r="G893" i="3"/>
  <c r="G892" i="3"/>
  <c r="H892" i="3" s="1"/>
  <c r="H891" i="3"/>
  <c r="G891" i="3"/>
  <c r="G890" i="3"/>
  <c r="H890" i="3" s="1"/>
  <c r="G889" i="3"/>
  <c r="H889" i="3" s="1"/>
  <c r="H888" i="3"/>
  <c r="G888" i="3"/>
  <c r="H887" i="3"/>
  <c r="G887" i="3"/>
  <c r="G886" i="3"/>
  <c r="H886" i="3" s="1"/>
  <c r="H885" i="3"/>
  <c r="G885" i="3"/>
  <c r="G884" i="3"/>
  <c r="H884" i="3" s="1"/>
  <c r="G883" i="3"/>
  <c r="H883" i="3" s="1"/>
  <c r="H882" i="3"/>
  <c r="G882" i="3"/>
  <c r="H881" i="3"/>
  <c r="G881" i="3"/>
  <c r="G880" i="3"/>
  <c r="H880" i="3" s="1"/>
  <c r="H879" i="3"/>
  <c r="G879" i="3"/>
  <c r="H878" i="3"/>
  <c r="G878" i="3"/>
  <c r="G877" i="3"/>
  <c r="H877" i="3" s="1"/>
  <c r="H876" i="3"/>
  <c r="G876" i="3"/>
  <c r="H875" i="3"/>
  <c r="G875" i="3"/>
  <c r="G874" i="3"/>
  <c r="H874" i="3" s="1"/>
  <c r="H873" i="3"/>
  <c r="G873" i="3"/>
  <c r="H872" i="3"/>
  <c r="G872" i="3"/>
  <c r="G871" i="3"/>
  <c r="H871" i="3" s="1"/>
  <c r="H870" i="3"/>
  <c r="G870" i="3"/>
  <c r="H869" i="3"/>
  <c r="G869" i="3"/>
  <c r="G868" i="3"/>
  <c r="H868" i="3" s="1"/>
  <c r="H867" i="3"/>
  <c r="G867" i="3"/>
  <c r="G866" i="3"/>
  <c r="H866" i="3" s="1"/>
  <c r="G865" i="3"/>
  <c r="H865" i="3" s="1"/>
  <c r="H864" i="3"/>
  <c r="G864" i="3"/>
  <c r="H863" i="3"/>
  <c r="G863" i="3"/>
  <c r="H862" i="3"/>
  <c r="G862" i="3"/>
  <c r="H861" i="3"/>
  <c r="G861" i="3"/>
  <c r="H860" i="3"/>
  <c r="G860" i="3"/>
  <c r="G859" i="3"/>
  <c r="H859" i="3" s="1"/>
  <c r="H858" i="3"/>
  <c r="G858" i="3"/>
  <c r="H857" i="3"/>
  <c r="G857" i="3"/>
  <c r="G856" i="3"/>
  <c r="H856" i="3" s="1"/>
  <c r="H855" i="3"/>
  <c r="G855" i="3"/>
  <c r="H854" i="3"/>
  <c r="G854" i="3"/>
  <c r="G853" i="3"/>
  <c r="H853" i="3" s="1"/>
  <c r="H852" i="3"/>
  <c r="G852" i="3"/>
  <c r="H851" i="3"/>
  <c r="G851" i="3"/>
  <c r="H850" i="3"/>
  <c r="G850" i="3"/>
  <c r="H849" i="3"/>
  <c r="G849" i="3"/>
  <c r="G848" i="3"/>
  <c r="H848" i="3" s="1"/>
  <c r="G847" i="3"/>
  <c r="H847" i="3" s="1"/>
  <c r="H846" i="3"/>
  <c r="G846" i="3"/>
  <c r="H845" i="3"/>
  <c r="G845" i="3"/>
  <c r="G844" i="3"/>
  <c r="H844" i="3" s="1"/>
  <c r="H843" i="3"/>
  <c r="G843" i="3"/>
  <c r="G842" i="3"/>
  <c r="H842" i="3" s="1"/>
  <c r="G841" i="3"/>
  <c r="H841" i="3" s="1"/>
  <c r="H840" i="3"/>
  <c r="G840" i="3"/>
  <c r="H839" i="3"/>
  <c r="G839" i="3"/>
  <c r="G838" i="3"/>
  <c r="H838" i="3" s="1"/>
  <c r="H837" i="3"/>
  <c r="G837" i="3"/>
  <c r="H836" i="3"/>
  <c r="G836" i="3"/>
  <c r="G835" i="3"/>
  <c r="H835" i="3" s="1"/>
  <c r="H834" i="3"/>
  <c r="G834" i="3"/>
  <c r="H833" i="3"/>
  <c r="G833" i="3"/>
  <c r="H832" i="3"/>
  <c r="G832" i="3"/>
  <c r="H831" i="3"/>
  <c r="G831" i="3"/>
  <c r="G830" i="3"/>
  <c r="H830" i="3" s="1"/>
  <c r="G829" i="3"/>
  <c r="H829" i="3" s="1"/>
  <c r="H828" i="3"/>
  <c r="G828" i="3"/>
  <c r="H827" i="3"/>
  <c r="G827" i="3"/>
  <c r="G826" i="3"/>
  <c r="H826" i="3" s="1"/>
  <c r="H825" i="3"/>
  <c r="G825" i="3"/>
  <c r="H824" i="3"/>
  <c r="G824" i="3"/>
  <c r="G823" i="3"/>
  <c r="H823" i="3" s="1"/>
  <c r="H822" i="3"/>
  <c r="G822" i="3"/>
  <c r="H821" i="3"/>
  <c r="G821" i="3"/>
  <c r="G820" i="3"/>
  <c r="H820" i="3" s="1"/>
  <c r="H819" i="3"/>
  <c r="G819" i="3"/>
  <c r="G818" i="3"/>
  <c r="H818" i="3" s="1"/>
  <c r="G817" i="3"/>
  <c r="H817" i="3" s="1"/>
  <c r="H816" i="3"/>
  <c r="G816" i="3"/>
  <c r="H815" i="3"/>
  <c r="G815" i="3"/>
  <c r="H814" i="3"/>
  <c r="G814" i="3"/>
  <c r="H813" i="3"/>
  <c r="G813" i="3"/>
  <c r="G812" i="3"/>
  <c r="H812" i="3" s="1"/>
  <c r="G811" i="3"/>
  <c r="H811" i="3" s="1"/>
  <c r="H810" i="3"/>
  <c r="G810" i="3"/>
  <c r="H809" i="3"/>
  <c r="G809" i="3"/>
  <c r="G808" i="3"/>
  <c r="H808" i="3" s="1"/>
  <c r="H807" i="3"/>
  <c r="G807" i="3"/>
  <c r="H806" i="3"/>
  <c r="G806" i="3"/>
  <c r="G805" i="3"/>
  <c r="H805" i="3" s="1"/>
  <c r="H804" i="3"/>
  <c r="G804" i="3"/>
  <c r="H803" i="3"/>
  <c r="G803" i="3"/>
  <c r="G802" i="3"/>
  <c r="H802" i="3" s="1"/>
  <c r="H801" i="3"/>
  <c r="G801" i="3"/>
  <c r="G800" i="3"/>
  <c r="H800" i="3" s="1"/>
  <c r="G799" i="3"/>
  <c r="H799" i="3" s="1"/>
  <c r="H798" i="3"/>
  <c r="G798" i="3"/>
  <c r="H797" i="3"/>
  <c r="G797" i="3"/>
  <c r="G796" i="3"/>
  <c r="H796" i="3" s="1"/>
  <c r="G795" i="3"/>
  <c r="H795" i="3" s="1"/>
  <c r="G794" i="3"/>
  <c r="H794" i="3" s="1"/>
  <c r="G793" i="3"/>
  <c r="H793" i="3" s="1"/>
  <c r="H792" i="3"/>
  <c r="G792" i="3"/>
  <c r="H791" i="3"/>
  <c r="G791" i="3"/>
  <c r="H790" i="3"/>
  <c r="G790" i="3"/>
  <c r="G789" i="3"/>
  <c r="H789" i="3" s="1"/>
  <c r="G788" i="3"/>
  <c r="H788" i="3" s="1"/>
  <c r="G787" i="3"/>
  <c r="H787" i="3" s="1"/>
  <c r="H786" i="3"/>
  <c r="G786" i="3"/>
  <c r="H785" i="3"/>
  <c r="G785" i="3"/>
  <c r="G784" i="3"/>
  <c r="H784" i="3" s="1"/>
  <c r="G783" i="3"/>
  <c r="H783" i="3" s="1"/>
  <c r="G782" i="3"/>
  <c r="H782" i="3" s="1"/>
  <c r="G781" i="3"/>
  <c r="H781" i="3" s="1"/>
  <c r="H780" i="3"/>
  <c r="G780" i="3"/>
  <c r="H779" i="3"/>
  <c r="G779" i="3"/>
  <c r="H778" i="3"/>
  <c r="G778" i="3"/>
  <c r="H777" i="3"/>
  <c r="G777" i="3"/>
  <c r="H776" i="3"/>
  <c r="G776" i="3"/>
  <c r="G775" i="3"/>
  <c r="H775" i="3" s="1"/>
  <c r="H774" i="3"/>
  <c r="G774" i="3"/>
  <c r="H773" i="3"/>
  <c r="G773" i="3"/>
  <c r="H772" i="3"/>
  <c r="G772" i="3"/>
  <c r="G771" i="3"/>
  <c r="H771" i="3" s="1"/>
  <c r="G770" i="3"/>
  <c r="H770" i="3" s="1"/>
  <c r="G769" i="3"/>
  <c r="H769" i="3" s="1"/>
  <c r="H768" i="3"/>
  <c r="G768" i="3"/>
  <c r="H767" i="3"/>
  <c r="G767" i="3"/>
  <c r="G766" i="3"/>
  <c r="H766" i="3" s="1"/>
  <c r="H765" i="3"/>
  <c r="G765" i="3"/>
  <c r="H764" i="3"/>
  <c r="G764" i="3"/>
  <c r="G763" i="3"/>
  <c r="H763" i="3" s="1"/>
  <c r="H762" i="3"/>
  <c r="G762" i="3"/>
  <c r="H761" i="3"/>
  <c r="G761" i="3"/>
  <c r="H760" i="3"/>
  <c r="G760" i="3"/>
  <c r="G759" i="3"/>
  <c r="H759" i="3" s="1"/>
  <c r="G758" i="3"/>
  <c r="H758" i="3" s="1"/>
  <c r="G757" i="3"/>
  <c r="H757" i="3" s="1"/>
  <c r="H756" i="3"/>
  <c r="G756" i="3"/>
  <c r="H755" i="3"/>
  <c r="G755" i="3"/>
  <c r="G754" i="3"/>
  <c r="H754" i="3" s="1"/>
  <c r="H753" i="3"/>
  <c r="G753" i="3"/>
  <c r="G752" i="3"/>
  <c r="H752" i="3" s="1"/>
  <c r="G751" i="3"/>
  <c r="H751" i="3" s="1"/>
  <c r="H750" i="3"/>
  <c r="G750" i="3"/>
  <c r="H749" i="3"/>
  <c r="G749" i="3"/>
  <c r="G748" i="3"/>
  <c r="H748" i="3" s="1"/>
  <c r="G747" i="3"/>
  <c r="H747" i="3" s="1"/>
  <c r="G746" i="3"/>
  <c r="H746" i="3" s="1"/>
  <c r="G745" i="3"/>
  <c r="H745" i="3" s="1"/>
  <c r="H744" i="3"/>
  <c r="G744" i="3"/>
  <c r="H743" i="3"/>
  <c r="G743" i="3"/>
  <c r="H742" i="3"/>
  <c r="G742" i="3"/>
  <c r="G741" i="3"/>
  <c r="H741" i="3" s="1"/>
  <c r="G740" i="3"/>
  <c r="H740" i="3" s="1"/>
  <c r="G739" i="3"/>
  <c r="H739" i="3" s="1"/>
  <c r="H738" i="3"/>
  <c r="G738" i="3"/>
  <c r="H737" i="3"/>
  <c r="G737" i="3"/>
  <c r="H736" i="3"/>
  <c r="G736" i="3"/>
  <c r="H735" i="3"/>
  <c r="G735" i="3"/>
  <c r="G734" i="3"/>
  <c r="H734" i="3" s="1"/>
  <c r="G733" i="3"/>
  <c r="H733" i="3" s="1"/>
  <c r="H732" i="3"/>
  <c r="G732" i="3"/>
  <c r="H731" i="3"/>
  <c r="G731" i="3"/>
  <c r="G730" i="3"/>
  <c r="H730" i="3" s="1"/>
  <c r="H729" i="3"/>
  <c r="G729" i="3"/>
  <c r="G728" i="3"/>
  <c r="H728" i="3" s="1"/>
  <c r="G727" i="3"/>
  <c r="H727" i="3" s="1"/>
  <c r="H726" i="3"/>
  <c r="G726" i="3"/>
  <c r="H725" i="3"/>
  <c r="G725" i="3"/>
  <c r="H724" i="3"/>
  <c r="G724" i="3"/>
  <c r="G723" i="3"/>
  <c r="H723" i="3" s="1"/>
  <c r="G722" i="3"/>
  <c r="H722" i="3" s="1"/>
  <c r="G721" i="3"/>
  <c r="H721" i="3" s="1"/>
  <c r="H720" i="3"/>
  <c r="G720" i="3"/>
  <c r="H719" i="3"/>
  <c r="G719" i="3"/>
  <c r="G718" i="3"/>
  <c r="H718" i="3" s="1"/>
  <c r="H717" i="3"/>
  <c r="G717" i="3"/>
  <c r="G716" i="3"/>
  <c r="H716" i="3" s="1"/>
  <c r="G715" i="3"/>
  <c r="H715" i="3" s="1"/>
  <c r="H714" i="3"/>
  <c r="G714" i="3"/>
  <c r="H713" i="3"/>
  <c r="G713" i="3"/>
  <c r="G712" i="3"/>
  <c r="H712" i="3" s="1"/>
  <c r="G711" i="3"/>
  <c r="H711" i="3" s="1"/>
  <c r="G710" i="3"/>
  <c r="H710" i="3" s="1"/>
  <c r="G709" i="3"/>
  <c r="H709" i="3" s="1"/>
  <c r="H708" i="3"/>
  <c r="G708" i="3"/>
  <c r="H707" i="3"/>
  <c r="G707" i="3"/>
  <c r="H706" i="3"/>
  <c r="G706" i="3"/>
  <c r="G705" i="3"/>
  <c r="H705" i="3" s="1"/>
  <c r="G704" i="3"/>
  <c r="H704" i="3" s="1"/>
  <c r="G703" i="3"/>
  <c r="H703" i="3" s="1"/>
  <c r="H702" i="3"/>
  <c r="G702" i="3"/>
  <c r="H701" i="3"/>
  <c r="G701" i="3"/>
  <c r="H700" i="3"/>
  <c r="G700" i="3"/>
  <c r="H699" i="3"/>
  <c r="G699" i="3"/>
  <c r="G698" i="3"/>
  <c r="H698" i="3" s="1"/>
  <c r="G697" i="3"/>
  <c r="H697" i="3" s="1"/>
  <c r="H696" i="3"/>
  <c r="G696" i="3"/>
  <c r="H695" i="3"/>
  <c r="G695" i="3"/>
  <c r="G694" i="3"/>
  <c r="H694" i="3" s="1"/>
  <c r="H693" i="3"/>
  <c r="G693" i="3"/>
  <c r="G692" i="3"/>
  <c r="H692" i="3" s="1"/>
  <c r="G691" i="3"/>
  <c r="H691" i="3" s="1"/>
  <c r="H690" i="3"/>
  <c r="G690" i="3"/>
  <c r="H689" i="3"/>
  <c r="G689" i="3"/>
  <c r="H688" i="3"/>
  <c r="G688" i="3"/>
  <c r="G687" i="3"/>
  <c r="H687" i="3" s="1"/>
  <c r="G686" i="3"/>
  <c r="H686" i="3" s="1"/>
  <c r="G685" i="3"/>
  <c r="H685" i="3" s="1"/>
  <c r="H684" i="3"/>
  <c r="G684" i="3"/>
  <c r="H683" i="3"/>
  <c r="G683" i="3"/>
  <c r="G682" i="3"/>
  <c r="H682" i="3" s="1"/>
  <c r="H681" i="3"/>
  <c r="G681" i="3"/>
  <c r="G680" i="3"/>
  <c r="H680" i="3" s="1"/>
  <c r="G679" i="3"/>
  <c r="H679" i="3" s="1"/>
  <c r="H678" i="3"/>
  <c r="G678" i="3"/>
  <c r="H677" i="3"/>
  <c r="G677" i="3"/>
  <c r="G676" i="3"/>
  <c r="H676" i="3" s="1"/>
  <c r="G675" i="3"/>
  <c r="H675" i="3" s="1"/>
  <c r="G674" i="3"/>
  <c r="H674" i="3" s="1"/>
  <c r="G673" i="3"/>
  <c r="H673" i="3" s="1"/>
  <c r="H672" i="3"/>
  <c r="G672" i="3"/>
  <c r="H671" i="3"/>
  <c r="G671" i="3"/>
  <c r="H670" i="3"/>
  <c r="G670" i="3"/>
  <c r="G669" i="3"/>
  <c r="H669" i="3" s="1"/>
  <c r="G668" i="3"/>
  <c r="H668" i="3" s="1"/>
  <c r="G667" i="3"/>
  <c r="H667" i="3" s="1"/>
  <c r="H666" i="3"/>
  <c r="G666" i="3"/>
  <c r="H665" i="3"/>
  <c r="G665" i="3"/>
  <c r="H664" i="3"/>
  <c r="G664" i="3"/>
  <c r="H663" i="3"/>
  <c r="G663" i="3"/>
  <c r="G662" i="3"/>
  <c r="H662" i="3" s="1"/>
  <c r="G661" i="3"/>
  <c r="H661" i="3" s="1"/>
  <c r="H660" i="3"/>
  <c r="G660" i="3"/>
  <c r="H659" i="3"/>
  <c r="G659" i="3"/>
  <c r="G658" i="3"/>
  <c r="H658" i="3" s="1"/>
  <c r="H657" i="3"/>
  <c r="G657" i="3"/>
  <c r="G656" i="3"/>
  <c r="H656" i="3" s="1"/>
  <c r="G655" i="3"/>
  <c r="H655" i="3" s="1"/>
  <c r="H654" i="3"/>
  <c r="G654" i="3"/>
  <c r="H653" i="3"/>
  <c r="G653" i="3"/>
  <c r="H652" i="3"/>
  <c r="G652" i="3"/>
  <c r="G651" i="3"/>
  <c r="H651" i="3" s="1"/>
  <c r="G650" i="3"/>
  <c r="H650" i="3" s="1"/>
  <c r="G649" i="3"/>
  <c r="H649" i="3" s="1"/>
  <c r="H648" i="3"/>
  <c r="G648" i="3"/>
  <c r="H647" i="3"/>
  <c r="G647" i="3"/>
  <c r="H646" i="3"/>
  <c r="G646" i="3"/>
  <c r="H645" i="3"/>
  <c r="G645" i="3"/>
  <c r="G644" i="3"/>
  <c r="H644" i="3" s="1"/>
  <c r="G643" i="3"/>
  <c r="H643" i="3" s="1"/>
  <c r="H642" i="3"/>
  <c r="G642" i="3"/>
  <c r="H641" i="3"/>
  <c r="G641" i="3"/>
  <c r="G640" i="3"/>
  <c r="H640" i="3" s="1"/>
  <c r="H639" i="3"/>
  <c r="G639" i="3"/>
  <c r="G638" i="3"/>
  <c r="H638" i="3" s="1"/>
  <c r="G637" i="3"/>
  <c r="H637" i="3" s="1"/>
  <c r="H636" i="3"/>
  <c r="G636" i="3"/>
  <c r="H635" i="3"/>
  <c r="G635" i="3"/>
  <c r="H634" i="3"/>
  <c r="G634" i="3"/>
  <c r="G633" i="3"/>
  <c r="H633" i="3" s="1"/>
  <c r="G632" i="3"/>
  <c r="H632" i="3" s="1"/>
  <c r="G631" i="3"/>
  <c r="H631" i="3" s="1"/>
  <c r="H630" i="3"/>
  <c r="G630" i="3"/>
  <c r="H629" i="3"/>
  <c r="G629" i="3"/>
  <c r="H628" i="3"/>
  <c r="G628" i="3"/>
  <c r="H627" i="3"/>
  <c r="G627" i="3"/>
  <c r="G626" i="3"/>
  <c r="H626" i="3" s="1"/>
  <c r="G625" i="3"/>
  <c r="H625" i="3" s="1"/>
  <c r="H624" i="3"/>
  <c r="G624" i="3"/>
  <c r="H623" i="3"/>
  <c r="G623" i="3"/>
  <c r="G622" i="3"/>
  <c r="H622" i="3" s="1"/>
  <c r="H621" i="3"/>
  <c r="G621" i="3"/>
  <c r="G620" i="3"/>
  <c r="H620" i="3" s="1"/>
  <c r="G619" i="3"/>
  <c r="H619" i="3" s="1"/>
  <c r="H618" i="3"/>
  <c r="G618" i="3"/>
  <c r="H617" i="3"/>
  <c r="G617" i="3"/>
  <c r="H616" i="3"/>
  <c r="G616" i="3"/>
  <c r="G615" i="3"/>
  <c r="H615" i="3" s="1"/>
  <c r="G614" i="3"/>
  <c r="H614" i="3" s="1"/>
  <c r="G613" i="3"/>
  <c r="H613" i="3" s="1"/>
  <c r="H612" i="3"/>
  <c r="G612" i="3"/>
  <c r="H611" i="3"/>
  <c r="G611" i="3"/>
  <c r="H610" i="3"/>
  <c r="G610" i="3"/>
  <c r="H609" i="3"/>
  <c r="G609" i="3"/>
  <c r="G608" i="3"/>
  <c r="H608" i="3" s="1"/>
  <c r="G607" i="3"/>
  <c r="H607" i="3" s="1"/>
  <c r="H606" i="3"/>
  <c r="G606" i="3"/>
  <c r="H605" i="3"/>
  <c r="G605" i="3"/>
  <c r="G604" i="3"/>
  <c r="H604" i="3" s="1"/>
  <c r="H603" i="3"/>
  <c r="G603" i="3"/>
  <c r="G602" i="3"/>
  <c r="H602" i="3" s="1"/>
  <c r="G601" i="3"/>
  <c r="H601" i="3" s="1"/>
  <c r="H600" i="3"/>
  <c r="G600" i="3"/>
  <c r="H599" i="3"/>
  <c r="G599" i="3"/>
  <c r="H598" i="3"/>
  <c r="G598" i="3"/>
  <c r="G597" i="3"/>
  <c r="H597" i="3" s="1"/>
  <c r="G596" i="3"/>
  <c r="H596" i="3" s="1"/>
  <c r="G595" i="3"/>
  <c r="H595" i="3" s="1"/>
  <c r="H594" i="3"/>
  <c r="G594" i="3"/>
  <c r="H593" i="3"/>
  <c r="G593" i="3"/>
  <c r="H592" i="3"/>
  <c r="G592" i="3"/>
  <c r="H591" i="3"/>
  <c r="G591" i="3"/>
  <c r="G590" i="3"/>
  <c r="H590" i="3" s="1"/>
  <c r="G589" i="3"/>
  <c r="H589" i="3" s="1"/>
  <c r="H588" i="3"/>
  <c r="G588" i="3"/>
  <c r="H587" i="3"/>
  <c r="G587" i="3"/>
  <c r="H586" i="3"/>
  <c r="G586" i="3"/>
  <c r="H585" i="3"/>
  <c r="G585" i="3"/>
  <c r="G584" i="3"/>
  <c r="H584" i="3" s="1"/>
  <c r="G583" i="3"/>
  <c r="H583" i="3" s="1"/>
  <c r="H582" i="3"/>
  <c r="G582" i="3"/>
  <c r="H581" i="3"/>
  <c r="G581" i="3"/>
  <c r="H580" i="3"/>
  <c r="G580" i="3"/>
  <c r="H579" i="3"/>
  <c r="G579" i="3"/>
  <c r="G578" i="3"/>
  <c r="H578" i="3" s="1"/>
  <c r="G577" i="3"/>
  <c r="H577" i="3" s="1"/>
  <c r="H576" i="3"/>
  <c r="G576" i="3"/>
  <c r="H575" i="3"/>
  <c r="G575" i="3"/>
  <c r="H574" i="3"/>
  <c r="G574" i="3"/>
  <c r="H573" i="3"/>
  <c r="G573" i="3"/>
  <c r="G572" i="3"/>
  <c r="H572" i="3" s="1"/>
  <c r="G571" i="3"/>
  <c r="H571" i="3" s="1"/>
  <c r="H570" i="3"/>
  <c r="G570" i="3"/>
  <c r="H569" i="3"/>
  <c r="G569" i="3"/>
  <c r="G568" i="3"/>
  <c r="H568" i="3" s="1"/>
  <c r="H567" i="3"/>
  <c r="G567" i="3"/>
  <c r="G566" i="3"/>
  <c r="H566" i="3" s="1"/>
  <c r="G565" i="3"/>
  <c r="H565" i="3" s="1"/>
  <c r="H564" i="3"/>
  <c r="G564" i="3"/>
  <c r="H563" i="3"/>
  <c r="G563" i="3"/>
  <c r="H562" i="3"/>
  <c r="G562" i="3"/>
  <c r="G561" i="3"/>
  <c r="H561" i="3" s="1"/>
  <c r="G560" i="3"/>
  <c r="H560" i="3" s="1"/>
  <c r="G559" i="3"/>
  <c r="H559" i="3" s="1"/>
  <c r="H558" i="3"/>
  <c r="G558" i="3"/>
  <c r="H557" i="3"/>
  <c r="G557" i="3"/>
  <c r="H556" i="3"/>
  <c r="G556" i="3"/>
  <c r="H555" i="3"/>
  <c r="G555" i="3"/>
  <c r="G554" i="3"/>
  <c r="H554" i="3" s="1"/>
  <c r="G553" i="3"/>
  <c r="H553" i="3" s="1"/>
  <c r="H552" i="3"/>
  <c r="G552" i="3"/>
  <c r="H551" i="3"/>
  <c r="G551" i="3"/>
  <c r="H550" i="3"/>
  <c r="G550" i="3"/>
  <c r="H549" i="3"/>
  <c r="G549" i="3"/>
  <c r="G548" i="3"/>
  <c r="H548" i="3" s="1"/>
  <c r="G547" i="3"/>
  <c r="H547" i="3" s="1"/>
  <c r="H546" i="3"/>
  <c r="G546" i="3"/>
  <c r="H545" i="3"/>
  <c r="G545" i="3"/>
  <c r="H544" i="3"/>
  <c r="G544" i="3"/>
  <c r="H543" i="3"/>
  <c r="G543" i="3"/>
  <c r="G542" i="3"/>
  <c r="H542" i="3" s="1"/>
  <c r="G541" i="3"/>
  <c r="H541" i="3" s="1"/>
  <c r="H540" i="3"/>
  <c r="G540" i="3"/>
  <c r="H539" i="3"/>
  <c r="G539" i="3"/>
  <c r="H538" i="3"/>
  <c r="G538" i="3"/>
  <c r="H537" i="3"/>
  <c r="G537" i="3"/>
  <c r="G536" i="3"/>
  <c r="H536" i="3" s="1"/>
  <c r="G535" i="3"/>
  <c r="H535" i="3" s="1"/>
  <c r="H534" i="3"/>
  <c r="G534" i="3"/>
  <c r="H533" i="3"/>
  <c r="G533" i="3"/>
  <c r="G532" i="3"/>
  <c r="H532" i="3" s="1"/>
  <c r="H531" i="3"/>
  <c r="G531" i="3"/>
  <c r="G530" i="3"/>
  <c r="H530" i="3" s="1"/>
  <c r="G529" i="3"/>
  <c r="H529" i="3" s="1"/>
  <c r="H528" i="3"/>
  <c r="G528" i="3"/>
  <c r="H527" i="3"/>
  <c r="G527" i="3"/>
  <c r="H526" i="3"/>
  <c r="G526" i="3"/>
  <c r="G525" i="3"/>
  <c r="H525" i="3" s="1"/>
  <c r="G524" i="3"/>
  <c r="H524" i="3" s="1"/>
  <c r="G523" i="3"/>
  <c r="H523" i="3" s="1"/>
  <c r="H522" i="3"/>
  <c r="G522" i="3"/>
  <c r="H521" i="3"/>
  <c r="G521" i="3"/>
  <c r="H520" i="3"/>
  <c r="G520" i="3"/>
  <c r="H519" i="3"/>
  <c r="G519" i="3"/>
  <c r="G518" i="3"/>
  <c r="H518" i="3" s="1"/>
  <c r="G517" i="3"/>
  <c r="H517" i="3" s="1"/>
  <c r="H516" i="3"/>
  <c r="G516" i="3"/>
  <c r="H515" i="3"/>
  <c r="G515" i="3"/>
  <c r="H514" i="3"/>
  <c r="G514" i="3"/>
  <c r="H513" i="3"/>
  <c r="G513" i="3"/>
  <c r="G512" i="3"/>
  <c r="H512" i="3" s="1"/>
  <c r="G511" i="3"/>
  <c r="H511" i="3" s="1"/>
  <c r="H510" i="3"/>
  <c r="G510" i="3"/>
  <c r="H509" i="3"/>
  <c r="G509" i="3"/>
  <c r="H508" i="3"/>
  <c r="G508" i="3"/>
  <c r="H507" i="3"/>
  <c r="G507" i="3"/>
  <c r="G506" i="3"/>
  <c r="H506" i="3" s="1"/>
  <c r="G505" i="3"/>
  <c r="H505" i="3" s="1"/>
  <c r="H504" i="3"/>
  <c r="G504" i="3"/>
  <c r="H503" i="3"/>
  <c r="G503" i="3"/>
  <c r="H502" i="3"/>
  <c r="G502" i="3"/>
  <c r="H501" i="3"/>
  <c r="G501" i="3"/>
  <c r="G500" i="3"/>
  <c r="H500" i="3" s="1"/>
  <c r="G499" i="3"/>
  <c r="H499" i="3" s="1"/>
  <c r="H498" i="3"/>
  <c r="G498" i="3"/>
  <c r="H497" i="3"/>
  <c r="G497" i="3"/>
  <c r="G496" i="3"/>
  <c r="H496" i="3" s="1"/>
  <c r="H495" i="3"/>
  <c r="G495" i="3"/>
  <c r="G494" i="3"/>
  <c r="H494" i="3" s="1"/>
  <c r="G493" i="3"/>
  <c r="H493" i="3" s="1"/>
  <c r="H492" i="3"/>
  <c r="G492" i="3"/>
  <c r="H491" i="3"/>
  <c r="G491" i="3"/>
  <c r="H490" i="3"/>
  <c r="G490" i="3"/>
  <c r="G489" i="3"/>
  <c r="H489" i="3" s="1"/>
  <c r="G488" i="3"/>
  <c r="H488" i="3" s="1"/>
  <c r="G487" i="3"/>
  <c r="H487" i="3" s="1"/>
  <c r="H486" i="3"/>
  <c r="G486" i="3"/>
  <c r="H485" i="3"/>
  <c r="G485" i="3"/>
  <c r="H484" i="3"/>
  <c r="G484" i="3"/>
  <c r="H483" i="3"/>
  <c r="G483" i="3"/>
  <c r="G482" i="3"/>
  <c r="H482" i="3" s="1"/>
  <c r="G481" i="3"/>
  <c r="H481" i="3" s="1"/>
  <c r="H480" i="3"/>
  <c r="G480" i="3"/>
  <c r="H479" i="3"/>
  <c r="G479" i="3"/>
  <c r="H478" i="3"/>
  <c r="G478" i="3"/>
  <c r="H477" i="3"/>
  <c r="G477" i="3"/>
  <c r="G476" i="3"/>
  <c r="H476" i="3" s="1"/>
  <c r="G475" i="3"/>
  <c r="H475" i="3" s="1"/>
  <c r="H474" i="3"/>
  <c r="G474" i="3"/>
  <c r="H473" i="3"/>
  <c r="G473" i="3"/>
  <c r="H472" i="3"/>
  <c r="G472" i="3"/>
  <c r="H471" i="3"/>
  <c r="G471" i="3"/>
  <c r="G470" i="3"/>
  <c r="H470" i="3" s="1"/>
  <c r="G469" i="3"/>
  <c r="H469" i="3" s="1"/>
  <c r="H468" i="3"/>
  <c r="G468" i="3"/>
  <c r="H467" i="3"/>
  <c r="G467" i="3"/>
  <c r="H466" i="3"/>
  <c r="G466" i="3"/>
  <c r="H465" i="3"/>
  <c r="G465" i="3"/>
  <c r="G464" i="3"/>
  <c r="H464" i="3" s="1"/>
  <c r="G463" i="3"/>
  <c r="H463" i="3" s="1"/>
  <c r="H462" i="3"/>
  <c r="G462" i="3"/>
  <c r="H461" i="3"/>
  <c r="G461" i="3"/>
  <c r="G460" i="3"/>
  <c r="H460" i="3" s="1"/>
  <c r="H459" i="3"/>
  <c r="G459" i="3"/>
  <c r="G458" i="3"/>
  <c r="H458" i="3" s="1"/>
  <c r="G457" i="3"/>
  <c r="H457" i="3" s="1"/>
  <c r="H456" i="3"/>
  <c r="G456" i="3"/>
  <c r="H455" i="3"/>
  <c r="G455" i="3"/>
  <c r="H454" i="3"/>
  <c r="G454" i="3"/>
  <c r="G453" i="3"/>
  <c r="H453" i="3" s="1"/>
  <c r="G452" i="3"/>
  <c r="H452" i="3" s="1"/>
  <c r="G451" i="3"/>
  <c r="H451" i="3" s="1"/>
  <c r="H450" i="3"/>
  <c r="G450" i="3"/>
  <c r="H449" i="3"/>
  <c r="G449" i="3"/>
  <c r="H448" i="3"/>
  <c r="G448" i="3"/>
  <c r="H447" i="3"/>
  <c r="G447" i="3"/>
  <c r="G446" i="3"/>
  <c r="H446" i="3" s="1"/>
  <c r="G445" i="3"/>
  <c r="H445" i="3" s="1"/>
  <c r="H444" i="3"/>
  <c r="G444" i="3"/>
  <c r="H443" i="3"/>
  <c r="G443" i="3"/>
  <c r="H442" i="3"/>
  <c r="G442" i="3"/>
  <c r="H441" i="3"/>
  <c r="G441" i="3"/>
  <c r="G440" i="3"/>
  <c r="H440" i="3" s="1"/>
  <c r="G439" i="3"/>
  <c r="H439" i="3" s="1"/>
  <c r="H438" i="3"/>
  <c r="G438" i="3"/>
  <c r="H437" i="3"/>
  <c r="G437" i="3"/>
  <c r="H436" i="3"/>
  <c r="G436" i="3"/>
  <c r="H435" i="3"/>
  <c r="G435" i="3"/>
  <c r="G434" i="3"/>
  <c r="H434" i="3" s="1"/>
  <c r="G433" i="3"/>
  <c r="H433" i="3" s="1"/>
  <c r="H432" i="3"/>
  <c r="G432" i="3"/>
  <c r="H431" i="3"/>
  <c r="G431" i="3"/>
  <c r="H430" i="3"/>
  <c r="G430" i="3"/>
  <c r="H429" i="3"/>
  <c r="G429" i="3"/>
  <c r="G428" i="3"/>
  <c r="H428" i="3" s="1"/>
  <c r="G427" i="3"/>
  <c r="H427" i="3" s="1"/>
  <c r="H426" i="3"/>
  <c r="G426" i="3"/>
  <c r="H425" i="3"/>
  <c r="G425" i="3"/>
  <c r="G424" i="3"/>
  <c r="H424" i="3" s="1"/>
  <c r="H423" i="3"/>
  <c r="G423" i="3"/>
  <c r="G422" i="3"/>
  <c r="H422" i="3" s="1"/>
  <c r="G421" i="3"/>
  <c r="H421" i="3" s="1"/>
  <c r="H420" i="3"/>
  <c r="G420" i="3"/>
  <c r="H419" i="3"/>
  <c r="G419" i="3"/>
  <c r="H418" i="3"/>
  <c r="G418" i="3"/>
  <c r="G417" i="3"/>
  <c r="H417" i="3" s="1"/>
  <c r="G416" i="3"/>
  <c r="H416" i="3" s="1"/>
  <c r="G415" i="3"/>
  <c r="H415" i="3" s="1"/>
  <c r="H414" i="3"/>
  <c r="G414" i="3"/>
  <c r="H413" i="3"/>
  <c r="G413" i="3"/>
  <c r="H412" i="3"/>
  <c r="G412" i="3"/>
  <c r="H411" i="3"/>
  <c r="G411" i="3"/>
  <c r="G410" i="3"/>
  <c r="H410" i="3" s="1"/>
  <c r="G409" i="3"/>
  <c r="H409" i="3" s="1"/>
  <c r="H408" i="3"/>
  <c r="G408" i="3"/>
  <c r="H407" i="3"/>
  <c r="G407" i="3"/>
  <c r="H406" i="3"/>
  <c r="G406" i="3"/>
  <c r="H405" i="3"/>
  <c r="G405" i="3"/>
  <c r="G404" i="3"/>
  <c r="H404" i="3" s="1"/>
  <c r="G403" i="3"/>
  <c r="H403" i="3" s="1"/>
  <c r="H402" i="3"/>
  <c r="G402" i="3"/>
  <c r="H401" i="3"/>
  <c r="G401" i="3"/>
  <c r="H400" i="3"/>
  <c r="G400" i="3"/>
  <c r="H399" i="3"/>
  <c r="G399" i="3"/>
  <c r="G398" i="3"/>
  <c r="H398" i="3" s="1"/>
  <c r="G397" i="3"/>
  <c r="H397" i="3" s="1"/>
  <c r="H396" i="3"/>
  <c r="G396" i="3"/>
  <c r="H395" i="3"/>
  <c r="G395" i="3"/>
  <c r="H394" i="3"/>
  <c r="G394" i="3"/>
  <c r="H393" i="3"/>
  <c r="G393" i="3"/>
  <c r="G392" i="3"/>
  <c r="H392" i="3" s="1"/>
  <c r="G391" i="3"/>
  <c r="H391" i="3" s="1"/>
  <c r="H390" i="3"/>
  <c r="G390" i="3"/>
  <c r="H389" i="3"/>
  <c r="G389" i="3"/>
  <c r="G388" i="3"/>
  <c r="H388" i="3" s="1"/>
  <c r="H387" i="3"/>
  <c r="G387" i="3"/>
  <c r="G386" i="3"/>
  <c r="H386" i="3" s="1"/>
  <c r="G385" i="3"/>
  <c r="H385" i="3" s="1"/>
  <c r="H384" i="3"/>
  <c r="G384" i="3"/>
  <c r="H383" i="3"/>
  <c r="G383" i="3"/>
  <c r="H382" i="3"/>
  <c r="G382" i="3"/>
  <c r="G381" i="3"/>
  <c r="H381" i="3" s="1"/>
  <c r="G380" i="3"/>
  <c r="H380" i="3" s="1"/>
  <c r="G379" i="3"/>
  <c r="H379" i="3" s="1"/>
  <c r="H378" i="3"/>
  <c r="G378" i="3"/>
  <c r="H377" i="3"/>
  <c r="G377" i="3"/>
  <c r="H376" i="3"/>
  <c r="G376" i="3"/>
  <c r="H375" i="3"/>
  <c r="G375" i="3"/>
  <c r="G374" i="3"/>
  <c r="H374" i="3" s="1"/>
  <c r="G373" i="3"/>
  <c r="H373" i="3" s="1"/>
  <c r="H372" i="3"/>
  <c r="G372" i="3"/>
  <c r="H371" i="3"/>
  <c r="G371" i="3"/>
  <c r="H370" i="3"/>
  <c r="G370" i="3"/>
  <c r="H369" i="3"/>
  <c r="G369" i="3"/>
  <c r="G368" i="3"/>
  <c r="H368" i="3" s="1"/>
  <c r="G367" i="3"/>
  <c r="H367" i="3" s="1"/>
  <c r="H366" i="3"/>
  <c r="G366" i="3"/>
  <c r="H365" i="3"/>
  <c r="G365" i="3"/>
  <c r="H364" i="3"/>
  <c r="G364" i="3"/>
  <c r="H363" i="3"/>
  <c r="G363" i="3"/>
  <c r="G362" i="3"/>
  <c r="H362" i="3" s="1"/>
  <c r="G361" i="3"/>
  <c r="H361" i="3" s="1"/>
  <c r="H360" i="3"/>
  <c r="G360" i="3"/>
  <c r="H359" i="3"/>
  <c r="G359" i="3"/>
  <c r="H358" i="3"/>
  <c r="G358" i="3"/>
  <c r="H357" i="3"/>
  <c r="G357" i="3"/>
  <c r="G356" i="3"/>
  <c r="H356" i="3" s="1"/>
  <c r="G355" i="3"/>
  <c r="H355" i="3" s="1"/>
  <c r="H354" i="3"/>
  <c r="G354" i="3"/>
  <c r="H353" i="3"/>
  <c r="G353" i="3"/>
  <c r="G352" i="3"/>
  <c r="H352" i="3" s="1"/>
  <c r="H351" i="3"/>
  <c r="G351" i="3"/>
  <c r="G350" i="3"/>
  <c r="H350" i="3" s="1"/>
  <c r="G349" i="3"/>
  <c r="H349" i="3" s="1"/>
  <c r="H348" i="3"/>
  <c r="G348" i="3"/>
  <c r="H347" i="3"/>
  <c r="G347" i="3"/>
  <c r="H346" i="3"/>
  <c r="G346" i="3"/>
  <c r="G345" i="3"/>
  <c r="H345" i="3" s="1"/>
  <c r="G344" i="3"/>
  <c r="H344" i="3" s="1"/>
  <c r="G343" i="3"/>
  <c r="H343" i="3" s="1"/>
  <c r="H342" i="3"/>
  <c r="G342" i="3"/>
  <c r="H341" i="3"/>
  <c r="G341" i="3"/>
  <c r="H340" i="3"/>
  <c r="G340" i="3"/>
  <c r="H339" i="3"/>
  <c r="G339" i="3"/>
  <c r="G338" i="3"/>
  <c r="H338" i="3" s="1"/>
  <c r="G337" i="3"/>
  <c r="H337" i="3" s="1"/>
  <c r="H336" i="3"/>
  <c r="G336" i="3"/>
  <c r="H335" i="3"/>
  <c r="G335" i="3"/>
  <c r="H334" i="3"/>
  <c r="G334" i="3"/>
  <c r="H333" i="3"/>
  <c r="G333" i="3"/>
  <c r="G332" i="3"/>
  <c r="H332" i="3" s="1"/>
  <c r="G331" i="3"/>
  <c r="H331" i="3" s="1"/>
  <c r="H330" i="3"/>
  <c r="G330" i="3"/>
  <c r="H329" i="3"/>
  <c r="G329" i="3"/>
  <c r="H328" i="3"/>
  <c r="G328" i="3"/>
  <c r="H327" i="3"/>
  <c r="G327" i="3"/>
  <c r="G326" i="3"/>
  <c r="H326" i="3" s="1"/>
  <c r="G325" i="3"/>
  <c r="H325" i="3" s="1"/>
  <c r="H324" i="3"/>
  <c r="G324" i="3"/>
  <c r="H323" i="3"/>
  <c r="G323" i="3"/>
  <c r="H322" i="3"/>
  <c r="G322" i="3"/>
  <c r="H321" i="3"/>
  <c r="G321" i="3"/>
  <c r="G320" i="3"/>
  <c r="H320" i="3" s="1"/>
  <c r="G319" i="3"/>
  <c r="H319" i="3" s="1"/>
  <c r="H318" i="3"/>
  <c r="G318" i="3"/>
  <c r="H317" i="3"/>
  <c r="G317" i="3"/>
  <c r="G316" i="3"/>
  <c r="H316" i="3" s="1"/>
  <c r="H315" i="3"/>
  <c r="G315" i="3"/>
  <c r="G314" i="3"/>
  <c r="H314" i="3" s="1"/>
  <c r="G313" i="3"/>
  <c r="H313" i="3" s="1"/>
  <c r="H312" i="3"/>
  <c r="G312" i="3"/>
  <c r="H311" i="3"/>
  <c r="G311" i="3"/>
  <c r="H310" i="3"/>
  <c r="G310" i="3"/>
  <c r="G309" i="3"/>
  <c r="H309" i="3" s="1"/>
  <c r="G308" i="3"/>
  <c r="H308" i="3" s="1"/>
  <c r="G307" i="3"/>
  <c r="H307" i="3" s="1"/>
  <c r="H306" i="3"/>
  <c r="G306" i="3"/>
  <c r="H305" i="3"/>
  <c r="G305" i="3"/>
  <c r="G304" i="3"/>
  <c r="H304" i="3" s="1"/>
  <c r="G303" i="3"/>
  <c r="H303" i="3" s="1"/>
  <c r="G302" i="3"/>
  <c r="H302" i="3" s="1"/>
  <c r="H301" i="3"/>
  <c r="G301" i="3"/>
  <c r="H300" i="3"/>
  <c r="G300" i="3"/>
  <c r="H299" i="3"/>
  <c r="G299" i="3"/>
  <c r="H298" i="3"/>
  <c r="G298" i="3"/>
  <c r="H297" i="3"/>
  <c r="G297" i="3"/>
  <c r="G296" i="3"/>
  <c r="H296" i="3" s="1"/>
  <c r="H295" i="3"/>
  <c r="G295" i="3"/>
  <c r="H294" i="3"/>
  <c r="G294" i="3"/>
  <c r="H293" i="3"/>
  <c r="G293" i="3"/>
  <c r="G292" i="3"/>
  <c r="H292" i="3" s="1"/>
  <c r="G291" i="3"/>
  <c r="H291" i="3" s="1"/>
  <c r="G290" i="3"/>
  <c r="H290" i="3" s="1"/>
  <c r="G289" i="3"/>
  <c r="H289" i="3" s="1"/>
  <c r="H288" i="3"/>
  <c r="G288" i="3"/>
  <c r="H287" i="3"/>
  <c r="G287" i="3"/>
  <c r="H286" i="3"/>
  <c r="G286" i="3"/>
  <c r="H285" i="3"/>
  <c r="G285" i="3"/>
  <c r="G284" i="3"/>
  <c r="H284" i="3" s="1"/>
  <c r="G283" i="3"/>
  <c r="H283" i="3" s="1"/>
  <c r="H282" i="3"/>
  <c r="G282" i="3"/>
  <c r="H281" i="3"/>
  <c r="G281" i="3"/>
  <c r="G280" i="3"/>
  <c r="H280" i="3" s="1"/>
  <c r="G279" i="3"/>
  <c r="H279" i="3" s="1"/>
  <c r="G278" i="3"/>
  <c r="H278" i="3" s="1"/>
  <c r="H277" i="3"/>
  <c r="G277" i="3"/>
  <c r="H276" i="3"/>
  <c r="G276" i="3"/>
  <c r="H275" i="3"/>
  <c r="G275" i="3"/>
  <c r="H274" i="3"/>
  <c r="G274" i="3"/>
  <c r="H273" i="3"/>
  <c r="G273" i="3"/>
  <c r="G272" i="3"/>
  <c r="H272" i="3" s="1"/>
  <c r="G271" i="3"/>
  <c r="H271" i="3" s="1"/>
  <c r="H270" i="3"/>
  <c r="G270" i="3"/>
  <c r="H269" i="3"/>
  <c r="G269" i="3"/>
  <c r="G268" i="3"/>
  <c r="H268" i="3" s="1"/>
  <c r="G267" i="3"/>
  <c r="H267" i="3" s="1"/>
  <c r="G266" i="3"/>
  <c r="H266" i="3" s="1"/>
  <c r="H265" i="3"/>
  <c r="G265" i="3"/>
  <c r="H264" i="3"/>
  <c r="G264" i="3"/>
  <c r="H263" i="3"/>
  <c r="G263" i="3"/>
  <c r="H262" i="3"/>
  <c r="G262" i="3"/>
  <c r="H261" i="3"/>
  <c r="G261" i="3"/>
  <c r="G260" i="3"/>
  <c r="H260" i="3" s="1"/>
  <c r="G259" i="3"/>
  <c r="H259" i="3" s="1"/>
  <c r="H258" i="3"/>
  <c r="G258" i="3"/>
  <c r="H257" i="3"/>
  <c r="G257" i="3"/>
  <c r="H256" i="3"/>
  <c r="G256" i="3"/>
  <c r="G255" i="3"/>
  <c r="H255" i="3" s="1"/>
  <c r="G254" i="3"/>
  <c r="H254" i="3" s="1"/>
  <c r="H253" i="3"/>
  <c r="G253" i="3"/>
  <c r="H252" i="3"/>
  <c r="G252" i="3"/>
  <c r="H251" i="3"/>
  <c r="G251" i="3"/>
  <c r="G250" i="3"/>
  <c r="H250" i="3" s="1"/>
  <c r="H249" i="3"/>
  <c r="G249" i="3"/>
  <c r="G248" i="3"/>
  <c r="H248" i="3" s="1"/>
  <c r="G247" i="3"/>
  <c r="H247" i="3" s="1"/>
  <c r="H246" i="3"/>
  <c r="G246" i="3"/>
  <c r="H245" i="3"/>
  <c r="G245" i="3"/>
  <c r="G244" i="3"/>
  <c r="H244" i="3" s="1"/>
  <c r="H243" i="3"/>
  <c r="G243" i="3"/>
  <c r="G242" i="3"/>
  <c r="H242" i="3" s="1"/>
  <c r="H241" i="3"/>
  <c r="G241" i="3"/>
  <c r="H240" i="3"/>
  <c r="G240" i="3"/>
  <c r="H239" i="3"/>
  <c r="G239" i="3"/>
  <c r="H238" i="3"/>
  <c r="G238" i="3"/>
  <c r="G237" i="3"/>
  <c r="H237" i="3" s="1"/>
  <c r="G236" i="3"/>
  <c r="H236" i="3" s="1"/>
  <c r="G235" i="3"/>
  <c r="H235" i="3" s="1"/>
  <c r="H234" i="3"/>
  <c r="G234" i="3"/>
  <c r="H233" i="3"/>
  <c r="G233" i="3"/>
  <c r="G232" i="3"/>
  <c r="H232" i="3" s="1"/>
  <c r="G231" i="3"/>
  <c r="H231" i="3" s="1"/>
  <c r="H230" i="3"/>
  <c r="G230" i="3"/>
  <c r="G229" i="3"/>
  <c r="H229" i="3" s="1"/>
  <c r="H228" i="3"/>
  <c r="G228" i="3"/>
  <c r="H227" i="3"/>
  <c r="G227" i="3"/>
  <c r="G226" i="3"/>
  <c r="H226" i="3" s="1"/>
  <c r="G225" i="3"/>
  <c r="H225" i="3" s="1"/>
  <c r="H224" i="3"/>
  <c r="G224" i="3"/>
  <c r="G223" i="3"/>
  <c r="H223" i="3" s="1"/>
  <c r="H222" i="3"/>
  <c r="G222" i="3"/>
  <c r="H221" i="3"/>
  <c r="G221" i="3"/>
  <c r="G220" i="3"/>
  <c r="H220" i="3" s="1"/>
  <c r="G219" i="3"/>
  <c r="H219" i="3" s="1"/>
  <c r="H218" i="3"/>
  <c r="G218" i="3"/>
  <c r="G217" i="3"/>
  <c r="H217" i="3" s="1"/>
  <c r="H216" i="3"/>
  <c r="G216" i="3"/>
  <c r="H215" i="3"/>
  <c r="G215" i="3"/>
  <c r="G214" i="3"/>
  <c r="H214" i="3" s="1"/>
  <c r="G213" i="3"/>
  <c r="H213" i="3" s="1"/>
  <c r="H212" i="3"/>
  <c r="G212" i="3"/>
  <c r="G211" i="3"/>
  <c r="H211" i="3" s="1"/>
  <c r="H210" i="3"/>
  <c r="G210" i="3"/>
  <c r="H209" i="3"/>
  <c r="G209" i="3"/>
  <c r="G208" i="3"/>
  <c r="H208" i="3" s="1"/>
  <c r="G207" i="3"/>
  <c r="H207" i="3" s="1"/>
  <c r="H206" i="3"/>
  <c r="G206" i="3"/>
  <c r="G205" i="3"/>
  <c r="H205" i="3" s="1"/>
  <c r="H204" i="3"/>
  <c r="G204" i="3"/>
  <c r="H203" i="3"/>
  <c r="G203" i="3"/>
  <c r="G202" i="3"/>
  <c r="H202" i="3" s="1"/>
  <c r="G201" i="3"/>
  <c r="H201" i="3" s="1"/>
  <c r="H200" i="3"/>
  <c r="G200" i="3"/>
  <c r="G199" i="3"/>
  <c r="H199" i="3" s="1"/>
  <c r="H198" i="3"/>
  <c r="G198" i="3"/>
  <c r="H197" i="3"/>
  <c r="G197" i="3"/>
  <c r="G196" i="3"/>
  <c r="H196" i="3" s="1"/>
  <c r="G195" i="3"/>
  <c r="H195" i="3" s="1"/>
  <c r="H194" i="3"/>
  <c r="G194" i="3"/>
  <c r="G193" i="3"/>
  <c r="H193" i="3" s="1"/>
  <c r="H192" i="3"/>
  <c r="G192" i="3"/>
  <c r="H191" i="3"/>
  <c r="G191" i="3"/>
  <c r="G190" i="3"/>
  <c r="H190" i="3" s="1"/>
  <c r="G189" i="3"/>
  <c r="H189" i="3" s="1"/>
  <c r="H188" i="3"/>
  <c r="G188" i="3"/>
  <c r="G187" i="3"/>
  <c r="H187" i="3" s="1"/>
  <c r="H186" i="3"/>
  <c r="G186" i="3"/>
  <c r="H185" i="3"/>
  <c r="G185" i="3"/>
  <c r="G184" i="3"/>
  <c r="H184" i="3" s="1"/>
  <c r="G183" i="3"/>
  <c r="H183" i="3" s="1"/>
  <c r="H182" i="3"/>
  <c r="G182" i="3"/>
  <c r="G181" i="3"/>
  <c r="H181" i="3" s="1"/>
  <c r="H180" i="3"/>
  <c r="G180" i="3"/>
  <c r="H179" i="3"/>
  <c r="G179" i="3"/>
  <c r="G178" i="3"/>
  <c r="H178" i="3" s="1"/>
  <c r="G177" i="3"/>
  <c r="H177" i="3" s="1"/>
  <c r="H176" i="3"/>
  <c r="G176" i="3"/>
  <c r="G175" i="3"/>
  <c r="H175" i="3" s="1"/>
  <c r="H174" i="3"/>
  <c r="G174" i="3"/>
  <c r="H173" i="3"/>
  <c r="G173" i="3"/>
  <c r="G172" i="3"/>
  <c r="H172" i="3" s="1"/>
  <c r="G171" i="3"/>
  <c r="H171" i="3" s="1"/>
  <c r="H170" i="3"/>
  <c r="G170" i="3"/>
  <c r="G169" i="3"/>
  <c r="H169" i="3" s="1"/>
  <c r="H168" i="3"/>
  <c r="G168" i="3"/>
  <c r="H167" i="3"/>
  <c r="G167" i="3"/>
  <c r="G166" i="3"/>
  <c r="H166" i="3" s="1"/>
  <c r="G165" i="3"/>
  <c r="H165" i="3" s="1"/>
  <c r="H164" i="3"/>
  <c r="G164" i="3"/>
  <c r="G163" i="3"/>
  <c r="H163" i="3" s="1"/>
  <c r="H162" i="3"/>
  <c r="G162" i="3"/>
  <c r="H161" i="3"/>
  <c r="G161" i="3"/>
  <c r="G160" i="3"/>
  <c r="H160" i="3" s="1"/>
  <c r="G159" i="3"/>
  <c r="H159" i="3" s="1"/>
  <c r="H158" i="3"/>
  <c r="G158" i="3"/>
  <c r="G157" i="3"/>
  <c r="H157" i="3" s="1"/>
  <c r="H156" i="3"/>
  <c r="G156" i="3"/>
  <c r="H155" i="3"/>
  <c r="G155" i="3"/>
  <c r="G154" i="3"/>
  <c r="H154" i="3" s="1"/>
  <c r="G153" i="3"/>
  <c r="H153" i="3" s="1"/>
  <c r="H152" i="3"/>
  <c r="G152" i="3"/>
  <c r="G151" i="3"/>
  <c r="H151" i="3" s="1"/>
  <c r="H150" i="3"/>
  <c r="G150" i="3"/>
  <c r="H149" i="3"/>
  <c r="G149" i="3"/>
  <c r="G148" i="3"/>
  <c r="H148" i="3" s="1"/>
  <c r="G147" i="3"/>
  <c r="H147" i="3" s="1"/>
  <c r="H146" i="3"/>
  <c r="G146" i="3"/>
  <c r="G145" i="3"/>
  <c r="H145" i="3" s="1"/>
  <c r="H144" i="3"/>
  <c r="G144" i="3"/>
  <c r="H143" i="3"/>
  <c r="G143" i="3"/>
  <c r="G142" i="3"/>
  <c r="H142" i="3" s="1"/>
  <c r="G141" i="3"/>
  <c r="H141" i="3" s="1"/>
  <c r="H140" i="3"/>
  <c r="G140" i="3"/>
  <c r="G139" i="3"/>
  <c r="H139" i="3" s="1"/>
  <c r="H138" i="3"/>
  <c r="G138" i="3"/>
  <c r="H137" i="3"/>
  <c r="G137" i="3"/>
  <c r="G136" i="3"/>
  <c r="H136" i="3" s="1"/>
  <c r="G135" i="3"/>
  <c r="H135" i="3" s="1"/>
  <c r="H134" i="3"/>
  <c r="G134" i="3"/>
  <c r="G133" i="3"/>
  <c r="H133" i="3" s="1"/>
  <c r="H132" i="3"/>
  <c r="G132" i="3"/>
  <c r="H131" i="3"/>
  <c r="G131" i="3"/>
  <c r="G130" i="3"/>
  <c r="H130" i="3" s="1"/>
  <c r="G129" i="3"/>
  <c r="H129" i="3" s="1"/>
  <c r="H128" i="3"/>
  <c r="G128" i="3"/>
  <c r="G127" i="3"/>
  <c r="H127" i="3" s="1"/>
  <c r="H126" i="3"/>
  <c r="G126" i="3"/>
  <c r="H125" i="3"/>
  <c r="G125" i="3"/>
  <c r="G124" i="3"/>
  <c r="H124" i="3" s="1"/>
  <c r="G123" i="3"/>
  <c r="H123" i="3" s="1"/>
  <c r="H122" i="3"/>
  <c r="G122" i="3"/>
  <c r="G121" i="3"/>
  <c r="H121" i="3" s="1"/>
  <c r="H120" i="3"/>
  <c r="G120" i="3"/>
  <c r="H119" i="3"/>
  <c r="G119" i="3"/>
  <c r="G118" i="3"/>
  <c r="H118" i="3" s="1"/>
  <c r="G117" i="3"/>
  <c r="H117" i="3" s="1"/>
  <c r="H116" i="3"/>
  <c r="G116" i="3"/>
  <c r="G115" i="3"/>
  <c r="H115" i="3" s="1"/>
  <c r="H114" i="3"/>
  <c r="G114" i="3"/>
  <c r="H113" i="3"/>
  <c r="G113" i="3"/>
  <c r="G112" i="3"/>
  <c r="H112" i="3" s="1"/>
  <c r="G111" i="3"/>
  <c r="H111" i="3" s="1"/>
  <c r="H110" i="3"/>
  <c r="G110" i="3"/>
  <c r="G109" i="3"/>
  <c r="H109" i="3" s="1"/>
  <c r="H108" i="3"/>
  <c r="G108" i="3"/>
  <c r="H107" i="3"/>
  <c r="G107" i="3"/>
  <c r="G106" i="3"/>
  <c r="H106" i="3" s="1"/>
  <c r="G105" i="3"/>
  <c r="H105" i="3" s="1"/>
  <c r="H104" i="3"/>
  <c r="G104" i="3"/>
  <c r="G103" i="3"/>
  <c r="H103" i="3" s="1"/>
  <c r="H102" i="3"/>
  <c r="G102" i="3"/>
  <c r="H101" i="3"/>
  <c r="G101" i="3"/>
  <c r="G100" i="3"/>
  <c r="H100" i="3" s="1"/>
  <c r="G99" i="3"/>
  <c r="H99" i="3" s="1"/>
  <c r="H98" i="3"/>
  <c r="G98" i="3"/>
  <c r="G97" i="3"/>
  <c r="H97" i="3" s="1"/>
  <c r="H96" i="3"/>
  <c r="G96" i="3"/>
  <c r="H95" i="3"/>
  <c r="G95" i="3"/>
  <c r="G94" i="3"/>
  <c r="H94" i="3" s="1"/>
  <c r="G93" i="3"/>
  <c r="H93" i="3" s="1"/>
  <c r="H92" i="3"/>
  <c r="G92" i="3"/>
  <c r="G91" i="3"/>
  <c r="H91" i="3" s="1"/>
  <c r="H90" i="3"/>
  <c r="G90" i="3"/>
  <c r="H89" i="3"/>
  <c r="G89" i="3"/>
  <c r="G88" i="3"/>
  <c r="H88" i="3" s="1"/>
  <c r="G87" i="3"/>
  <c r="H87" i="3" s="1"/>
  <c r="H86" i="3"/>
  <c r="G86" i="3"/>
  <c r="G85" i="3"/>
  <c r="H85" i="3" s="1"/>
  <c r="H84" i="3"/>
  <c r="G84" i="3"/>
  <c r="H83" i="3"/>
  <c r="G83" i="3"/>
  <c r="G82" i="3"/>
  <c r="H82" i="3" s="1"/>
  <c r="G81" i="3"/>
  <c r="H81" i="3" s="1"/>
  <c r="H80" i="3"/>
  <c r="G80" i="3"/>
  <c r="G79" i="3"/>
  <c r="H79" i="3" s="1"/>
  <c r="H78" i="3"/>
  <c r="G78" i="3"/>
  <c r="H77" i="3"/>
  <c r="G77" i="3"/>
  <c r="G76" i="3"/>
  <c r="H76" i="3" s="1"/>
  <c r="G75" i="3"/>
  <c r="H75" i="3" s="1"/>
  <c r="H74" i="3"/>
  <c r="G74" i="3"/>
  <c r="G73" i="3"/>
  <c r="H73" i="3" s="1"/>
  <c r="H72" i="3"/>
  <c r="G72" i="3"/>
  <c r="H71" i="3"/>
  <c r="G71" i="3"/>
  <c r="G70" i="3"/>
  <c r="H70" i="3" s="1"/>
  <c r="G69" i="3"/>
  <c r="H69" i="3" s="1"/>
  <c r="H68" i="3"/>
  <c r="G68" i="3"/>
  <c r="G67" i="3"/>
  <c r="H67" i="3" s="1"/>
  <c r="H66" i="3"/>
  <c r="G66" i="3"/>
  <c r="H65" i="3"/>
  <c r="G65" i="3"/>
  <c r="G64" i="3"/>
  <c r="H64" i="3" s="1"/>
  <c r="G63" i="3"/>
  <c r="H63" i="3" s="1"/>
  <c r="H62" i="3"/>
  <c r="G62" i="3"/>
  <c r="G61" i="3"/>
  <c r="H61" i="3" s="1"/>
  <c r="H60" i="3"/>
  <c r="G60" i="3"/>
  <c r="H59" i="3"/>
  <c r="G59" i="3"/>
  <c r="G58" i="3"/>
  <c r="H58" i="3" s="1"/>
  <c r="G57" i="3"/>
  <c r="H57" i="3" s="1"/>
  <c r="H56" i="3"/>
  <c r="G56" i="3"/>
  <c r="G55" i="3"/>
  <c r="H55" i="3" s="1"/>
  <c r="H54" i="3"/>
  <c r="G54" i="3"/>
  <c r="H53" i="3"/>
  <c r="G53" i="3"/>
  <c r="G52" i="3"/>
  <c r="H52" i="3" s="1"/>
  <c r="G51" i="3"/>
  <c r="H51" i="3" s="1"/>
  <c r="H50" i="3"/>
  <c r="G50" i="3"/>
  <c r="G49" i="3"/>
  <c r="H49" i="3" s="1"/>
  <c r="H48" i="3"/>
  <c r="G48" i="3"/>
  <c r="H47" i="3"/>
  <c r="G47" i="3"/>
  <c r="G46" i="3"/>
  <c r="H46" i="3" s="1"/>
  <c r="G45" i="3"/>
  <c r="H45" i="3" s="1"/>
  <c r="H44" i="3"/>
  <c r="G44" i="3"/>
  <c r="G43" i="3"/>
  <c r="H43" i="3" s="1"/>
  <c r="H42" i="3"/>
  <c r="G42" i="3"/>
  <c r="H41" i="3"/>
  <c r="G41" i="3"/>
  <c r="G40" i="3"/>
  <c r="H40" i="3" s="1"/>
  <c r="G39" i="3"/>
  <c r="H39" i="3" s="1"/>
  <c r="H38" i="3"/>
  <c r="G38" i="3"/>
  <c r="G37" i="3"/>
  <c r="H37" i="3" s="1"/>
  <c r="H36" i="3"/>
  <c r="G36" i="3"/>
  <c r="H35" i="3"/>
  <c r="G35" i="3"/>
  <c r="G34" i="3"/>
  <c r="H34" i="3" s="1"/>
  <c r="G33" i="3"/>
  <c r="H33" i="3" s="1"/>
  <c r="H32" i="3"/>
  <c r="G32" i="3"/>
  <c r="G31" i="3"/>
  <c r="H31" i="3" s="1"/>
  <c r="H30" i="3"/>
  <c r="G30" i="3"/>
  <c r="H29" i="3"/>
  <c r="G29" i="3"/>
  <c r="G28" i="3"/>
  <c r="H28" i="3" s="1"/>
  <c r="G27" i="3"/>
  <c r="H27" i="3" s="1"/>
  <c r="H26" i="3"/>
  <c r="G26" i="3"/>
  <c r="G25" i="3"/>
  <c r="H25" i="3" s="1"/>
  <c r="H24" i="3"/>
  <c r="G24" i="3"/>
  <c r="H23" i="3"/>
  <c r="G23" i="3"/>
  <c r="G22" i="3"/>
  <c r="H22" i="3" s="1"/>
  <c r="G21" i="3"/>
  <c r="H21" i="3" s="1"/>
  <c r="H20" i="3"/>
  <c r="G20" i="3"/>
  <c r="G19" i="3"/>
  <c r="H19" i="3" s="1"/>
  <c r="H18" i="3"/>
  <c r="G18" i="3"/>
  <c r="H17" i="3"/>
  <c r="G17" i="3"/>
  <c r="G16" i="3"/>
  <c r="H16" i="3" s="1"/>
  <c r="G15" i="3"/>
  <c r="H15" i="3" s="1"/>
  <c r="H14" i="3"/>
  <c r="G14" i="3"/>
  <c r="G13" i="3"/>
  <c r="H13" i="3" s="1"/>
  <c r="H12" i="3"/>
  <c r="G12" i="3"/>
  <c r="H11" i="3"/>
  <c r="G11" i="3"/>
  <c r="G10" i="3"/>
  <c r="H10" i="3" s="1"/>
  <c r="G9" i="3"/>
  <c r="H9" i="3" s="1"/>
  <c r="H8" i="3"/>
  <c r="G8" i="3"/>
  <c r="G7" i="3"/>
  <c r="H7" i="3" s="1"/>
  <c r="H6" i="3"/>
  <c r="G6" i="3"/>
  <c r="H5" i="3"/>
  <c r="G5" i="3"/>
  <c r="G4" i="3"/>
  <c r="H4" i="3" s="1"/>
  <c r="H3" i="3"/>
  <c r="G3" i="3"/>
  <c r="G2" i="3"/>
  <c r="G3662" i="3" l="1"/>
  <c r="F3668" i="3" s="1"/>
  <c r="H3662" i="3"/>
  <c r="H3374" i="2" l="1"/>
  <c r="H3424" i="2" l="1"/>
  <c r="H3133" i="2" l="1"/>
  <c r="H3028" i="2"/>
  <c r="H2372" i="2"/>
  <c r="H2756" i="2" l="1"/>
  <c r="H3357" i="2" l="1"/>
  <c r="H2856" i="2"/>
  <c r="H1851" i="2"/>
  <c r="H3299" i="2" l="1"/>
  <c r="H1098" i="2"/>
  <c r="H1063" i="2"/>
  <c r="H930" i="2"/>
  <c r="H750" i="2"/>
  <c r="G3048" i="1"/>
  <c r="G2834" i="1"/>
  <c r="H2737" i="2" l="1"/>
  <c r="H1856" i="2"/>
  <c r="H1767" i="2"/>
  <c r="H3353" i="2" l="1"/>
  <c r="H1927" i="2"/>
  <c r="H3261" i="2" l="1"/>
  <c r="H3116" i="2"/>
  <c r="H3050" i="2"/>
  <c r="H3047" i="2"/>
  <c r="H3038" i="2"/>
  <c r="H3364" i="2"/>
  <c r="H3283" i="2"/>
  <c r="H3148" i="2"/>
  <c r="F3451" i="2" l="1"/>
  <c r="I3450" i="2"/>
  <c r="I3449" i="2"/>
  <c r="I3448" i="2"/>
  <c r="I3447" i="2"/>
  <c r="I3446" i="2"/>
  <c r="H3445" i="2"/>
  <c r="I3445" i="2" s="1"/>
  <c r="H3444" i="2"/>
  <c r="I3444" i="2" s="1"/>
  <c r="H3443" i="2"/>
  <c r="I3443" i="2" s="1"/>
  <c r="H3442" i="2"/>
  <c r="I3442" i="2" s="1"/>
  <c r="H3441" i="2"/>
  <c r="I3441" i="2" s="1"/>
  <c r="H3440" i="2"/>
  <c r="I3440" i="2" s="1"/>
  <c r="H3439" i="2"/>
  <c r="I3439" i="2" s="1"/>
  <c r="H3438" i="2"/>
  <c r="I3438" i="2" s="1"/>
  <c r="H3437" i="2"/>
  <c r="I3437" i="2" s="1"/>
  <c r="I3436" i="2"/>
  <c r="H3436" i="2"/>
  <c r="H3435" i="2"/>
  <c r="I3435" i="2" s="1"/>
  <c r="H3434" i="2"/>
  <c r="I3434" i="2" s="1"/>
  <c r="H3433" i="2"/>
  <c r="I3433" i="2" s="1"/>
  <c r="H3432" i="2"/>
  <c r="I3432" i="2" s="1"/>
  <c r="H3431" i="2"/>
  <c r="I3431" i="2" s="1"/>
  <c r="I3430" i="2"/>
  <c r="H3430" i="2"/>
  <c r="H3429" i="2"/>
  <c r="I3429" i="2" s="1"/>
  <c r="H3428" i="2"/>
  <c r="I3428" i="2" s="1"/>
  <c r="H3427" i="2"/>
  <c r="I3427" i="2" s="1"/>
  <c r="H3426" i="2"/>
  <c r="I3426" i="2" s="1"/>
  <c r="H3425" i="2"/>
  <c r="I3425" i="2" s="1"/>
  <c r="I3424" i="2"/>
  <c r="H3423" i="2"/>
  <c r="I3423" i="2" s="1"/>
  <c r="I3422" i="2"/>
  <c r="H3422" i="2"/>
  <c r="H3421" i="2"/>
  <c r="I3421" i="2" s="1"/>
  <c r="H3420" i="2"/>
  <c r="I3420" i="2" s="1"/>
  <c r="H3419" i="2"/>
  <c r="I3419" i="2" s="1"/>
  <c r="H3418" i="2"/>
  <c r="I3418" i="2" s="1"/>
  <c r="H3417" i="2"/>
  <c r="I3417" i="2" s="1"/>
  <c r="H3416" i="2"/>
  <c r="I3416" i="2" s="1"/>
  <c r="H3415" i="2"/>
  <c r="I3415" i="2" s="1"/>
  <c r="H3414" i="2"/>
  <c r="I3414" i="2" s="1"/>
  <c r="H3413" i="2"/>
  <c r="I3413" i="2" s="1"/>
  <c r="H3412" i="2"/>
  <c r="I3412" i="2" s="1"/>
  <c r="H3411" i="2"/>
  <c r="I3411" i="2" s="1"/>
  <c r="H3410" i="2"/>
  <c r="I3410" i="2" s="1"/>
  <c r="H3409" i="2"/>
  <c r="I3409" i="2" s="1"/>
  <c r="H3408" i="2"/>
  <c r="I3408" i="2" s="1"/>
  <c r="H3407" i="2"/>
  <c r="I3407" i="2" s="1"/>
  <c r="H3406" i="2"/>
  <c r="I3406" i="2" s="1"/>
  <c r="H3405" i="2"/>
  <c r="I3405" i="2" s="1"/>
  <c r="H3404" i="2"/>
  <c r="I3404" i="2" s="1"/>
  <c r="H3403" i="2"/>
  <c r="I3403" i="2" s="1"/>
  <c r="H3402" i="2"/>
  <c r="I3402" i="2" s="1"/>
  <c r="H3401" i="2"/>
  <c r="I3401" i="2" s="1"/>
  <c r="H3400" i="2"/>
  <c r="I3400" i="2" s="1"/>
  <c r="H3399" i="2"/>
  <c r="I3399" i="2" s="1"/>
  <c r="I3398" i="2"/>
  <c r="H3398" i="2"/>
  <c r="H3397" i="2"/>
  <c r="I3397" i="2" s="1"/>
  <c r="H3396" i="2"/>
  <c r="I3396" i="2" s="1"/>
  <c r="H3395" i="2"/>
  <c r="I3395" i="2" s="1"/>
  <c r="H3394" i="2"/>
  <c r="I3394" i="2" s="1"/>
  <c r="H3393" i="2"/>
  <c r="I3393" i="2" s="1"/>
  <c r="I3392" i="2"/>
  <c r="H3392" i="2"/>
  <c r="H3391" i="2"/>
  <c r="I3391" i="2" s="1"/>
  <c r="H3390" i="2"/>
  <c r="I3390" i="2" s="1"/>
  <c r="H3389" i="2"/>
  <c r="I3389" i="2" s="1"/>
  <c r="H3388" i="2"/>
  <c r="I3388" i="2" s="1"/>
  <c r="H3387" i="2"/>
  <c r="I3387" i="2" s="1"/>
  <c r="I3386" i="2"/>
  <c r="H3386" i="2"/>
  <c r="H3385" i="2"/>
  <c r="I3385" i="2" s="1"/>
  <c r="H3384" i="2"/>
  <c r="I3384" i="2" s="1"/>
  <c r="H3383" i="2"/>
  <c r="I3383" i="2" s="1"/>
  <c r="H3382" i="2"/>
  <c r="I3382" i="2" s="1"/>
  <c r="H3381" i="2"/>
  <c r="I3381" i="2" s="1"/>
  <c r="I3380" i="2"/>
  <c r="H3380" i="2"/>
  <c r="H3379" i="2"/>
  <c r="I3379" i="2" s="1"/>
  <c r="H3378" i="2"/>
  <c r="I3378" i="2" s="1"/>
  <c r="H3377" i="2"/>
  <c r="I3377" i="2" s="1"/>
  <c r="H3376" i="2"/>
  <c r="I3376" i="2" s="1"/>
  <c r="H3375" i="2"/>
  <c r="I3375" i="2" s="1"/>
  <c r="I3374" i="2"/>
  <c r="H3373" i="2"/>
  <c r="I3373" i="2" s="1"/>
  <c r="H3372" i="2"/>
  <c r="I3372" i="2" s="1"/>
  <c r="H3371" i="2"/>
  <c r="I3371" i="2" s="1"/>
  <c r="H3370" i="2"/>
  <c r="I3370" i="2" s="1"/>
  <c r="H3369" i="2"/>
  <c r="I3369" i="2" s="1"/>
  <c r="H3368" i="2"/>
  <c r="I3368" i="2" s="1"/>
  <c r="H3367" i="2"/>
  <c r="I3367" i="2" s="1"/>
  <c r="H3366" i="2"/>
  <c r="I3366" i="2" s="1"/>
  <c r="H3365" i="2"/>
  <c r="I3365" i="2" s="1"/>
  <c r="I3364" i="2"/>
  <c r="H3363" i="2"/>
  <c r="I3363" i="2" s="1"/>
  <c r="I3362" i="2"/>
  <c r="H3362" i="2"/>
  <c r="H3361" i="2"/>
  <c r="I3361" i="2" s="1"/>
  <c r="H3360" i="2"/>
  <c r="I3360" i="2" s="1"/>
  <c r="H3359" i="2"/>
  <c r="I3359" i="2" s="1"/>
  <c r="H3358" i="2"/>
  <c r="I3358" i="2" s="1"/>
  <c r="I3357" i="2"/>
  <c r="H3356" i="2"/>
  <c r="I3356" i="2" s="1"/>
  <c r="H3355" i="2"/>
  <c r="I3355" i="2" s="1"/>
  <c r="H3354" i="2"/>
  <c r="I3354" i="2" s="1"/>
  <c r="I3353" i="2"/>
  <c r="H3352" i="2"/>
  <c r="I3352" i="2" s="1"/>
  <c r="H3351" i="2"/>
  <c r="I3351" i="2" s="1"/>
  <c r="H3350" i="2"/>
  <c r="I3350" i="2" s="1"/>
  <c r="H3349" i="2"/>
  <c r="I3349" i="2" s="1"/>
  <c r="I3348" i="2"/>
  <c r="H3348" i="2"/>
  <c r="H3347" i="2"/>
  <c r="I3347" i="2" s="1"/>
  <c r="H3346" i="2"/>
  <c r="I3346" i="2" s="1"/>
  <c r="H3345" i="2"/>
  <c r="I3345" i="2" s="1"/>
  <c r="H3344" i="2"/>
  <c r="I3344" i="2" s="1"/>
  <c r="H3343" i="2"/>
  <c r="I3343" i="2" s="1"/>
  <c r="I3342" i="2"/>
  <c r="H3342" i="2"/>
  <c r="H3341" i="2"/>
  <c r="I3341" i="2" s="1"/>
  <c r="H3340" i="2"/>
  <c r="I3340" i="2" s="1"/>
  <c r="H3339" i="2"/>
  <c r="I3339" i="2" s="1"/>
  <c r="H3338" i="2"/>
  <c r="I3338" i="2" s="1"/>
  <c r="H3337" i="2"/>
  <c r="I3337" i="2" s="1"/>
  <c r="H3336" i="2"/>
  <c r="I3336" i="2" s="1"/>
  <c r="H3335" i="2"/>
  <c r="I3335" i="2" s="1"/>
  <c r="H3334" i="2"/>
  <c r="I3334" i="2" s="1"/>
  <c r="H3333" i="2"/>
  <c r="I3333" i="2" s="1"/>
  <c r="I3332" i="2"/>
  <c r="H3332" i="2"/>
  <c r="H3331" i="2"/>
  <c r="I3331" i="2" s="1"/>
  <c r="H3330" i="2"/>
  <c r="I3330" i="2" s="1"/>
  <c r="H3329" i="2"/>
  <c r="I3329" i="2" s="1"/>
  <c r="H3328" i="2"/>
  <c r="I3328" i="2" s="1"/>
  <c r="H3327" i="2"/>
  <c r="I3327" i="2" s="1"/>
  <c r="H3326" i="2"/>
  <c r="I3326" i="2" s="1"/>
  <c r="I3325" i="2"/>
  <c r="H3325" i="2"/>
  <c r="H3324" i="2"/>
  <c r="I3324" i="2" s="1"/>
  <c r="H3323" i="2"/>
  <c r="I3323" i="2" s="1"/>
  <c r="H3322" i="2"/>
  <c r="I3322" i="2" s="1"/>
  <c r="I3321" i="2"/>
  <c r="H3320" i="2"/>
  <c r="I3320" i="2" s="1"/>
  <c r="H3319" i="2"/>
  <c r="I3319" i="2" s="1"/>
  <c r="H3318" i="2"/>
  <c r="I3318" i="2" s="1"/>
  <c r="H3317" i="2"/>
  <c r="I3317" i="2" s="1"/>
  <c r="H3316" i="2"/>
  <c r="I3316" i="2" s="1"/>
  <c r="H3315" i="2"/>
  <c r="I3315" i="2" s="1"/>
  <c r="H3314" i="2"/>
  <c r="I3314" i="2" s="1"/>
  <c r="H3313" i="2"/>
  <c r="I3313" i="2" s="1"/>
  <c r="H3312" i="2"/>
  <c r="I3312" i="2" s="1"/>
  <c r="H3311" i="2"/>
  <c r="I3311" i="2" s="1"/>
  <c r="H3310" i="2"/>
  <c r="I3310" i="2" s="1"/>
  <c r="H3309" i="2"/>
  <c r="I3309" i="2" s="1"/>
  <c r="I3308" i="2"/>
  <c r="H3308" i="2"/>
  <c r="I3307" i="2"/>
  <c r="H3307" i="2"/>
  <c r="H3306" i="2"/>
  <c r="I3306" i="2" s="1"/>
  <c r="H3305" i="2"/>
  <c r="I3305" i="2" s="1"/>
  <c r="H3304" i="2"/>
  <c r="I3304" i="2" s="1"/>
  <c r="H3303" i="2"/>
  <c r="I3303" i="2" s="1"/>
  <c r="H3302" i="2"/>
  <c r="I3302" i="2" s="1"/>
  <c r="H3301" i="2"/>
  <c r="I3301" i="2" s="1"/>
  <c r="H3300" i="2"/>
  <c r="I3300" i="2" s="1"/>
  <c r="I3299" i="2"/>
  <c r="H3298" i="2"/>
  <c r="I3298" i="2" s="1"/>
  <c r="H3297" i="2"/>
  <c r="I3297" i="2" s="1"/>
  <c r="H3296" i="2"/>
  <c r="I3296" i="2" s="1"/>
  <c r="H3295" i="2"/>
  <c r="I3295" i="2" s="1"/>
  <c r="H3294" i="2"/>
  <c r="I3294" i="2" s="1"/>
  <c r="H3293" i="2"/>
  <c r="I3293" i="2" s="1"/>
  <c r="H3292" i="2"/>
  <c r="I3292" i="2" s="1"/>
  <c r="I3291" i="2"/>
  <c r="H3291" i="2"/>
  <c r="H3290" i="2"/>
  <c r="I3290" i="2" s="1"/>
  <c r="H3289" i="2"/>
  <c r="I3289" i="2" s="1"/>
  <c r="H3288" i="2"/>
  <c r="I3288" i="2" s="1"/>
  <c r="H3287" i="2"/>
  <c r="I3287" i="2" s="1"/>
  <c r="H3286" i="2"/>
  <c r="I3286" i="2" s="1"/>
  <c r="H3285" i="2"/>
  <c r="I3285" i="2" s="1"/>
  <c r="H3284" i="2"/>
  <c r="I3284" i="2" s="1"/>
  <c r="I3283" i="2"/>
  <c r="I3282" i="2"/>
  <c r="H3282" i="2"/>
  <c r="H3281" i="2"/>
  <c r="I3281" i="2" s="1"/>
  <c r="H3280" i="2"/>
  <c r="I3280" i="2" s="1"/>
  <c r="H3279" i="2"/>
  <c r="I3279" i="2" s="1"/>
  <c r="H3278" i="2"/>
  <c r="I3278" i="2" s="1"/>
  <c r="H3277" i="2"/>
  <c r="I3277" i="2" s="1"/>
  <c r="H3276" i="2"/>
  <c r="I3276" i="2" s="1"/>
  <c r="H3275" i="2"/>
  <c r="I3275" i="2" s="1"/>
  <c r="H3274" i="2"/>
  <c r="I3274" i="2" s="1"/>
  <c r="H3273" i="2"/>
  <c r="I3273" i="2" s="1"/>
  <c r="H3272" i="2"/>
  <c r="I3272" i="2" s="1"/>
  <c r="H3271" i="2"/>
  <c r="I3271" i="2" s="1"/>
  <c r="H3270" i="2"/>
  <c r="I3270" i="2" s="1"/>
  <c r="H3269" i="2"/>
  <c r="I3269" i="2" s="1"/>
  <c r="H3268" i="2"/>
  <c r="I3268" i="2" s="1"/>
  <c r="H3267" i="2"/>
  <c r="I3267" i="2" s="1"/>
  <c r="H3266" i="2"/>
  <c r="I3266" i="2" s="1"/>
  <c r="H3265" i="2"/>
  <c r="I3265" i="2" s="1"/>
  <c r="I3264" i="2"/>
  <c r="H3264" i="2"/>
  <c r="H3263" i="2"/>
  <c r="I3263" i="2" s="1"/>
  <c r="H3262" i="2"/>
  <c r="I3262" i="2" s="1"/>
  <c r="I3261" i="2"/>
  <c r="H3260" i="2"/>
  <c r="I3260" i="2" s="1"/>
  <c r="H3259" i="2"/>
  <c r="I3259" i="2" s="1"/>
  <c r="H3258" i="2"/>
  <c r="I3258" i="2" s="1"/>
  <c r="H3257" i="2"/>
  <c r="I3257" i="2" s="1"/>
  <c r="I3256" i="2"/>
  <c r="H3256" i="2"/>
  <c r="H3255" i="2"/>
  <c r="I3255" i="2" s="1"/>
  <c r="H3254" i="2"/>
  <c r="I3254" i="2" s="1"/>
  <c r="H3253" i="2"/>
  <c r="I3253" i="2" s="1"/>
  <c r="H3252" i="2"/>
  <c r="I3252" i="2" s="1"/>
  <c r="H3251" i="2"/>
  <c r="I3251" i="2" s="1"/>
  <c r="H3250" i="2"/>
  <c r="I3250" i="2" s="1"/>
  <c r="H3249" i="2"/>
  <c r="I3249" i="2" s="1"/>
  <c r="H3248" i="2"/>
  <c r="I3248" i="2" s="1"/>
  <c r="H3247" i="2"/>
  <c r="I3247" i="2" s="1"/>
  <c r="I3246" i="2"/>
  <c r="H3246" i="2"/>
  <c r="H3245" i="2"/>
  <c r="I3245" i="2" s="1"/>
  <c r="I3244" i="2"/>
  <c r="H3244" i="2"/>
  <c r="H3243" i="2"/>
  <c r="I3243" i="2" s="1"/>
  <c r="H3242" i="2"/>
  <c r="I3242" i="2" s="1"/>
  <c r="H3241" i="2"/>
  <c r="I3241" i="2" s="1"/>
  <c r="H3240" i="2"/>
  <c r="I3240" i="2" s="1"/>
  <c r="H3239" i="2"/>
  <c r="I3239" i="2" s="1"/>
  <c r="I3238" i="2"/>
  <c r="H3238" i="2"/>
  <c r="H3237" i="2"/>
  <c r="I3237" i="2" s="1"/>
  <c r="H3236" i="2"/>
  <c r="I3236" i="2" s="1"/>
  <c r="H3235" i="2"/>
  <c r="I3235" i="2" s="1"/>
  <c r="H3234" i="2"/>
  <c r="I3234" i="2" s="1"/>
  <c r="H3233" i="2"/>
  <c r="I3233" i="2" s="1"/>
  <c r="H3232" i="2"/>
  <c r="I3232" i="2" s="1"/>
  <c r="H3231" i="2"/>
  <c r="I3231" i="2" s="1"/>
  <c r="I3230" i="2"/>
  <c r="H3230" i="2"/>
  <c r="H3229" i="2"/>
  <c r="I3229" i="2" s="1"/>
  <c r="H3228" i="2"/>
  <c r="I3228" i="2" s="1"/>
  <c r="H3227" i="2"/>
  <c r="I3227" i="2" s="1"/>
  <c r="H3226" i="2"/>
  <c r="I3226" i="2" s="1"/>
  <c r="H3225" i="2"/>
  <c r="I3225" i="2" s="1"/>
  <c r="H3224" i="2"/>
  <c r="I3224" i="2" s="1"/>
  <c r="H3223" i="2"/>
  <c r="I3223" i="2" s="1"/>
  <c r="I3222" i="2"/>
  <c r="H3222" i="2"/>
  <c r="H3221" i="2"/>
  <c r="I3221" i="2" s="1"/>
  <c r="H3220" i="2"/>
  <c r="I3220" i="2" s="1"/>
  <c r="H3219" i="2"/>
  <c r="I3219" i="2" s="1"/>
  <c r="H3218" i="2"/>
  <c r="I3218" i="2" s="1"/>
  <c r="H3217" i="2"/>
  <c r="I3217" i="2" s="1"/>
  <c r="H3216" i="2"/>
  <c r="I3216" i="2" s="1"/>
  <c r="H3215" i="2"/>
  <c r="I3215" i="2" s="1"/>
  <c r="H3214" i="2"/>
  <c r="I3214" i="2" s="1"/>
  <c r="H3213" i="2"/>
  <c r="I3213" i="2" s="1"/>
  <c r="I3212" i="2"/>
  <c r="H3212" i="2"/>
  <c r="H3211" i="2"/>
  <c r="I3211" i="2" s="1"/>
  <c r="I3210" i="2"/>
  <c r="H3210" i="2"/>
  <c r="H3209" i="2"/>
  <c r="I3209" i="2" s="1"/>
  <c r="H3208" i="2"/>
  <c r="I3208" i="2" s="1"/>
  <c r="H3207" i="2"/>
  <c r="I3207" i="2" s="1"/>
  <c r="H3206" i="2"/>
  <c r="I3206" i="2" s="1"/>
  <c r="H3205" i="2"/>
  <c r="I3205" i="2" s="1"/>
  <c r="H3204" i="2"/>
  <c r="I3204" i="2" s="1"/>
  <c r="H3203" i="2"/>
  <c r="I3203" i="2" s="1"/>
  <c r="H3202" i="2"/>
  <c r="I3202" i="2" s="1"/>
  <c r="H3201" i="2"/>
  <c r="I3201" i="2" s="1"/>
  <c r="H3200" i="2"/>
  <c r="I3200" i="2" s="1"/>
  <c r="H3199" i="2"/>
  <c r="I3199" i="2" s="1"/>
  <c r="H3198" i="2"/>
  <c r="I3198" i="2" s="1"/>
  <c r="H3197" i="2"/>
  <c r="I3197" i="2" s="1"/>
  <c r="I3196" i="2"/>
  <c r="H3196" i="2"/>
  <c r="H3195" i="2"/>
  <c r="I3195" i="2" s="1"/>
  <c r="H3194" i="2"/>
  <c r="I3194" i="2" s="1"/>
  <c r="H3193" i="2"/>
  <c r="I3193" i="2" s="1"/>
  <c r="H3192" i="2"/>
  <c r="I3192" i="2" s="1"/>
  <c r="H3191" i="2"/>
  <c r="I3191" i="2" s="1"/>
  <c r="H3190" i="2"/>
  <c r="I3190" i="2" s="1"/>
  <c r="H3189" i="2"/>
  <c r="I3189" i="2" s="1"/>
  <c r="I3188" i="2"/>
  <c r="H3188" i="2"/>
  <c r="H3187" i="2"/>
  <c r="I3187" i="2" s="1"/>
  <c r="H3186" i="2"/>
  <c r="I3186" i="2" s="1"/>
  <c r="H3185" i="2"/>
  <c r="I3185" i="2" s="1"/>
  <c r="H3184" i="2"/>
  <c r="I3184" i="2" s="1"/>
  <c r="H3183" i="2"/>
  <c r="I3183" i="2" s="1"/>
  <c r="H3182" i="2"/>
  <c r="I3182" i="2" s="1"/>
  <c r="H3181" i="2"/>
  <c r="I3181" i="2" s="1"/>
  <c r="H3180" i="2"/>
  <c r="I3180" i="2" s="1"/>
  <c r="H3179" i="2"/>
  <c r="I3179" i="2" s="1"/>
  <c r="I3178" i="2"/>
  <c r="H3178" i="2"/>
  <c r="H3177" i="2"/>
  <c r="I3177" i="2" s="1"/>
  <c r="I3176" i="2"/>
  <c r="H3176" i="2"/>
  <c r="H3175" i="2"/>
  <c r="I3175" i="2" s="1"/>
  <c r="H3174" i="2"/>
  <c r="I3174" i="2" s="1"/>
  <c r="H3173" i="2"/>
  <c r="I3173" i="2" s="1"/>
  <c r="H3172" i="2"/>
  <c r="I3172" i="2" s="1"/>
  <c r="H3171" i="2"/>
  <c r="I3171" i="2" s="1"/>
  <c r="I3170" i="2"/>
  <c r="H3170" i="2"/>
  <c r="H3169" i="2"/>
  <c r="I3169" i="2" s="1"/>
  <c r="H3168" i="2"/>
  <c r="I3168" i="2" s="1"/>
  <c r="H3167" i="2"/>
  <c r="I3167" i="2" s="1"/>
  <c r="H3166" i="2"/>
  <c r="I3166" i="2" s="1"/>
  <c r="H3165" i="2"/>
  <c r="I3165" i="2" s="1"/>
  <c r="H3164" i="2"/>
  <c r="I3164" i="2" s="1"/>
  <c r="H3163" i="2"/>
  <c r="I3163" i="2" s="1"/>
  <c r="I3162" i="2"/>
  <c r="H3162" i="2"/>
  <c r="H3161" i="2"/>
  <c r="I3161" i="2" s="1"/>
  <c r="H3160" i="2"/>
  <c r="I3160" i="2" s="1"/>
  <c r="H3159" i="2"/>
  <c r="I3159" i="2" s="1"/>
  <c r="H3158" i="2"/>
  <c r="I3158" i="2" s="1"/>
  <c r="H3157" i="2"/>
  <c r="I3157" i="2" s="1"/>
  <c r="H3156" i="2"/>
  <c r="I3156" i="2" s="1"/>
  <c r="H3155" i="2"/>
  <c r="I3155" i="2" s="1"/>
  <c r="I3154" i="2"/>
  <c r="H3154" i="2"/>
  <c r="H3153" i="2"/>
  <c r="I3153" i="2" s="1"/>
  <c r="H3152" i="2"/>
  <c r="I3152" i="2" s="1"/>
  <c r="H3151" i="2"/>
  <c r="I3151" i="2" s="1"/>
  <c r="I3150" i="2"/>
  <c r="H3150" i="2"/>
  <c r="H3149" i="2"/>
  <c r="I3149" i="2" s="1"/>
  <c r="I3148" i="2"/>
  <c r="H3147" i="2"/>
  <c r="I3147" i="2" s="1"/>
  <c r="H3146" i="2"/>
  <c r="I3146" i="2" s="1"/>
  <c r="H3145" i="2"/>
  <c r="I3145" i="2" s="1"/>
  <c r="H3144" i="2"/>
  <c r="I3144" i="2" s="1"/>
  <c r="I3143" i="2"/>
  <c r="H3143" i="2"/>
  <c r="H3142" i="2"/>
  <c r="I3142" i="2" s="1"/>
  <c r="H3141" i="2"/>
  <c r="I3141" i="2" s="1"/>
  <c r="H3140" i="2"/>
  <c r="I3140" i="2" s="1"/>
  <c r="H3139" i="2"/>
  <c r="I3139" i="2" s="1"/>
  <c r="H3138" i="2"/>
  <c r="I3138" i="2" s="1"/>
  <c r="H3137" i="2"/>
  <c r="I3137" i="2" s="1"/>
  <c r="H3136" i="2"/>
  <c r="I3136" i="2" s="1"/>
  <c r="H3135" i="2"/>
  <c r="I3135" i="2" s="1"/>
  <c r="H3134" i="2"/>
  <c r="I3134" i="2" s="1"/>
  <c r="I3133" i="2"/>
  <c r="H3132" i="2"/>
  <c r="I3132" i="2" s="1"/>
  <c r="H3131" i="2"/>
  <c r="I3131" i="2" s="1"/>
  <c r="H3130" i="2"/>
  <c r="I3130" i="2" s="1"/>
  <c r="H3129" i="2"/>
  <c r="I3129" i="2" s="1"/>
  <c r="H3128" i="2"/>
  <c r="I3128" i="2" s="1"/>
  <c r="H3127" i="2"/>
  <c r="I3127" i="2" s="1"/>
  <c r="H3126" i="2"/>
  <c r="I3126" i="2" s="1"/>
  <c r="H3125" i="2"/>
  <c r="I3125" i="2" s="1"/>
  <c r="H3124" i="2"/>
  <c r="I3124" i="2" s="1"/>
  <c r="H3123" i="2"/>
  <c r="I3123" i="2" s="1"/>
  <c r="H3122" i="2"/>
  <c r="I3122" i="2" s="1"/>
  <c r="I3121" i="2"/>
  <c r="H3121" i="2"/>
  <c r="H3120" i="2"/>
  <c r="I3120" i="2" s="1"/>
  <c r="H3119" i="2"/>
  <c r="I3119" i="2" s="1"/>
  <c r="H3118" i="2"/>
  <c r="I3118" i="2" s="1"/>
  <c r="I3117" i="2"/>
  <c r="H3117" i="2"/>
  <c r="I3116" i="2"/>
  <c r="H3115" i="2"/>
  <c r="I3115" i="2" s="1"/>
  <c r="H3114" i="2"/>
  <c r="I3114" i="2" s="1"/>
  <c r="I3113" i="2"/>
  <c r="H3113" i="2"/>
  <c r="H3112" i="2"/>
  <c r="I3112" i="2" s="1"/>
  <c r="H3111" i="2"/>
  <c r="I3111" i="2" s="1"/>
  <c r="H3110" i="2"/>
  <c r="I3110" i="2" s="1"/>
  <c r="H3109" i="2"/>
  <c r="I3109" i="2" s="1"/>
  <c r="H3108" i="2"/>
  <c r="I3108" i="2" s="1"/>
  <c r="H3107" i="2"/>
  <c r="I3107" i="2" s="1"/>
  <c r="I3106" i="2"/>
  <c r="H3106" i="2"/>
  <c r="H3105" i="2"/>
  <c r="I3105" i="2" s="1"/>
  <c r="H3104" i="2"/>
  <c r="I3104" i="2" s="1"/>
  <c r="H3103" i="2"/>
  <c r="I3103" i="2" s="1"/>
  <c r="H3102" i="2"/>
  <c r="I3102" i="2" s="1"/>
  <c r="H3101" i="2"/>
  <c r="I3101" i="2" s="1"/>
  <c r="H3100" i="2"/>
  <c r="I3100" i="2" s="1"/>
  <c r="H3099" i="2"/>
  <c r="I3099" i="2" s="1"/>
  <c r="I3098" i="2"/>
  <c r="H3098" i="2"/>
  <c r="H3097" i="2"/>
  <c r="I3097" i="2" s="1"/>
  <c r="H3096" i="2"/>
  <c r="I3096" i="2" s="1"/>
  <c r="H3095" i="2"/>
  <c r="I3095" i="2" s="1"/>
  <c r="I3094" i="2"/>
  <c r="H3094" i="2"/>
  <c r="H3093" i="2"/>
  <c r="I3093" i="2" s="1"/>
  <c r="H3092" i="2"/>
  <c r="I3092" i="2" s="1"/>
  <c r="H3091" i="2"/>
  <c r="I3091" i="2" s="1"/>
  <c r="H3090" i="2"/>
  <c r="I3090" i="2" s="1"/>
  <c r="I3089" i="2"/>
  <c r="H3089" i="2"/>
  <c r="H3088" i="2"/>
  <c r="I3088" i="2" s="1"/>
  <c r="H3087" i="2"/>
  <c r="I3087" i="2" s="1"/>
  <c r="I3086" i="2"/>
  <c r="H3086" i="2"/>
  <c r="H3085" i="2"/>
  <c r="I3085" i="2" s="1"/>
  <c r="H3084" i="2"/>
  <c r="I3084" i="2" s="1"/>
  <c r="H3083" i="2"/>
  <c r="I3083" i="2" s="1"/>
  <c r="H3082" i="2"/>
  <c r="I3082" i="2" s="1"/>
  <c r="H3081" i="2"/>
  <c r="I3081" i="2" s="1"/>
  <c r="I3080" i="2"/>
  <c r="H3080" i="2"/>
  <c r="H3079" i="2"/>
  <c r="I3079" i="2" s="1"/>
  <c r="H3078" i="2"/>
  <c r="I3078" i="2" s="1"/>
  <c r="I3077" i="2"/>
  <c r="H3077" i="2"/>
  <c r="H3076" i="2"/>
  <c r="I3076" i="2" s="1"/>
  <c r="H3075" i="2"/>
  <c r="I3075" i="2" s="1"/>
  <c r="H3074" i="2"/>
  <c r="I3074" i="2" s="1"/>
  <c r="H3073" i="2"/>
  <c r="I3073" i="2" s="1"/>
  <c r="H3072" i="2"/>
  <c r="I3072" i="2" s="1"/>
  <c r="H3071" i="2"/>
  <c r="I3071" i="2" s="1"/>
  <c r="H3070" i="2"/>
  <c r="I3070" i="2" s="1"/>
  <c r="H3069" i="2"/>
  <c r="I3069" i="2" s="1"/>
  <c r="H3068" i="2"/>
  <c r="I3068" i="2" s="1"/>
  <c r="H3067" i="2"/>
  <c r="I3067" i="2" s="1"/>
  <c r="H3066" i="2"/>
  <c r="I3066" i="2" s="1"/>
  <c r="H3065" i="2"/>
  <c r="I3065" i="2" s="1"/>
  <c r="I3064" i="2"/>
  <c r="H3064" i="2"/>
  <c r="H3063" i="2"/>
  <c r="I3063" i="2" s="1"/>
  <c r="H3062" i="2"/>
  <c r="I3062" i="2" s="1"/>
  <c r="H3061" i="2"/>
  <c r="I3061" i="2" s="1"/>
  <c r="H3060" i="2"/>
  <c r="I3060" i="2" s="1"/>
  <c r="H3059" i="2"/>
  <c r="I3059" i="2" s="1"/>
  <c r="H3058" i="2"/>
  <c r="I3058" i="2" s="1"/>
  <c r="H3057" i="2"/>
  <c r="I3057" i="2" s="1"/>
  <c r="I3056" i="2"/>
  <c r="H3056" i="2"/>
  <c r="H3055" i="2"/>
  <c r="I3055" i="2" s="1"/>
  <c r="H3054" i="2"/>
  <c r="I3054" i="2" s="1"/>
  <c r="H3053" i="2"/>
  <c r="I3053" i="2" s="1"/>
  <c r="I3052" i="2"/>
  <c r="H3052" i="2"/>
  <c r="H3051" i="2"/>
  <c r="I3051" i="2" s="1"/>
  <c r="I3050" i="2"/>
  <c r="H3049" i="2"/>
  <c r="I3049" i="2" s="1"/>
  <c r="H3048" i="2"/>
  <c r="I3048" i="2" s="1"/>
  <c r="I3047" i="2"/>
  <c r="H3046" i="2"/>
  <c r="I3046" i="2" s="1"/>
  <c r="I3045" i="2"/>
  <c r="H3045" i="2"/>
  <c r="H3044" i="2"/>
  <c r="I3044" i="2" s="1"/>
  <c r="I3043" i="2"/>
  <c r="H3043" i="2"/>
  <c r="H3042" i="2"/>
  <c r="I3042" i="2" s="1"/>
  <c r="H3041" i="2"/>
  <c r="I3041" i="2" s="1"/>
  <c r="H3040" i="2"/>
  <c r="I3040" i="2" s="1"/>
  <c r="H3039" i="2"/>
  <c r="I3039" i="2" s="1"/>
  <c r="I3038" i="2"/>
  <c r="I3037" i="2"/>
  <c r="H3037" i="2"/>
  <c r="H3036" i="2"/>
  <c r="I3036" i="2" s="1"/>
  <c r="I3035" i="2"/>
  <c r="H3035" i="2"/>
  <c r="H3034" i="2"/>
  <c r="I3034" i="2" s="1"/>
  <c r="H3033" i="2"/>
  <c r="I3033" i="2" s="1"/>
  <c r="H3032" i="2"/>
  <c r="I3032" i="2" s="1"/>
  <c r="H3031" i="2"/>
  <c r="I3031" i="2" s="1"/>
  <c r="H3030" i="2"/>
  <c r="I3030" i="2" s="1"/>
  <c r="I3029" i="2"/>
  <c r="H3029" i="2"/>
  <c r="I3028" i="2"/>
  <c r="H3027" i="2"/>
  <c r="I3027" i="2" s="1"/>
  <c r="I3026" i="2"/>
  <c r="H3026" i="2"/>
  <c r="H3025" i="2"/>
  <c r="I3025" i="2" s="1"/>
  <c r="H3024" i="2"/>
  <c r="I3024" i="2" s="1"/>
  <c r="H3023" i="2"/>
  <c r="I3023" i="2" s="1"/>
  <c r="H3022" i="2"/>
  <c r="I3022" i="2" s="1"/>
  <c r="I3021" i="2"/>
  <c r="H3021" i="2"/>
  <c r="H3020" i="2"/>
  <c r="I3020" i="2" s="1"/>
  <c r="H3019" i="2"/>
  <c r="I3019" i="2" s="1"/>
  <c r="I3018" i="2"/>
  <c r="H3018" i="2"/>
  <c r="H3017" i="2"/>
  <c r="I3017" i="2" s="1"/>
  <c r="H3016" i="2"/>
  <c r="I3016" i="2" s="1"/>
  <c r="H3015" i="2"/>
  <c r="I3015" i="2" s="1"/>
  <c r="H3014" i="2"/>
  <c r="I3014" i="2" s="1"/>
  <c r="H3013" i="2"/>
  <c r="I3013" i="2" s="1"/>
  <c r="I3012" i="2"/>
  <c r="H3012" i="2"/>
  <c r="H3011" i="2"/>
  <c r="I3011" i="2" s="1"/>
  <c r="H3010" i="2"/>
  <c r="I3010" i="2" s="1"/>
  <c r="I3009" i="2"/>
  <c r="H3009" i="2"/>
  <c r="H3008" i="2"/>
  <c r="I3008" i="2" s="1"/>
  <c r="H3007" i="2"/>
  <c r="I3007" i="2" s="1"/>
  <c r="H3006" i="2"/>
  <c r="I3006" i="2" s="1"/>
  <c r="H3005" i="2"/>
  <c r="I3005" i="2" s="1"/>
  <c r="H3004" i="2"/>
  <c r="I3004" i="2" s="1"/>
  <c r="H3003" i="2"/>
  <c r="I3003" i="2" s="1"/>
  <c r="H3002" i="2"/>
  <c r="I3002" i="2" s="1"/>
  <c r="H3001" i="2"/>
  <c r="I3001" i="2" s="1"/>
  <c r="H3000" i="2"/>
  <c r="I3000" i="2" s="1"/>
  <c r="H2999" i="2"/>
  <c r="I2999" i="2" s="1"/>
  <c r="H2998" i="2"/>
  <c r="I2998" i="2" s="1"/>
  <c r="H2997" i="2"/>
  <c r="I2997" i="2" s="1"/>
  <c r="I2996" i="2"/>
  <c r="H2996" i="2"/>
  <c r="H2995" i="2"/>
  <c r="I2995" i="2" s="1"/>
  <c r="H2994" i="2"/>
  <c r="I2994" i="2" s="1"/>
  <c r="H2993" i="2"/>
  <c r="I2993" i="2" s="1"/>
  <c r="H2992" i="2"/>
  <c r="I2992" i="2" s="1"/>
  <c r="H2991" i="2"/>
  <c r="I2991" i="2" s="1"/>
  <c r="H2990" i="2"/>
  <c r="I2990" i="2" s="1"/>
  <c r="H2989" i="2"/>
  <c r="I2989" i="2" s="1"/>
  <c r="I2988" i="2"/>
  <c r="H2988" i="2"/>
  <c r="I2987" i="2"/>
  <c r="H2986" i="2"/>
  <c r="I2986" i="2" s="1"/>
  <c r="H2985" i="2"/>
  <c r="I2985" i="2" s="1"/>
  <c r="H2984" i="2"/>
  <c r="I2984" i="2" s="1"/>
  <c r="H2983" i="2"/>
  <c r="I2983" i="2" s="1"/>
  <c r="H2982" i="2"/>
  <c r="I2982" i="2" s="1"/>
  <c r="H2981" i="2"/>
  <c r="I2981" i="2" s="1"/>
  <c r="H2980" i="2"/>
  <c r="I2980" i="2" s="1"/>
  <c r="H2979" i="2"/>
  <c r="I2979" i="2" s="1"/>
  <c r="H2978" i="2"/>
  <c r="I2978" i="2" s="1"/>
  <c r="H2977" i="2"/>
  <c r="I2977" i="2" s="1"/>
  <c r="H2976" i="2"/>
  <c r="I2976" i="2" s="1"/>
  <c r="H2975" i="2"/>
  <c r="I2975" i="2" s="1"/>
  <c r="H2974" i="2"/>
  <c r="I2974" i="2" s="1"/>
  <c r="H2973" i="2"/>
  <c r="I2973" i="2" s="1"/>
  <c r="H2972" i="2"/>
  <c r="I2972" i="2" s="1"/>
  <c r="H2971" i="2"/>
  <c r="I2971" i="2" s="1"/>
  <c r="H2970" i="2"/>
  <c r="I2970" i="2" s="1"/>
  <c r="H2969" i="2"/>
  <c r="I2969" i="2" s="1"/>
  <c r="H2968" i="2"/>
  <c r="I2968" i="2" s="1"/>
  <c r="H2967" i="2"/>
  <c r="I2967" i="2" s="1"/>
  <c r="H2966" i="2"/>
  <c r="I2966" i="2" s="1"/>
  <c r="H2965" i="2"/>
  <c r="I2965" i="2" s="1"/>
  <c r="H2964" i="2"/>
  <c r="I2964" i="2" s="1"/>
  <c r="H2963" i="2"/>
  <c r="I2963" i="2" s="1"/>
  <c r="H2962" i="2"/>
  <c r="I2962" i="2" s="1"/>
  <c r="H2961" i="2"/>
  <c r="I2961" i="2" s="1"/>
  <c r="H2960" i="2"/>
  <c r="I2960" i="2" s="1"/>
  <c r="H2959" i="2"/>
  <c r="I2959" i="2" s="1"/>
  <c r="H2958" i="2"/>
  <c r="I2958" i="2" s="1"/>
  <c r="H2957" i="2"/>
  <c r="I2957" i="2" s="1"/>
  <c r="H2956" i="2"/>
  <c r="I2956" i="2" s="1"/>
  <c r="H2955" i="2"/>
  <c r="I2955" i="2" s="1"/>
  <c r="H2954" i="2"/>
  <c r="I2954" i="2" s="1"/>
  <c r="H2953" i="2"/>
  <c r="I2953" i="2" s="1"/>
  <c r="H2952" i="2"/>
  <c r="I2952" i="2" s="1"/>
  <c r="H2951" i="2"/>
  <c r="I2951" i="2" s="1"/>
  <c r="H2950" i="2"/>
  <c r="I2950" i="2" s="1"/>
  <c r="H2949" i="2"/>
  <c r="I2949" i="2" s="1"/>
  <c r="H2948" i="2"/>
  <c r="I2948" i="2" s="1"/>
  <c r="H2947" i="2"/>
  <c r="I2947" i="2" s="1"/>
  <c r="H2946" i="2"/>
  <c r="I2946" i="2" s="1"/>
  <c r="H2945" i="2"/>
  <c r="I2945" i="2" s="1"/>
  <c r="H2944" i="2"/>
  <c r="I2944" i="2" s="1"/>
  <c r="H2943" i="2"/>
  <c r="I2943" i="2" s="1"/>
  <c r="H2942" i="2"/>
  <c r="I2942" i="2" s="1"/>
  <c r="H2941" i="2"/>
  <c r="I2941" i="2" s="1"/>
  <c r="H2940" i="2"/>
  <c r="I2940" i="2" s="1"/>
  <c r="H2939" i="2"/>
  <c r="I2939" i="2" s="1"/>
  <c r="H2938" i="2"/>
  <c r="I2938" i="2" s="1"/>
  <c r="H2937" i="2"/>
  <c r="I2937" i="2" s="1"/>
  <c r="H2936" i="2"/>
  <c r="I2936" i="2" s="1"/>
  <c r="H2935" i="2"/>
  <c r="I2935" i="2" s="1"/>
  <c r="H2934" i="2"/>
  <c r="I2934" i="2" s="1"/>
  <c r="H2933" i="2"/>
  <c r="I2933" i="2" s="1"/>
  <c r="H2932" i="2"/>
  <c r="I2932" i="2" s="1"/>
  <c r="H2931" i="2"/>
  <c r="I2931" i="2" s="1"/>
  <c r="H2930" i="2"/>
  <c r="I2930" i="2" s="1"/>
  <c r="H2929" i="2"/>
  <c r="I2929" i="2" s="1"/>
  <c r="H2928" i="2"/>
  <c r="I2928" i="2" s="1"/>
  <c r="H2927" i="2"/>
  <c r="I2927" i="2" s="1"/>
  <c r="H2926" i="2"/>
  <c r="I2926" i="2" s="1"/>
  <c r="H2925" i="2"/>
  <c r="I2925" i="2" s="1"/>
  <c r="H2924" i="2"/>
  <c r="I2924" i="2" s="1"/>
  <c r="H2923" i="2"/>
  <c r="I2923" i="2" s="1"/>
  <c r="H2922" i="2"/>
  <c r="I2922" i="2" s="1"/>
  <c r="H2921" i="2"/>
  <c r="I2921" i="2" s="1"/>
  <c r="H2920" i="2"/>
  <c r="I2920" i="2" s="1"/>
  <c r="H2919" i="2"/>
  <c r="I2919" i="2" s="1"/>
  <c r="H2918" i="2"/>
  <c r="I2918" i="2" s="1"/>
  <c r="H2917" i="2"/>
  <c r="I2917" i="2" s="1"/>
  <c r="H2916" i="2"/>
  <c r="I2916" i="2" s="1"/>
  <c r="H2915" i="2"/>
  <c r="I2915" i="2" s="1"/>
  <c r="H2914" i="2"/>
  <c r="I2914" i="2" s="1"/>
  <c r="H2913" i="2"/>
  <c r="I2913" i="2" s="1"/>
  <c r="H2912" i="2"/>
  <c r="I2912" i="2" s="1"/>
  <c r="H2911" i="2"/>
  <c r="I2911" i="2" s="1"/>
  <c r="H2910" i="2"/>
  <c r="I2910" i="2" s="1"/>
  <c r="H2909" i="2"/>
  <c r="I2909" i="2" s="1"/>
  <c r="H2908" i="2"/>
  <c r="I2908" i="2" s="1"/>
  <c r="H2907" i="2"/>
  <c r="I2907" i="2" s="1"/>
  <c r="H2906" i="2"/>
  <c r="I2906" i="2" s="1"/>
  <c r="H2905" i="2"/>
  <c r="I2905" i="2" s="1"/>
  <c r="H2904" i="2"/>
  <c r="I2904" i="2" s="1"/>
  <c r="H2903" i="2"/>
  <c r="I2903" i="2" s="1"/>
  <c r="H2902" i="2"/>
  <c r="I2902" i="2" s="1"/>
  <c r="H2901" i="2"/>
  <c r="I2901" i="2" s="1"/>
  <c r="H2900" i="2"/>
  <c r="I2900" i="2" s="1"/>
  <c r="H2899" i="2"/>
  <c r="I2899" i="2" s="1"/>
  <c r="H2898" i="2"/>
  <c r="I2898" i="2" s="1"/>
  <c r="H2897" i="2"/>
  <c r="I2897" i="2" s="1"/>
  <c r="H2896" i="2"/>
  <c r="I2896" i="2" s="1"/>
  <c r="H2895" i="2"/>
  <c r="I2895" i="2" s="1"/>
  <c r="H2894" i="2"/>
  <c r="I2894" i="2" s="1"/>
  <c r="H2893" i="2"/>
  <c r="I2893" i="2" s="1"/>
  <c r="H2892" i="2"/>
  <c r="I2892" i="2" s="1"/>
  <c r="H2891" i="2"/>
  <c r="I2891" i="2" s="1"/>
  <c r="H2890" i="2"/>
  <c r="I2890" i="2" s="1"/>
  <c r="H2889" i="2"/>
  <c r="I2889" i="2" s="1"/>
  <c r="H2888" i="2"/>
  <c r="I2888" i="2" s="1"/>
  <c r="H2887" i="2"/>
  <c r="I2887" i="2" s="1"/>
  <c r="H2886" i="2"/>
  <c r="I2886" i="2" s="1"/>
  <c r="H2885" i="2"/>
  <c r="I2885" i="2" s="1"/>
  <c r="H2884" i="2"/>
  <c r="I2884" i="2" s="1"/>
  <c r="H2883" i="2"/>
  <c r="I2883" i="2" s="1"/>
  <c r="H2882" i="2"/>
  <c r="I2882" i="2" s="1"/>
  <c r="H2881" i="2"/>
  <c r="I2881" i="2" s="1"/>
  <c r="H2880" i="2"/>
  <c r="I2880" i="2" s="1"/>
  <c r="H2879" i="2"/>
  <c r="I2879" i="2" s="1"/>
  <c r="H2878" i="2"/>
  <c r="I2878" i="2" s="1"/>
  <c r="H2877" i="2"/>
  <c r="I2877" i="2" s="1"/>
  <c r="H2876" i="2"/>
  <c r="I2876" i="2" s="1"/>
  <c r="H2875" i="2"/>
  <c r="I2875" i="2" s="1"/>
  <c r="H2874" i="2"/>
  <c r="I2874" i="2" s="1"/>
  <c r="H2873" i="2"/>
  <c r="I2873" i="2" s="1"/>
  <c r="H2872" i="2"/>
  <c r="I2872" i="2" s="1"/>
  <c r="H2871" i="2"/>
  <c r="I2871" i="2" s="1"/>
  <c r="H2870" i="2"/>
  <c r="I2870" i="2" s="1"/>
  <c r="H2869" i="2"/>
  <c r="I2869" i="2" s="1"/>
  <c r="H2868" i="2"/>
  <c r="I2868" i="2" s="1"/>
  <c r="H2867" i="2"/>
  <c r="I2867" i="2" s="1"/>
  <c r="H2866" i="2"/>
  <c r="I2866" i="2" s="1"/>
  <c r="H2865" i="2"/>
  <c r="I2865" i="2" s="1"/>
  <c r="H2864" i="2"/>
  <c r="I2864" i="2" s="1"/>
  <c r="H2863" i="2"/>
  <c r="I2863" i="2" s="1"/>
  <c r="H2862" i="2"/>
  <c r="I2862" i="2" s="1"/>
  <c r="H2861" i="2"/>
  <c r="I2861" i="2" s="1"/>
  <c r="H2860" i="2"/>
  <c r="I2860" i="2" s="1"/>
  <c r="H2859" i="2"/>
  <c r="I2859" i="2" s="1"/>
  <c r="H2858" i="2"/>
  <c r="I2858" i="2" s="1"/>
  <c r="H2857" i="2"/>
  <c r="I2857" i="2" s="1"/>
  <c r="I2856" i="2"/>
  <c r="H2855" i="2"/>
  <c r="I2855" i="2" s="1"/>
  <c r="H2854" i="2"/>
  <c r="I2854" i="2" s="1"/>
  <c r="H2853" i="2"/>
  <c r="I2853" i="2" s="1"/>
  <c r="H2852" i="2"/>
  <c r="I2852" i="2" s="1"/>
  <c r="H2851" i="2"/>
  <c r="I2851" i="2" s="1"/>
  <c r="H2850" i="2"/>
  <c r="I2850" i="2" s="1"/>
  <c r="H2849" i="2"/>
  <c r="I2849" i="2" s="1"/>
  <c r="H2848" i="2"/>
  <c r="I2848" i="2" s="1"/>
  <c r="H2847" i="2"/>
  <c r="I2847" i="2" s="1"/>
  <c r="H2846" i="2"/>
  <c r="I2846" i="2" s="1"/>
  <c r="H2845" i="2"/>
  <c r="I2845" i="2" s="1"/>
  <c r="H2844" i="2"/>
  <c r="I2844" i="2" s="1"/>
  <c r="H2843" i="2"/>
  <c r="I2843" i="2" s="1"/>
  <c r="H2842" i="2"/>
  <c r="I2842" i="2" s="1"/>
  <c r="H2841" i="2"/>
  <c r="I2841" i="2" s="1"/>
  <c r="H2840" i="2"/>
  <c r="I2840" i="2" s="1"/>
  <c r="H2839" i="2"/>
  <c r="I2839" i="2" s="1"/>
  <c r="H2838" i="2"/>
  <c r="I2838" i="2" s="1"/>
  <c r="H2837" i="2"/>
  <c r="I2837" i="2" s="1"/>
  <c r="H2836" i="2"/>
  <c r="I2836" i="2" s="1"/>
  <c r="H2835" i="2"/>
  <c r="I2835" i="2" s="1"/>
  <c r="H2834" i="2"/>
  <c r="I2834" i="2" s="1"/>
  <c r="H2833" i="2"/>
  <c r="I2833" i="2" s="1"/>
  <c r="H2832" i="2"/>
  <c r="I2832" i="2" s="1"/>
  <c r="H2831" i="2"/>
  <c r="I2831" i="2" s="1"/>
  <c r="H2830" i="2"/>
  <c r="I2830" i="2" s="1"/>
  <c r="H2829" i="2"/>
  <c r="I2829" i="2" s="1"/>
  <c r="H2828" i="2"/>
  <c r="I2828" i="2" s="1"/>
  <c r="H2827" i="2"/>
  <c r="I2827" i="2" s="1"/>
  <c r="H2826" i="2"/>
  <c r="I2826" i="2" s="1"/>
  <c r="H2825" i="2"/>
  <c r="I2825" i="2" s="1"/>
  <c r="H2824" i="2"/>
  <c r="I2824" i="2" s="1"/>
  <c r="H2823" i="2"/>
  <c r="I2823" i="2" s="1"/>
  <c r="H2822" i="2"/>
  <c r="I2822" i="2" s="1"/>
  <c r="H2821" i="2"/>
  <c r="I2821" i="2" s="1"/>
  <c r="H2820" i="2"/>
  <c r="I2820" i="2" s="1"/>
  <c r="H2819" i="2"/>
  <c r="I2819" i="2" s="1"/>
  <c r="H2818" i="2"/>
  <c r="I2818" i="2" s="1"/>
  <c r="H2817" i="2"/>
  <c r="I2817" i="2" s="1"/>
  <c r="H2816" i="2"/>
  <c r="I2816" i="2" s="1"/>
  <c r="H2815" i="2"/>
  <c r="I2815" i="2" s="1"/>
  <c r="H2814" i="2"/>
  <c r="I2814" i="2" s="1"/>
  <c r="H2813" i="2"/>
  <c r="I2813" i="2" s="1"/>
  <c r="H2812" i="2"/>
  <c r="I2812" i="2" s="1"/>
  <c r="H2811" i="2"/>
  <c r="I2811" i="2" s="1"/>
  <c r="H2810" i="2"/>
  <c r="I2810" i="2" s="1"/>
  <c r="H2809" i="2"/>
  <c r="I2809" i="2" s="1"/>
  <c r="H2808" i="2"/>
  <c r="I2808" i="2" s="1"/>
  <c r="H2807" i="2"/>
  <c r="I2807" i="2" s="1"/>
  <c r="H2806" i="2"/>
  <c r="I2806" i="2" s="1"/>
  <c r="H2805" i="2"/>
  <c r="I2805" i="2" s="1"/>
  <c r="H2804" i="2"/>
  <c r="I2804" i="2" s="1"/>
  <c r="H2803" i="2"/>
  <c r="I2803" i="2" s="1"/>
  <c r="H2802" i="2"/>
  <c r="I2802" i="2" s="1"/>
  <c r="I2801" i="2"/>
  <c r="H2801" i="2"/>
  <c r="H2800" i="2"/>
  <c r="I2800" i="2" s="1"/>
  <c r="H2799" i="2"/>
  <c r="I2799" i="2" s="1"/>
  <c r="H2798" i="2"/>
  <c r="I2798" i="2" s="1"/>
  <c r="H2797" i="2"/>
  <c r="I2797" i="2" s="1"/>
  <c r="H2796" i="2"/>
  <c r="I2796" i="2" s="1"/>
  <c r="H2795" i="2"/>
  <c r="I2795" i="2" s="1"/>
  <c r="H2794" i="2"/>
  <c r="I2794" i="2" s="1"/>
  <c r="H2793" i="2"/>
  <c r="I2793" i="2" s="1"/>
  <c r="H2792" i="2"/>
  <c r="I2792" i="2" s="1"/>
  <c r="H2791" i="2"/>
  <c r="I2791" i="2" s="1"/>
  <c r="H2790" i="2"/>
  <c r="I2790" i="2" s="1"/>
  <c r="H2789" i="2"/>
  <c r="I2789" i="2" s="1"/>
  <c r="H2788" i="2"/>
  <c r="I2788" i="2" s="1"/>
  <c r="H2787" i="2"/>
  <c r="I2787" i="2" s="1"/>
  <c r="H2786" i="2"/>
  <c r="I2786" i="2" s="1"/>
  <c r="H2785" i="2"/>
  <c r="I2785" i="2" s="1"/>
  <c r="H2784" i="2"/>
  <c r="I2784" i="2" s="1"/>
  <c r="H2783" i="2"/>
  <c r="I2783" i="2" s="1"/>
  <c r="H2782" i="2"/>
  <c r="I2782" i="2" s="1"/>
  <c r="H2781" i="2"/>
  <c r="I2781" i="2" s="1"/>
  <c r="H2780" i="2"/>
  <c r="I2780" i="2" s="1"/>
  <c r="H2779" i="2"/>
  <c r="I2779" i="2" s="1"/>
  <c r="H2778" i="2"/>
  <c r="I2778" i="2" s="1"/>
  <c r="H2777" i="2"/>
  <c r="I2777" i="2" s="1"/>
  <c r="H2776" i="2"/>
  <c r="I2776" i="2" s="1"/>
  <c r="H2775" i="2"/>
  <c r="I2775" i="2" s="1"/>
  <c r="H2774" i="2"/>
  <c r="I2774" i="2" s="1"/>
  <c r="H2773" i="2"/>
  <c r="I2773" i="2" s="1"/>
  <c r="H2772" i="2"/>
  <c r="I2772" i="2" s="1"/>
  <c r="H2771" i="2"/>
  <c r="I2771" i="2" s="1"/>
  <c r="H2770" i="2"/>
  <c r="I2770" i="2" s="1"/>
  <c r="H2769" i="2"/>
  <c r="I2769" i="2" s="1"/>
  <c r="H2768" i="2"/>
  <c r="I2768" i="2" s="1"/>
  <c r="H2767" i="2"/>
  <c r="I2767" i="2" s="1"/>
  <c r="H2766" i="2"/>
  <c r="I2766" i="2" s="1"/>
  <c r="I2765" i="2"/>
  <c r="H2765" i="2"/>
  <c r="H2764" i="2"/>
  <c r="I2764" i="2" s="1"/>
  <c r="H2763" i="2"/>
  <c r="I2763" i="2" s="1"/>
  <c r="H2762" i="2"/>
  <c r="I2762" i="2" s="1"/>
  <c r="H2761" i="2"/>
  <c r="I2761" i="2" s="1"/>
  <c r="H2760" i="2"/>
  <c r="I2760" i="2" s="1"/>
  <c r="H2759" i="2"/>
  <c r="I2759" i="2" s="1"/>
  <c r="H2758" i="2"/>
  <c r="I2758" i="2" s="1"/>
  <c r="H2757" i="2"/>
  <c r="I2757" i="2" s="1"/>
  <c r="I2756" i="2"/>
  <c r="H2755" i="2"/>
  <c r="I2755" i="2" s="1"/>
  <c r="H2754" i="2"/>
  <c r="I2754" i="2" s="1"/>
  <c r="I2753" i="2"/>
  <c r="H2753" i="2"/>
  <c r="H2752" i="2"/>
  <c r="I2752" i="2" s="1"/>
  <c r="H2751" i="2"/>
  <c r="I2751" i="2" s="1"/>
  <c r="H2750" i="2"/>
  <c r="I2750" i="2" s="1"/>
  <c r="I2749" i="2"/>
  <c r="H2749" i="2"/>
  <c r="H2748" i="2"/>
  <c r="I2748" i="2" s="1"/>
  <c r="H2747" i="2"/>
  <c r="I2747" i="2" s="1"/>
  <c r="H2746" i="2"/>
  <c r="I2746" i="2" s="1"/>
  <c r="H2745" i="2"/>
  <c r="I2745" i="2" s="1"/>
  <c r="H2744" i="2"/>
  <c r="I2744" i="2" s="1"/>
  <c r="H2743" i="2"/>
  <c r="I2743" i="2" s="1"/>
  <c r="H2742" i="2"/>
  <c r="I2742" i="2" s="1"/>
  <c r="H2741" i="2"/>
  <c r="I2741" i="2" s="1"/>
  <c r="H2740" i="2"/>
  <c r="I2740" i="2" s="1"/>
  <c r="H2739" i="2"/>
  <c r="I2739" i="2" s="1"/>
  <c r="H2738" i="2"/>
  <c r="I2738" i="2" s="1"/>
  <c r="I2737" i="2"/>
  <c r="H2736" i="2"/>
  <c r="I2736" i="2" s="1"/>
  <c r="H2735" i="2"/>
  <c r="I2735" i="2" s="1"/>
  <c r="H2734" i="2"/>
  <c r="I2734" i="2" s="1"/>
  <c r="H2733" i="2"/>
  <c r="I2733" i="2" s="1"/>
  <c r="H2732" i="2"/>
  <c r="I2732" i="2" s="1"/>
  <c r="H2731" i="2"/>
  <c r="I2731" i="2" s="1"/>
  <c r="H2730" i="2"/>
  <c r="I2730" i="2" s="1"/>
  <c r="H2729" i="2"/>
  <c r="I2729" i="2" s="1"/>
  <c r="H2728" i="2"/>
  <c r="I2728" i="2" s="1"/>
  <c r="H2727" i="2"/>
  <c r="I2727" i="2" s="1"/>
  <c r="H2726" i="2"/>
  <c r="I2726" i="2" s="1"/>
  <c r="H2725" i="2"/>
  <c r="I2725" i="2" s="1"/>
  <c r="H2724" i="2"/>
  <c r="I2724" i="2" s="1"/>
  <c r="H2723" i="2"/>
  <c r="I2723" i="2" s="1"/>
  <c r="H2722" i="2"/>
  <c r="I2722" i="2" s="1"/>
  <c r="H2721" i="2"/>
  <c r="I2721" i="2" s="1"/>
  <c r="H2720" i="2"/>
  <c r="I2720" i="2" s="1"/>
  <c r="H2719" i="2"/>
  <c r="I2719" i="2" s="1"/>
  <c r="H2718" i="2"/>
  <c r="I2718" i="2" s="1"/>
  <c r="H2717" i="2"/>
  <c r="I2717" i="2" s="1"/>
  <c r="H2716" i="2"/>
  <c r="I2716" i="2" s="1"/>
  <c r="H2715" i="2"/>
  <c r="I2715" i="2" s="1"/>
  <c r="H2714" i="2"/>
  <c r="I2714" i="2" s="1"/>
  <c r="H2713" i="2"/>
  <c r="I2713" i="2" s="1"/>
  <c r="H2712" i="2"/>
  <c r="I2712" i="2" s="1"/>
  <c r="H2711" i="2"/>
  <c r="I2711" i="2" s="1"/>
  <c r="H2710" i="2"/>
  <c r="I2710" i="2" s="1"/>
  <c r="H2709" i="2"/>
  <c r="I2709" i="2" s="1"/>
  <c r="H2708" i="2"/>
  <c r="I2708" i="2" s="1"/>
  <c r="H2707" i="2"/>
  <c r="I2707" i="2" s="1"/>
  <c r="H2706" i="2"/>
  <c r="I2706" i="2" s="1"/>
  <c r="H2705" i="2"/>
  <c r="I2705" i="2" s="1"/>
  <c r="H2704" i="2"/>
  <c r="I2704" i="2" s="1"/>
  <c r="H2703" i="2"/>
  <c r="I2703" i="2" s="1"/>
  <c r="H2702" i="2"/>
  <c r="I2702" i="2" s="1"/>
  <c r="H2701" i="2"/>
  <c r="I2701" i="2" s="1"/>
  <c r="H2700" i="2"/>
  <c r="I2700" i="2" s="1"/>
  <c r="H2699" i="2"/>
  <c r="I2699" i="2" s="1"/>
  <c r="H2698" i="2"/>
  <c r="I2698" i="2" s="1"/>
  <c r="I2697" i="2"/>
  <c r="H2697" i="2"/>
  <c r="H2696" i="2"/>
  <c r="I2696" i="2" s="1"/>
  <c r="H2695" i="2"/>
  <c r="I2695" i="2" s="1"/>
  <c r="H2694" i="2"/>
  <c r="I2694" i="2" s="1"/>
  <c r="H2693" i="2"/>
  <c r="I2693" i="2" s="1"/>
  <c r="H2692" i="2"/>
  <c r="I2692" i="2" s="1"/>
  <c r="H2691" i="2"/>
  <c r="I2691" i="2" s="1"/>
  <c r="H2690" i="2"/>
  <c r="I2690" i="2" s="1"/>
  <c r="H2689" i="2"/>
  <c r="I2689" i="2" s="1"/>
  <c r="H2688" i="2"/>
  <c r="I2688" i="2" s="1"/>
  <c r="H2687" i="2"/>
  <c r="I2687" i="2" s="1"/>
  <c r="H2686" i="2"/>
  <c r="I2686" i="2" s="1"/>
  <c r="H2685" i="2"/>
  <c r="I2685" i="2" s="1"/>
  <c r="H2684" i="2"/>
  <c r="I2684" i="2" s="1"/>
  <c r="H2683" i="2"/>
  <c r="I2683" i="2" s="1"/>
  <c r="H2682" i="2"/>
  <c r="I2682" i="2" s="1"/>
  <c r="H2681" i="2"/>
  <c r="I2681" i="2" s="1"/>
  <c r="H2680" i="2"/>
  <c r="I2680" i="2" s="1"/>
  <c r="H2679" i="2"/>
  <c r="I2679" i="2" s="1"/>
  <c r="H2678" i="2"/>
  <c r="I2678" i="2" s="1"/>
  <c r="H2677" i="2"/>
  <c r="I2677" i="2" s="1"/>
  <c r="H2676" i="2"/>
  <c r="I2676" i="2" s="1"/>
  <c r="H2675" i="2"/>
  <c r="I2675" i="2" s="1"/>
  <c r="H2674" i="2"/>
  <c r="I2674" i="2" s="1"/>
  <c r="H2673" i="2"/>
  <c r="I2673" i="2" s="1"/>
  <c r="H2672" i="2"/>
  <c r="I2672" i="2" s="1"/>
  <c r="H2671" i="2"/>
  <c r="I2671" i="2" s="1"/>
  <c r="H2670" i="2"/>
  <c r="I2670" i="2" s="1"/>
  <c r="H2669" i="2"/>
  <c r="I2669" i="2" s="1"/>
  <c r="H2668" i="2"/>
  <c r="I2668" i="2" s="1"/>
  <c r="H2667" i="2"/>
  <c r="I2667" i="2" s="1"/>
  <c r="H2666" i="2"/>
  <c r="I2666" i="2" s="1"/>
  <c r="H2665" i="2"/>
  <c r="I2665" i="2" s="1"/>
  <c r="H2664" i="2"/>
  <c r="I2664" i="2" s="1"/>
  <c r="H2663" i="2"/>
  <c r="I2663" i="2" s="1"/>
  <c r="H2662" i="2"/>
  <c r="I2662" i="2" s="1"/>
  <c r="H2661" i="2"/>
  <c r="I2661" i="2" s="1"/>
  <c r="H2660" i="2"/>
  <c r="I2660" i="2" s="1"/>
  <c r="H2659" i="2"/>
  <c r="I2659" i="2" s="1"/>
  <c r="H2658" i="2"/>
  <c r="I2658" i="2" s="1"/>
  <c r="H2657" i="2"/>
  <c r="I2657" i="2" s="1"/>
  <c r="H2656" i="2"/>
  <c r="I2656" i="2" s="1"/>
  <c r="H2655" i="2"/>
  <c r="I2655" i="2" s="1"/>
  <c r="H2654" i="2"/>
  <c r="I2654" i="2" s="1"/>
  <c r="H2653" i="2"/>
  <c r="I2653" i="2" s="1"/>
  <c r="H2652" i="2"/>
  <c r="I2652" i="2" s="1"/>
  <c r="H2651" i="2"/>
  <c r="I2651" i="2" s="1"/>
  <c r="H2650" i="2"/>
  <c r="I2650" i="2" s="1"/>
  <c r="H2649" i="2"/>
  <c r="I2649" i="2" s="1"/>
  <c r="H2648" i="2"/>
  <c r="I2648" i="2" s="1"/>
  <c r="H2647" i="2"/>
  <c r="I2647" i="2" s="1"/>
  <c r="H2646" i="2"/>
  <c r="I2646" i="2" s="1"/>
  <c r="H2645" i="2"/>
  <c r="I2645" i="2" s="1"/>
  <c r="H2644" i="2"/>
  <c r="I2644" i="2" s="1"/>
  <c r="H2643" i="2"/>
  <c r="I2643" i="2" s="1"/>
  <c r="H2642" i="2"/>
  <c r="I2642" i="2" s="1"/>
  <c r="I2641" i="2"/>
  <c r="H2641" i="2"/>
  <c r="H2640" i="2"/>
  <c r="I2640" i="2" s="1"/>
  <c r="H2639" i="2"/>
  <c r="I2639" i="2" s="1"/>
  <c r="H2638" i="2"/>
  <c r="I2638" i="2" s="1"/>
  <c r="I2637" i="2"/>
  <c r="H2637" i="2"/>
  <c r="H2636" i="2"/>
  <c r="I2636" i="2" s="1"/>
  <c r="H2635" i="2"/>
  <c r="I2635" i="2" s="1"/>
  <c r="H2634" i="2"/>
  <c r="I2634" i="2" s="1"/>
  <c r="H2633" i="2"/>
  <c r="I2633" i="2" s="1"/>
  <c r="H2632" i="2"/>
  <c r="I2632" i="2" s="1"/>
  <c r="H2631" i="2"/>
  <c r="I2631" i="2" s="1"/>
  <c r="H2630" i="2"/>
  <c r="I2630" i="2" s="1"/>
  <c r="H2629" i="2"/>
  <c r="I2629" i="2" s="1"/>
  <c r="H2628" i="2"/>
  <c r="I2628" i="2" s="1"/>
  <c r="H2627" i="2"/>
  <c r="I2627" i="2" s="1"/>
  <c r="H2626" i="2"/>
  <c r="I2626" i="2" s="1"/>
  <c r="H2625" i="2"/>
  <c r="I2625" i="2" s="1"/>
  <c r="H2624" i="2"/>
  <c r="I2624" i="2" s="1"/>
  <c r="H2623" i="2"/>
  <c r="I2623" i="2" s="1"/>
  <c r="H2622" i="2"/>
  <c r="I2622" i="2" s="1"/>
  <c r="H2621" i="2"/>
  <c r="I2621" i="2" s="1"/>
  <c r="H2620" i="2"/>
  <c r="I2620" i="2" s="1"/>
  <c r="H2619" i="2"/>
  <c r="I2619" i="2" s="1"/>
  <c r="H2618" i="2"/>
  <c r="I2618" i="2" s="1"/>
  <c r="H2617" i="2"/>
  <c r="I2617" i="2" s="1"/>
  <c r="H2616" i="2"/>
  <c r="I2616" i="2" s="1"/>
  <c r="H2615" i="2"/>
  <c r="I2615" i="2" s="1"/>
  <c r="H2614" i="2"/>
  <c r="I2614" i="2" s="1"/>
  <c r="H2613" i="2"/>
  <c r="I2613" i="2" s="1"/>
  <c r="H2612" i="2"/>
  <c r="I2612" i="2" s="1"/>
  <c r="H2611" i="2"/>
  <c r="I2611" i="2" s="1"/>
  <c r="H2610" i="2"/>
  <c r="I2610" i="2" s="1"/>
  <c r="H2609" i="2"/>
  <c r="I2609" i="2" s="1"/>
  <c r="H2608" i="2"/>
  <c r="I2608" i="2" s="1"/>
  <c r="H2607" i="2"/>
  <c r="I2607" i="2" s="1"/>
  <c r="H2606" i="2"/>
  <c r="I2606" i="2" s="1"/>
  <c r="H2605" i="2"/>
  <c r="I2605" i="2" s="1"/>
  <c r="H2604" i="2"/>
  <c r="I2604" i="2" s="1"/>
  <c r="H2603" i="2"/>
  <c r="I2603" i="2" s="1"/>
  <c r="H2602" i="2"/>
  <c r="I2602" i="2" s="1"/>
  <c r="H2601" i="2"/>
  <c r="I2601" i="2" s="1"/>
  <c r="H2600" i="2"/>
  <c r="I2600" i="2" s="1"/>
  <c r="H2599" i="2"/>
  <c r="I2599" i="2" s="1"/>
  <c r="H2598" i="2"/>
  <c r="I2598" i="2" s="1"/>
  <c r="H2597" i="2"/>
  <c r="I2597" i="2" s="1"/>
  <c r="H2596" i="2"/>
  <c r="I2596" i="2" s="1"/>
  <c r="H2595" i="2"/>
  <c r="I2595" i="2" s="1"/>
  <c r="H2594" i="2"/>
  <c r="I2594" i="2" s="1"/>
  <c r="H2593" i="2"/>
  <c r="I2593" i="2" s="1"/>
  <c r="H2592" i="2"/>
  <c r="I2592" i="2" s="1"/>
  <c r="H2591" i="2"/>
  <c r="I2591" i="2" s="1"/>
  <c r="H2590" i="2"/>
  <c r="I2590" i="2" s="1"/>
  <c r="H2589" i="2"/>
  <c r="I2589" i="2" s="1"/>
  <c r="H2588" i="2"/>
  <c r="I2588" i="2" s="1"/>
  <c r="H2587" i="2"/>
  <c r="I2587" i="2" s="1"/>
  <c r="H2586" i="2"/>
  <c r="I2586" i="2" s="1"/>
  <c r="H2585" i="2"/>
  <c r="I2585" i="2" s="1"/>
  <c r="H2584" i="2"/>
  <c r="I2584" i="2" s="1"/>
  <c r="H2583" i="2"/>
  <c r="I2583" i="2" s="1"/>
  <c r="H2582" i="2"/>
  <c r="I2582" i="2" s="1"/>
  <c r="H2581" i="2"/>
  <c r="I2581" i="2" s="1"/>
  <c r="H2580" i="2"/>
  <c r="I2580" i="2" s="1"/>
  <c r="H2579" i="2"/>
  <c r="I2579" i="2" s="1"/>
  <c r="H2578" i="2"/>
  <c r="I2578" i="2" s="1"/>
  <c r="H2577" i="2"/>
  <c r="I2577" i="2" s="1"/>
  <c r="H2576" i="2"/>
  <c r="I2576" i="2" s="1"/>
  <c r="H2575" i="2"/>
  <c r="I2575" i="2" s="1"/>
  <c r="H2574" i="2"/>
  <c r="I2574" i="2" s="1"/>
  <c r="I2573" i="2"/>
  <c r="H2573" i="2"/>
  <c r="H2572" i="2"/>
  <c r="I2572" i="2" s="1"/>
  <c r="H2571" i="2"/>
  <c r="I2571" i="2" s="1"/>
  <c r="H2570" i="2"/>
  <c r="I2570" i="2" s="1"/>
  <c r="H2569" i="2"/>
  <c r="I2569" i="2" s="1"/>
  <c r="H2568" i="2"/>
  <c r="I2568" i="2" s="1"/>
  <c r="H2567" i="2"/>
  <c r="I2567" i="2" s="1"/>
  <c r="H2566" i="2"/>
  <c r="I2566" i="2" s="1"/>
  <c r="H2565" i="2"/>
  <c r="I2565" i="2" s="1"/>
  <c r="H2564" i="2"/>
  <c r="I2564" i="2" s="1"/>
  <c r="H2563" i="2"/>
  <c r="I2563" i="2" s="1"/>
  <c r="H2562" i="2"/>
  <c r="I2562" i="2" s="1"/>
  <c r="H2561" i="2"/>
  <c r="I2561" i="2" s="1"/>
  <c r="H2560" i="2"/>
  <c r="I2560" i="2" s="1"/>
  <c r="H2559" i="2"/>
  <c r="I2559" i="2" s="1"/>
  <c r="H2558" i="2"/>
  <c r="I2558" i="2" s="1"/>
  <c r="H2557" i="2"/>
  <c r="I2557" i="2" s="1"/>
  <c r="H2556" i="2"/>
  <c r="I2556" i="2" s="1"/>
  <c r="H2555" i="2"/>
  <c r="I2555" i="2" s="1"/>
  <c r="H2554" i="2"/>
  <c r="I2554" i="2" s="1"/>
  <c r="H2553" i="2"/>
  <c r="I2553" i="2" s="1"/>
  <c r="H2552" i="2"/>
  <c r="I2552" i="2" s="1"/>
  <c r="H2551" i="2"/>
  <c r="I2551" i="2" s="1"/>
  <c r="H2550" i="2"/>
  <c r="I2550" i="2" s="1"/>
  <c r="H2549" i="2"/>
  <c r="I2549" i="2" s="1"/>
  <c r="H2548" i="2"/>
  <c r="I2548" i="2" s="1"/>
  <c r="H2547" i="2"/>
  <c r="I2547" i="2" s="1"/>
  <c r="H2546" i="2"/>
  <c r="I2546" i="2" s="1"/>
  <c r="H2545" i="2"/>
  <c r="I2545" i="2" s="1"/>
  <c r="H2544" i="2"/>
  <c r="I2544" i="2" s="1"/>
  <c r="H2543" i="2"/>
  <c r="I2543" i="2" s="1"/>
  <c r="I2542" i="2"/>
  <c r="H2542" i="2"/>
  <c r="H2541" i="2"/>
  <c r="I2541" i="2" s="1"/>
  <c r="H2540" i="2"/>
  <c r="I2540" i="2" s="1"/>
  <c r="H2539" i="2"/>
  <c r="I2539" i="2" s="1"/>
  <c r="H2538" i="2"/>
  <c r="I2538" i="2" s="1"/>
  <c r="H2537" i="2"/>
  <c r="I2537" i="2" s="1"/>
  <c r="H2536" i="2"/>
  <c r="I2536" i="2" s="1"/>
  <c r="I2535" i="2"/>
  <c r="H2535" i="2"/>
  <c r="H2534" i="2"/>
  <c r="I2534" i="2" s="1"/>
  <c r="H2533" i="2"/>
  <c r="I2533" i="2" s="1"/>
  <c r="H2532" i="2"/>
  <c r="I2532" i="2" s="1"/>
  <c r="I2531" i="2"/>
  <c r="H2531" i="2"/>
  <c r="H2530" i="2"/>
  <c r="I2530" i="2" s="1"/>
  <c r="H2529" i="2"/>
  <c r="I2529" i="2" s="1"/>
  <c r="H2528" i="2"/>
  <c r="I2528" i="2" s="1"/>
  <c r="H2527" i="2"/>
  <c r="I2527" i="2" s="1"/>
  <c r="H2526" i="2"/>
  <c r="I2526" i="2" s="1"/>
  <c r="H2525" i="2"/>
  <c r="I2525" i="2" s="1"/>
  <c r="I2524" i="2"/>
  <c r="H2523" i="2"/>
  <c r="I2523" i="2" s="1"/>
  <c r="H2522" i="2"/>
  <c r="I2522" i="2" s="1"/>
  <c r="H2521" i="2"/>
  <c r="I2521" i="2" s="1"/>
  <c r="H2520" i="2"/>
  <c r="I2520" i="2" s="1"/>
  <c r="H2519" i="2"/>
  <c r="I2519" i="2" s="1"/>
  <c r="I2518" i="2"/>
  <c r="H2518" i="2"/>
  <c r="H2517" i="2"/>
  <c r="I2517" i="2" s="1"/>
  <c r="H2516" i="2"/>
  <c r="I2516" i="2" s="1"/>
  <c r="H2515" i="2"/>
  <c r="I2515" i="2" s="1"/>
  <c r="I2514" i="2"/>
  <c r="H2514" i="2"/>
  <c r="H2513" i="2"/>
  <c r="I2513" i="2" s="1"/>
  <c r="H2512" i="2"/>
  <c r="I2512" i="2" s="1"/>
  <c r="H2511" i="2"/>
  <c r="I2511" i="2" s="1"/>
  <c r="H2510" i="2"/>
  <c r="I2510" i="2" s="1"/>
  <c r="H2509" i="2"/>
  <c r="I2509" i="2" s="1"/>
  <c r="H2508" i="2"/>
  <c r="I2508" i="2" s="1"/>
  <c r="H2507" i="2"/>
  <c r="I2507" i="2" s="1"/>
  <c r="I2506" i="2"/>
  <c r="H2506" i="2"/>
  <c r="H2505" i="2"/>
  <c r="I2505" i="2" s="1"/>
  <c r="H2504" i="2"/>
  <c r="I2504" i="2" s="1"/>
  <c r="H2503" i="2"/>
  <c r="I2503" i="2" s="1"/>
  <c r="H2502" i="2"/>
  <c r="I2502" i="2" s="1"/>
  <c r="H2501" i="2"/>
  <c r="I2501" i="2" s="1"/>
  <c r="I2500" i="2"/>
  <c r="H2500" i="2"/>
  <c r="H2499" i="2"/>
  <c r="I2499" i="2" s="1"/>
  <c r="H2498" i="2"/>
  <c r="I2498" i="2" s="1"/>
  <c r="H2497" i="2"/>
  <c r="I2497" i="2" s="1"/>
  <c r="H2496" i="2"/>
  <c r="I2496" i="2" s="1"/>
  <c r="H2495" i="2"/>
  <c r="I2495" i="2" s="1"/>
  <c r="H2494" i="2"/>
  <c r="I2494" i="2" s="1"/>
  <c r="H2493" i="2"/>
  <c r="I2493" i="2" s="1"/>
  <c r="H2492" i="2"/>
  <c r="I2492" i="2" s="1"/>
  <c r="I2491" i="2"/>
  <c r="H2491" i="2"/>
  <c r="H2490" i="2"/>
  <c r="I2490" i="2" s="1"/>
  <c r="H2489" i="2"/>
  <c r="I2489" i="2" s="1"/>
  <c r="I2488" i="2"/>
  <c r="H2488" i="2"/>
  <c r="H2487" i="2"/>
  <c r="I2487" i="2" s="1"/>
  <c r="H2486" i="2"/>
  <c r="I2486" i="2" s="1"/>
  <c r="H2485" i="2"/>
  <c r="I2485" i="2" s="1"/>
  <c r="H2484" i="2"/>
  <c r="I2484" i="2" s="1"/>
  <c r="I2483" i="2"/>
  <c r="H2483" i="2"/>
  <c r="H2482" i="2"/>
  <c r="I2482" i="2" s="1"/>
  <c r="H2481" i="2"/>
  <c r="I2481" i="2" s="1"/>
  <c r="H2480" i="2"/>
  <c r="I2480" i="2" s="1"/>
  <c r="H2479" i="2"/>
  <c r="I2479" i="2" s="1"/>
  <c r="H2478" i="2"/>
  <c r="I2478" i="2" s="1"/>
  <c r="H2477" i="2"/>
  <c r="I2477" i="2" s="1"/>
  <c r="I2476" i="2"/>
  <c r="H2476" i="2"/>
  <c r="H2475" i="2"/>
  <c r="I2475" i="2" s="1"/>
  <c r="H2474" i="2"/>
  <c r="I2474" i="2" s="1"/>
  <c r="H2473" i="2"/>
  <c r="I2473" i="2" s="1"/>
  <c r="H2472" i="2"/>
  <c r="I2472" i="2" s="1"/>
  <c r="H2471" i="2"/>
  <c r="I2471" i="2" s="1"/>
  <c r="H2470" i="2"/>
  <c r="I2470" i="2" s="1"/>
  <c r="H2469" i="2"/>
  <c r="I2469" i="2" s="1"/>
  <c r="H2468" i="2"/>
  <c r="I2468" i="2" s="1"/>
  <c r="H2467" i="2"/>
  <c r="I2467" i="2" s="1"/>
  <c r="H2466" i="2"/>
  <c r="I2466" i="2" s="1"/>
  <c r="H2465" i="2"/>
  <c r="I2465" i="2" s="1"/>
  <c r="H2464" i="2"/>
  <c r="I2464" i="2" s="1"/>
  <c r="H2463" i="2"/>
  <c r="I2463" i="2" s="1"/>
  <c r="H2462" i="2"/>
  <c r="I2462" i="2" s="1"/>
  <c r="H2461" i="2"/>
  <c r="I2461" i="2" s="1"/>
  <c r="H2460" i="2"/>
  <c r="I2460" i="2" s="1"/>
  <c r="H2459" i="2"/>
  <c r="I2459" i="2" s="1"/>
  <c r="H2458" i="2"/>
  <c r="I2458" i="2" s="1"/>
  <c r="H2457" i="2"/>
  <c r="I2457" i="2" s="1"/>
  <c r="H2456" i="2"/>
  <c r="I2456" i="2" s="1"/>
  <c r="H2455" i="2"/>
  <c r="I2455" i="2" s="1"/>
  <c r="I2454" i="2"/>
  <c r="H2454" i="2"/>
  <c r="H2453" i="2"/>
  <c r="I2453" i="2" s="1"/>
  <c r="H2452" i="2"/>
  <c r="I2452" i="2" s="1"/>
  <c r="H2451" i="2"/>
  <c r="I2451" i="2" s="1"/>
  <c r="H2450" i="2"/>
  <c r="I2450" i="2" s="1"/>
  <c r="H2449" i="2"/>
  <c r="I2449" i="2" s="1"/>
  <c r="I2448" i="2"/>
  <c r="H2448" i="2"/>
  <c r="H2447" i="2"/>
  <c r="I2447" i="2" s="1"/>
  <c r="I2446" i="2"/>
  <c r="H2446" i="2"/>
  <c r="H2445" i="2"/>
  <c r="I2445" i="2" s="1"/>
  <c r="H2444" i="2"/>
  <c r="I2444" i="2" s="1"/>
  <c r="H2443" i="2"/>
  <c r="I2443" i="2" s="1"/>
  <c r="H2442" i="2"/>
  <c r="I2442" i="2" s="1"/>
  <c r="H2441" i="2"/>
  <c r="I2441" i="2" s="1"/>
  <c r="I2440" i="2"/>
  <c r="H2440" i="2"/>
  <c r="H2439" i="2"/>
  <c r="I2439" i="2" s="1"/>
  <c r="H2438" i="2"/>
  <c r="I2438" i="2" s="1"/>
  <c r="I2437" i="2"/>
  <c r="H2437" i="2"/>
  <c r="H2436" i="2"/>
  <c r="I2436" i="2" s="1"/>
  <c r="H2435" i="2"/>
  <c r="I2435" i="2" s="1"/>
  <c r="H2434" i="2"/>
  <c r="I2434" i="2" s="1"/>
  <c r="H2433" i="2"/>
  <c r="I2433" i="2" s="1"/>
  <c r="H2432" i="2"/>
  <c r="I2432" i="2" s="1"/>
  <c r="H2431" i="2"/>
  <c r="I2431" i="2" s="1"/>
  <c r="I2430" i="2"/>
  <c r="H2430" i="2"/>
  <c r="H2429" i="2"/>
  <c r="I2429" i="2" s="1"/>
  <c r="I2428" i="2"/>
  <c r="H2428" i="2"/>
  <c r="H2427" i="2"/>
  <c r="I2427" i="2" s="1"/>
  <c r="H2426" i="2"/>
  <c r="I2426" i="2" s="1"/>
  <c r="H2425" i="2"/>
  <c r="I2425" i="2" s="1"/>
  <c r="H2424" i="2"/>
  <c r="I2424" i="2" s="1"/>
  <c r="H2423" i="2"/>
  <c r="I2423" i="2" s="1"/>
  <c r="I2422" i="2"/>
  <c r="H2422" i="2"/>
  <c r="H2421" i="2"/>
  <c r="I2421" i="2" s="1"/>
  <c r="H2420" i="2"/>
  <c r="I2420" i="2" s="1"/>
  <c r="I2419" i="2"/>
  <c r="H2419" i="2"/>
  <c r="H2418" i="2"/>
  <c r="I2418" i="2" s="1"/>
  <c r="H2417" i="2"/>
  <c r="I2417" i="2" s="1"/>
  <c r="H2416" i="2"/>
  <c r="I2416" i="2" s="1"/>
  <c r="H2415" i="2"/>
  <c r="I2415" i="2" s="1"/>
  <c r="H2414" i="2"/>
  <c r="I2414" i="2" s="1"/>
  <c r="H2413" i="2"/>
  <c r="I2413" i="2" s="1"/>
  <c r="H2412" i="2"/>
  <c r="I2412" i="2" s="1"/>
  <c r="H2411" i="2"/>
  <c r="I2411" i="2" s="1"/>
  <c r="I2410" i="2"/>
  <c r="H2410" i="2"/>
  <c r="H2409" i="2"/>
  <c r="I2409" i="2" s="1"/>
  <c r="H2408" i="2"/>
  <c r="I2408" i="2" s="1"/>
  <c r="H2407" i="2"/>
  <c r="I2407" i="2" s="1"/>
  <c r="H2406" i="2"/>
  <c r="I2406" i="2" s="1"/>
  <c r="H2405" i="2"/>
  <c r="I2405" i="2" s="1"/>
  <c r="I2404" i="2"/>
  <c r="H2404" i="2"/>
  <c r="H2403" i="2"/>
  <c r="I2403" i="2" s="1"/>
  <c r="H2402" i="2"/>
  <c r="I2402" i="2" s="1"/>
  <c r="I2401" i="2"/>
  <c r="H2401" i="2"/>
  <c r="H2400" i="2"/>
  <c r="I2400" i="2" s="1"/>
  <c r="H2399" i="2"/>
  <c r="I2399" i="2" s="1"/>
  <c r="H2398" i="2"/>
  <c r="I2398" i="2" s="1"/>
  <c r="H2397" i="2"/>
  <c r="I2397" i="2" s="1"/>
  <c r="H2396" i="2"/>
  <c r="I2396" i="2" s="1"/>
  <c r="H2395" i="2"/>
  <c r="I2395" i="2" s="1"/>
  <c r="H2394" i="2"/>
  <c r="I2394" i="2" s="1"/>
  <c r="H2393" i="2"/>
  <c r="I2393" i="2" s="1"/>
  <c r="I2392" i="2"/>
  <c r="H2392" i="2"/>
  <c r="H2391" i="2"/>
  <c r="I2391" i="2" s="1"/>
  <c r="H2390" i="2"/>
  <c r="I2390" i="2" s="1"/>
  <c r="H2389" i="2"/>
  <c r="I2389" i="2" s="1"/>
  <c r="H2388" i="2"/>
  <c r="I2388" i="2" s="1"/>
  <c r="H2387" i="2"/>
  <c r="I2387" i="2" s="1"/>
  <c r="I2386" i="2"/>
  <c r="H2386" i="2"/>
  <c r="H2385" i="2"/>
  <c r="I2385" i="2" s="1"/>
  <c r="H2384" i="2"/>
  <c r="I2384" i="2" s="1"/>
  <c r="I2383" i="2"/>
  <c r="H2383" i="2"/>
  <c r="H2382" i="2"/>
  <c r="I2382" i="2" s="1"/>
  <c r="H2381" i="2"/>
  <c r="I2381" i="2" s="1"/>
  <c r="H2380" i="2"/>
  <c r="I2380" i="2" s="1"/>
  <c r="H2379" i="2"/>
  <c r="I2379" i="2" s="1"/>
  <c r="H2378" i="2"/>
  <c r="I2378" i="2" s="1"/>
  <c r="H2377" i="2"/>
  <c r="I2377" i="2" s="1"/>
  <c r="H2376" i="2"/>
  <c r="I2376" i="2" s="1"/>
  <c r="H2375" i="2"/>
  <c r="I2375" i="2" s="1"/>
  <c r="I2374" i="2"/>
  <c r="H2374" i="2"/>
  <c r="H2373" i="2"/>
  <c r="I2373" i="2" s="1"/>
  <c r="I2372" i="2"/>
  <c r="H2371" i="2"/>
  <c r="I2371" i="2" s="1"/>
  <c r="H2370" i="2"/>
  <c r="I2370" i="2" s="1"/>
  <c r="I2369" i="2"/>
  <c r="H2369" i="2"/>
  <c r="H2368" i="2"/>
  <c r="I2368" i="2" s="1"/>
  <c r="H2367" i="2"/>
  <c r="I2367" i="2" s="1"/>
  <c r="I2366" i="2"/>
  <c r="H2366" i="2"/>
  <c r="H2365" i="2"/>
  <c r="I2365" i="2" s="1"/>
  <c r="H2364" i="2"/>
  <c r="I2364" i="2" s="1"/>
  <c r="H2363" i="2"/>
  <c r="I2363" i="2" s="1"/>
  <c r="H2362" i="2"/>
  <c r="I2362" i="2" s="1"/>
  <c r="H2361" i="2"/>
  <c r="I2361" i="2" s="1"/>
  <c r="H2360" i="2"/>
  <c r="I2360" i="2" s="1"/>
  <c r="H2359" i="2"/>
  <c r="I2359" i="2" s="1"/>
  <c r="H2358" i="2"/>
  <c r="I2358" i="2" s="1"/>
  <c r="H2357" i="2"/>
  <c r="I2357" i="2" s="1"/>
  <c r="H2356" i="2"/>
  <c r="I2356" i="2" s="1"/>
  <c r="H2355" i="2"/>
  <c r="I2355" i="2" s="1"/>
  <c r="H2354" i="2"/>
  <c r="I2354" i="2" s="1"/>
  <c r="H2353" i="2"/>
  <c r="I2353" i="2" s="1"/>
  <c r="H2352" i="2"/>
  <c r="I2352" i="2" s="1"/>
  <c r="H2351" i="2"/>
  <c r="I2351" i="2" s="1"/>
  <c r="H2350" i="2"/>
  <c r="I2350" i="2" s="1"/>
  <c r="H2349" i="2"/>
  <c r="I2349" i="2" s="1"/>
  <c r="I2348" i="2"/>
  <c r="H2348" i="2"/>
  <c r="H2347" i="2"/>
  <c r="I2347" i="2" s="1"/>
  <c r="H2346" i="2"/>
  <c r="I2346" i="2" s="1"/>
  <c r="H2345" i="2"/>
  <c r="I2345" i="2" s="1"/>
  <c r="H2344" i="2"/>
  <c r="I2344" i="2" s="1"/>
  <c r="H2343" i="2"/>
  <c r="I2343" i="2" s="1"/>
  <c r="I2342" i="2"/>
  <c r="H2342" i="2"/>
  <c r="H2341" i="2"/>
  <c r="I2341" i="2" s="1"/>
  <c r="H2340" i="2"/>
  <c r="I2340" i="2" s="1"/>
  <c r="H2339" i="2"/>
  <c r="I2339" i="2" s="1"/>
  <c r="H2338" i="2"/>
  <c r="I2338" i="2" s="1"/>
  <c r="H2337" i="2"/>
  <c r="I2337" i="2" s="1"/>
  <c r="H2336" i="2"/>
  <c r="I2336" i="2" s="1"/>
  <c r="H2335" i="2"/>
  <c r="I2335" i="2" s="1"/>
  <c r="I2334" i="2"/>
  <c r="H2334" i="2"/>
  <c r="H2333" i="2"/>
  <c r="I2333" i="2" s="1"/>
  <c r="I2332" i="2"/>
  <c r="H2332" i="2"/>
  <c r="H2331" i="2"/>
  <c r="I2331" i="2" s="1"/>
  <c r="H2330" i="2"/>
  <c r="I2330" i="2" s="1"/>
  <c r="H2329" i="2"/>
  <c r="I2329" i="2" s="1"/>
  <c r="H2328" i="2"/>
  <c r="I2328" i="2" s="1"/>
  <c r="I2327" i="2"/>
  <c r="H2327" i="2"/>
  <c r="H2326" i="2"/>
  <c r="I2326" i="2" s="1"/>
  <c r="H2325" i="2"/>
  <c r="I2325" i="2" s="1"/>
  <c r="I2324" i="2"/>
  <c r="H2324" i="2"/>
  <c r="H2323" i="2"/>
  <c r="I2323" i="2" s="1"/>
  <c r="H2322" i="2"/>
  <c r="I2322" i="2" s="1"/>
  <c r="H2321" i="2"/>
  <c r="I2321" i="2" s="1"/>
  <c r="H2320" i="2"/>
  <c r="I2320" i="2" s="1"/>
  <c r="H2319" i="2"/>
  <c r="I2319" i="2" s="1"/>
  <c r="I2318" i="2"/>
  <c r="H2318" i="2"/>
  <c r="H2317" i="2"/>
  <c r="I2317" i="2" s="1"/>
  <c r="H2316" i="2"/>
  <c r="I2316" i="2" s="1"/>
  <c r="H2315" i="2"/>
  <c r="I2315" i="2" s="1"/>
  <c r="H2314" i="2"/>
  <c r="I2314" i="2" s="1"/>
  <c r="H2313" i="2"/>
  <c r="I2313" i="2" s="1"/>
  <c r="H2312" i="2"/>
  <c r="I2312" i="2" s="1"/>
  <c r="H2311" i="2"/>
  <c r="I2311" i="2" s="1"/>
  <c r="H2310" i="2"/>
  <c r="I2310" i="2" s="1"/>
  <c r="H2309" i="2"/>
  <c r="I2309" i="2" s="1"/>
  <c r="H2308" i="2"/>
  <c r="I2308" i="2" s="1"/>
  <c r="H2307" i="2"/>
  <c r="I2307" i="2" s="1"/>
  <c r="H2306" i="2"/>
  <c r="I2306" i="2" s="1"/>
  <c r="H2305" i="2"/>
  <c r="I2305" i="2" s="1"/>
  <c r="H2304" i="2"/>
  <c r="I2304" i="2" s="1"/>
  <c r="H2303" i="2"/>
  <c r="I2303" i="2" s="1"/>
  <c r="H2302" i="2"/>
  <c r="I2302" i="2" s="1"/>
  <c r="H2301" i="2"/>
  <c r="I2301" i="2" s="1"/>
  <c r="I2300" i="2"/>
  <c r="H2300" i="2"/>
  <c r="H2299" i="2"/>
  <c r="I2299" i="2" s="1"/>
  <c r="H2298" i="2"/>
  <c r="I2298" i="2" s="1"/>
  <c r="H2297" i="2"/>
  <c r="I2297" i="2" s="1"/>
  <c r="H2296" i="2"/>
  <c r="I2296" i="2" s="1"/>
  <c r="H2295" i="2"/>
  <c r="I2295" i="2" s="1"/>
  <c r="H2294" i="2"/>
  <c r="I2294" i="2" s="1"/>
  <c r="H2293" i="2"/>
  <c r="I2293" i="2" s="1"/>
  <c r="H2292" i="2"/>
  <c r="I2292" i="2" s="1"/>
  <c r="H2291" i="2"/>
  <c r="I2291" i="2" s="1"/>
  <c r="I2290" i="2"/>
  <c r="H2290" i="2"/>
  <c r="H2289" i="2"/>
  <c r="I2289" i="2" s="1"/>
  <c r="H2288" i="2"/>
  <c r="I2288" i="2" s="1"/>
  <c r="H2287" i="2"/>
  <c r="I2287" i="2" s="1"/>
  <c r="I2286" i="2"/>
  <c r="H2286" i="2"/>
  <c r="H2285" i="2"/>
  <c r="I2285" i="2" s="1"/>
  <c r="H2284" i="2"/>
  <c r="I2284" i="2" s="1"/>
  <c r="H2283" i="2"/>
  <c r="I2283" i="2" s="1"/>
  <c r="H2282" i="2"/>
  <c r="I2282" i="2" s="1"/>
  <c r="H2281" i="2"/>
  <c r="I2281" i="2" s="1"/>
  <c r="H2280" i="2"/>
  <c r="I2280" i="2" s="1"/>
  <c r="H2279" i="2"/>
  <c r="I2279" i="2" s="1"/>
  <c r="H2278" i="2"/>
  <c r="I2278" i="2" s="1"/>
  <c r="I2277" i="2"/>
  <c r="H2277" i="2"/>
  <c r="H2276" i="2"/>
  <c r="I2276" i="2" s="1"/>
  <c r="H2275" i="2"/>
  <c r="I2275" i="2" s="1"/>
  <c r="H2274" i="2"/>
  <c r="I2274" i="2" s="1"/>
  <c r="H2273" i="2"/>
  <c r="I2273" i="2" s="1"/>
  <c r="H2272" i="2"/>
  <c r="I2272" i="2" s="1"/>
  <c r="H2271" i="2"/>
  <c r="I2271" i="2" s="1"/>
  <c r="I2270" i="2"/>
  <c r="H2270" i="2"/>
  <c r="H2269" i="2"/>
  <c r="I2269" i="2" s="1"/>
  <c r="H2268" i="2"/>
  <c r="I2268" i="2" s="1"/>
  <c r="H2267" i="2"/>
  <c r="I2267" i="2" s="1"/>
  <c r="H2266" i="2"/>
  <c r="I2266" i="2" s="1"/>
  <c r="H2265" i="2"/>
  <c r="I2265" i="2" s="1"/>
  <c r="H2264" i="2"/>
  <c r="I2264" i="2" s="1"/>
  <c r="H2263" i="2"/>
  <c r="I2263" i="2" s="1"/>
  <c r="H2262" i="2"/>
  <c r="I2262" i="2" s="1"/>
  <c r="H2261" i="2"/>
  <c r="I2261" i="2" s="1"/>
  <c r="I2260" i="2"/>
  <c r="H2260" i="2"/>
  <c r="H2259" i="2"/>
  <c r="I2259" i="2" s="1"/>
  <c r="I2258" i="2"/>
  <c r="H2258" i="2"/>
  <c r="H2257" i="2"/>
  <c r="I2257" i="2" s="1"/>
  <c r="H2256" i="2"/>
  <c r="I2256" i="2" s="1"/>
  <c r="H2255" i="2"/>
  <c r="I2255" i="2" s="1"/>
  <c r="H2254" i="2"/>
  <c r="I2254" i="2" s="1"/>
  <c r="I2253" i="2"/>
  <c r="H2253" i="2"/>
  <c r="H2252" i="2"/>
  <c r="I2252" i="2" s="1"/>
  <c r="H2251" i="2"/>
  <c r="I2251" i="2" s="1"/>
  <c r="H2250" i="2"/>
  <c r="I2250" i="2" s="1"/>
  <c r="H2249" i="2"/>
  <c r="I2249" i="2" s="1"/>
  <c r="H2248" i="2"/>
  <c r="I2248" i="2" s="1"/>
  <c r="H2247" i="2"/>
  <c r="I2247" i="2" s="1"/>
  <c r="I2246" i="2"/>
  <c r="H2246" i="2"/>
  <c r="H2245" i="2"/>
  <c r="I2245" i="2" s="1"/>
  <c r="H2244" i="2"/>
  <c r="I2244" i="2" s="1"/>
  <c r="I2243" i="2"/>
  <c r="H2243" i="2"/>
  <c r="H2242" i="2"/>
  <c r="I2242" i="2" s="1"/>
  <c r="H2241" i="2"/>
  <c r="I2241" i="2" s="1"/>
  <c r="H2240" i="2"/>
  <c r="I2240" i="2" s="1"/>
  <c r="H2239" i="2"/>
  <c r="I2239" i="2" s="1"/>
  <c r="H2238" i="2"/>
  <c r="I2238" i="2" s="1"/>
  <c r="H2237" i="2"/>
  <c r="I2237" i="2" s="1"/>
  <c r="H2236" i="2"/>
  <c r="I2236" i="2" s="1"/>
  <c r="I2235" i="2"/>
  <c r="H2235" i="2"/>
  <c r="H2234" i="2"/>
  <c r="I2234" i="2" s="1"/>
  <c r="H2233" i="2"/>
  <c r="I2233" i="2" s="1"/>
  <c r="H2232" i="2"/>
  <c r="I2232" i="2" s="1"/>
  <c r="I2231" i="2"/>
  <c r="H2231" i="2"/>
  <c r="H2230" i="2"/>
  <c r="I2230" i="2" s="1"/>
  <c r="H2229" i="2"/>
  <c r="I2229" i="2" s="1"/>
  <c r="H2228" i="2"/>
  <c r="I2228" i="2" s="1"/>
  <c r="H2227" i="2"/>
  <c r="I2227" i="2" s="1"/>
  <c r="H2226" i="2"/>
  <c r="I2226" i="2" s="1"/>
  <c r="H2225" i="2"/>
  <c r="I2225" i="2" s="1"/>
  <c r="H2224" i="2"/>
  <c r="I2224" i="2" s="1"/>
  <c r="I2223" i="2"/>
  <c r="H2223" i="2"/>
  <c r="H2222" i="2"/>
  <c r="I2222" i="2" s="1"/>
  <c r="H2221" i="2"/>
  <c r="I2221" i="2" s="1"/>
  <c r="H2220" i="2"/>
  <c r="I2220" i="2" s="1"/>
  <c r="H2219" i="2"/>
  <c r="I2219" i="2" s="1"/>
  <c r="H2218" i="2"/>
  <c r="I2218" i="2" s="1"/>
  <c r="H2217" i="2"/>
  <c r="I2217" i="2" s="1"/>
  <c r="I2216" i="2"/>
  <c r="H2216" i="2"/>
  <c r="H2215" i="2"/>
  <c r="I2215" i="2" s="1"/>
  <c r="H2214" i="2"/>
  <c r="I2214" i="2" s="1"/>
  <c r="H2213" i="2"/>
  <c r="I2213" i="2" s="1"/>
  <c r="H2212" i="2"/>
  <c r="I2212" i="2" s="1"/>
  <c r="H2211" i="2"/>
  <c r="I2211" i="2" s="1"/>
  <c r="H2210" i="2"/>
  <c r="I2210" i="2" s="1"/>
  <c r="H2209" i="2"/>
  <c r="I2209" i="2" s="1"/>
  <c r="H2208" i="2"/>
  <c r="I2208" i="2" s="1"/>
  <c r="H2207" i="2"/>
  <c r="I2207" i="2" s="1"/>
  <c r="H2206" i="2"/>
  <c r="I2206" i="2" s="1"/>
  <c r="I2205" i="2"/>
  <c r="H2205" i="2"/>
  <c r="H2204" i="2"/>
  <c r="I2204" i="2" s="1"/>
  <c r="H2203" i="2"/>
  <c r="I2203" i="2" s="1"/>
  <c r="H2202" i="2"/>
  <c r="I2202" i="2" s="1"/>
  <c r="H2201" i="2"/>
  <c r="I2201" i="2" s="1"/>
  <c r="H2200" i="2"/>
  <c r="I2200" i="2" s="1"/>
  <c r="I2199" i="2"/>
  <c r="H2199" i="2"/>
  <c r="H2198" i="2"/>
  <c r="I2198" i="2" s="1"/>
  <c r="H2197" i="2"/>
  <c r="I2197" i="2" s="1"/>
  <c r="H2196" i="2"/>
  <c r="I2196" i="2" s="1"/>
  <c r="H2195" i="2"/>
  <c r="I2195" i="2" s="1"/>
  <c r="H2194" i="2"/>
  <c r="I2194" i="2" s="1"/>
  <c r="H2193" i="2"/>
  <c r="I2193" i="2" s="1"/>
  <c r="I2192" i="2"/>
  <c r="H2192" i="2"/>
  <c r="H2191" i="2"/>
  <c r="I2191" i="2" s="1"/>
  <c r="H2190" i="2"/>
  <c r="I2190" i="2" s="1"/>
  <c r="H2189" i="2"/>
  <c r="I2189" i="2" s="1"/>
  <c r="H2188" i="2"/>
  <c r="I2188" i="2" s="1"/>
  <c r="H2187" i="2"/>
  <c r="I2187" i="2" s="1"/>
  <c r="H2186" i="2"/>
  <c r="I2186" i="2" s="1"/>
  <c r="H2185" i="2"/>
  <c r="I2185" i="2" s="1"/>
  <c r="I2184" i="2"/>
  <c r="H2184" i="2"/>
  <c r="H2183" i="2"/>
  <c r="I2183" i="2" s="1"/>
  <c r="H2182" i="2"/>
  <c r="I2182" i="2" s="1"/>
  <c r="I2181" i="2"/>
  <c r="H2181" i="2"/>
  <c r="H2180" i="2"/>
  <c r="I2180" i="2" s="1"/>
  <c r="H2179" i="2"/>
  <c r="I2179" i="2" s="1"/>
  <c r="H2178" i="2"/>
  <c r="I2178" i="2" s="1"/>
  <c r="H2177" i="2"/>
  <c r="I2177" i="2" s="1"/>
  <c r="H2176" i="2"/>
  <c r="I2176" i="2" s="1"/>
  <c r="H2175" i="2"/>
  <c r="I2175" i="2" s="1"/>
  <c r="H2174" i="2"/>
  <c r="I2174" i="2" s="1"/>
  <c r="H2173" i="2"/>
  <c r="I2173" i="2" s="1"/>
  <c r="H2172" i="2"/>
  <c r="I2172" i="2" s="1"/>
  <c r="H2171" i="2"/>
  <c r="I2171" i="2" s="1"/>
  <c r="H2170" i="2"/>
  <c r="I2170" i="2" s="1"/>
  <c r="I2169" i="2"/>
  <c r="H2169" i="2"/>
  <c r="H2168" i="2"/>
  <c r="I2168" i="2" s="1"/>
  <c r="H2167" i="2"/>
  <c r="I2167" i="2" s="1"/>
  <c r="H2166" i="2"/>
  <c r="I2166" i="2" s="1"/>
  <c r="H2165" i="2"/>
  <c r="I2165" i="2" s="1"/>
  <c r="H2164" i="2"/>
  <c r="I2164" i="2" s="1"/>
  <c r="H2163" i="2"/>
  <c r="I2163" i="2" s="1"/>
  <c r="H2162" i="2"/>
  <c r="I2162" i="2" s="1"/>
  <c r="H2161" i="2"/>
  <c r="I2161" i="2" s="1"/>
  <c r="H2160" i="2"/>
  <c r="I2160" i="2" s="1"/>
  <c r="H2159" i="2"/>
  <c r="I2159" i="2" s="1"/>
  <c r="H2158" i="2"/>
  <c r="I2158" i="2" s="1"/>
  <c r="H2157" i="2"/>
  <c r="I2157" i="2" s="1"/>
  <c r="H2156" i="2"/>
  <c r="I2156" i="2" s="1"/>
  <c r="H2155" i="2"/>
  <c r="I2155" i="2" s="1"/>
  <c r="H2154" i="2"/>
  <c r="I2154" i="2" s="1"/>
  <c r="H2153" i="2"/>
  <c r="I2153" i="2" s="1"/>
  <c r="H2152" i="2"/>
  <c r="I2152" i="2" s="1"/>
  <c r="H2151" i="2"/>
  <c r="I2151" i="2" s="1"/>
  <c r="H2150" i="2"/>
  <c r="I2150" i="2" s="1"/>
  <c r="H2149" i="2"/>
  <c r="I2149" i="2" s="1"/>
  <c r="H2148" i="2"/>
  <c r="I2148" i="2" s="1"/>
  <c r="H2147" i="2"/>
  <c r="I2147" i="2" s="1"/>
  <c r="H2146" i="2"/>
  <c r="I2146" i="2" s="1"/>
  <c r="H2145" i="2"/>
  <c r="I2145" i="2" s="1"/>
  <c r="H2144" i="2"/>
  <c r="I2144" i="2" s="1"/>
  <c r="H2143" i="2"/>
  <c r="I2143" i="2" s="1"/>
  <c r="H2142" i="2"/>
  <c r="I2142" i="2" s="1"/>
  <c r="H2141" i="2"/>
  <c r="I2141" i="2" s="1"/>
  <c r="H2140" i="2"/>
  <c r="I2140" i="2" s="1"/>
  <c r="H2139" i="2"/>
  <c r="I2139" i="2" s="1"/>
  <c r="H2138" i="2"/>
  <c r="I2138" i="2" s="1"/>
  <c r="H2137" i="2"/>
  <c r="I2137" i="2" s="1"/>
  <c r="H2136" i="2"/>
  <c r="I2136" i="2" s="1"/>
  <c r="H2135" i="2"/>
  <c r="I2135" i="2" s="1"/>
  <c r="H2134" i="2"/>
  <c r="I2134" i="2" s="1"/>
  <c r="H2133" i="2"/>
  <c r="I2133" i="2" s="1"/>
  <c r="H2132" i="2"/>
  <c r="I2132" i="2" s="1"/>
  <c r="H2131" i="2"/>
  <c r="I2131" i="2" s="1"/>
  <c r="H2130" i="2"/>
  <c r="I2130" i="2" s="1"/>
  <c r="H2129" i="2"/>
  <c r="I2129" i="2" s="1"/>
  <c r="H2128" i="2"/>
  <c r="I2128" i="2" s="1"/>
  <c r="H2127" i="2"/>
  <c r="I2127" i="2" s="1"/>
  <c r="H2126" i="2"/>
  <c r="I2126" i="2" s="1"/>
  <c r="H2125" i="2"/>
  <c r="I2125" i="2" s="1"/>
  <c r="H2124" i="2"/>
  <c r="I2124" i="2" s="1"/>
  <c r="H2123" i="2"/>
  <c r="I2123" i="2" s="1"/>
  <c r="H2122" i="2"/>
  <c r="I2122" i="2" s="1"/>
  <c r="H2121" i="2"/>
  <c r="I2121" i="2" s="1"/>
  <c r="H2120" i="2"/>
  <c r="I2120" i="2" s="1"/>
  <c r="H2119" i="2"/>
  <c r="I2119" i="2" s="1"/>
  <c r="H2118" i="2"/>
  <c r="I2118" i="2" s="1"/>
  <c r="H2117" i="2"/>
  <c r="I2117" i="2" s="1"/>
  <c r="H2116" i="2"/>
  <c r="I2116" i="2" s="1"/>
  <c r="H2115" i="2"/>
  <c r="I2115" i="2" s="1"/>
  <c r="H2114" i="2"/>
  <c r="I2114" i="2" s="1"/>
  <c r="H2113" i="2"/>
  <c r="I2113" i="2" s="1"/>
  <c r="H2112" i="2"/>
  <c r="I2112" i="2" s="1"/>
  <c r="H2111" i="2"/>
  <c r="I2111" i="2" s="1"/>
  <c r="H2110" i="2"/>
  <c r="I2110" i="2" s="1"/>
  <c r="H2109" i="2"/>
  <c r="I2109" i="2" s="1"/>
  <c r="H2108" i="2"/>
  <c r="I2108" i="2" s="1"/>
  <c r="H2107" i="2"/>
  <c r="I2107" i="2" s="1"/>
  <c r="H2106" i="2"/>
  <c r="I2106" i="2" s="1"/>
  <c r="H2105" i="2"/>
  <c r="I2105" i="2" s="1"/>
  <c r="H2104" i="2"/>
  <c r="I2104" i="2" s="1"/>
  <c r="H2103" i="2"/>
  <c r="I2103" i="2" s="1"/>
  <c r="H2102" i="2"/>
  <c r="I2102" i="2" s="1"/>
  <c r="H2101" i="2"/>
  <c r="I2101" i="2" s="1"/>
  <c r="H2100" i="2"/>
  <c r="I2100" i="2" s="1"/>
  <c r="H2099" i="2"/>
  <c r="I2099" i="2" s="1"/>
  <c r="H2098" i="2"/>
  <c r="I2098" i="2" s="1"/>
  <c r="H2097" i="2"/>
  <c r="I2097" i="2" s="1"/>
  <c r="H2096" i="2"/>
  <c r="I2096" i="2" s="1"/>
  <c r="H2095" i="2"/>
  <c r="I2095" i="2" s="1"/>
  <c r="H2094" i="2"/>
  <c r="I2094" i="2" s="1"/>
  <c r="H2093" i="2"/>
  <c r="I2093" i="2" s="1"/>
  <c r="H2092" i="2"/>
  <c r="I2092" i="2" s="1"/>
  <c r="H2091" i="2"/>
  <c r="I2091" i="2" s="1"/>
  <c r="H2090" i="2"/>
  <c r="I2090" i="2" s="1"/>
  <c r="H2089" i="2"/>
  <c r="I2089" i="2" s="1"/>
  <c r="H2088" i="2"/>
  <c r="I2088" i="2" s="1"/>
  <c r="H2087" i="2"/>
  <c r="I2087" i="2" s="1"/>
  <c r="H2086" i="2"/>
  <c r="I2086" i="2" s="1"/>
  <c r="H2085" i="2"/>
  <c r="I2085" i="2" s="1"/>
  <c r="H2084" i="2"/>
  <c r="I2084" i="2" s="1"/>
  <c r="H2083" i="2"/>
  <c r="I2083" i="2" s="1"/>
  <c r="H2082" i="2"/>
  <c r="I2082" i="2" s="1"/>
  <c r="H2081" i="2"/>
  <c r="I2081" i="2" s="1"/>
  <c r="H2080" i="2"/>
  <c r="I2080" i="2" s="1"/>
  <c r="H2079" i="2"/>
  <c r="I2079" i="2" s="1"/>
  <c r="H2078" i="2"/>
  <c r="I2078" i="2" s="1"/>
  <c r="H2077" i="2"/>
  <c r="I2077" i="2" s="1"/>
  <c r="H2076" i="2"/>
  <c r="I2076" i="2" s="1"/>
  <c r="H2075" i="2"/>
  <c r="I2075" i="2" s="1"/>
  <c r="H2074" i="2"/>
  <c r="I2074" i="2" s="1"/>
  <c r="H2073" i="2"/>
  <c r="I2073" i="2" s="1"/>
  <c r="H2072" i="2"/>
  <c r="I2072" i="2" s="1"/>
  <c r="H2071" i="2"/>
  <c r="I2071" i="2" s="1"/>
  <c r="H2070" i="2"/>
  <c r="I2070" i="2" s="1"/>
  <c r="H2069" i="2"/>
  <c r="I2069" i="2" s="1"/>
  <c r="H2068" i="2"/>
  <c r="I2068" i="2" s="1"/>
  <c r="H2067" i="2"/>
  <c r="I2067" i="2" s="1"/>
  <c r="H2066" i="2"/>
  <c r="I2066" i="2" s="1"/>
  <c r="H2065" i="2"/>
  <c r="I2065" i="2" s="1"/>
  <c r="H2064" i="2"/>
  <c r="I2064" i="2" s="1"/>
  <c r="H2063" i="2"/>
  <c r="I2063" i="2" s="1"/>
  <c r="H2062" i="2"/>
  <c r="I2062" i="2" s="1"/>
  <c r="H2061" i="2"/>
  <c r="I2061" i="2" s="1"/>
  <c r="H2060" i="2"/>
  <c r="I2060" i="2" s="1"/>
  <c r="H2059" i="2"/>
  <c r="I2059" i="2" s="1"/>
  <c r="H2058" i="2"/>
  <c r="I2058" i="2" s="1"/>
  <c r="H2057" i="2"/>
  <c r="I2057" i="2" s="1"/>
  <c r="H2056" i="2"/>
  <c r="I2056" i="2" s="1"/>
  <c r="H2055" i="2"/>
  <c r="I2055" i="2" s="1"/>
  <c r="H2054" i="2"/>
  <c r="I2054" i="2" s="1"/>
  <c r="H2053" i="2"/>
  <c r="I2053" i="2" s="1"/>
  <c r="H2052" i="2"/>
  <c r="I2052" i="2" s="1"/>
  <c r="H2051" i="2"/>
  <c r="I2051" i="2" s="1"/>
  <c r="H2050" i="2"/>
  <c r="I2050" i="2" s="1"/>
  <c r="H2049" i="2"/>
  <c r="I2049" i="2" s="1"/>
  <c r="H2048" i="2"/>
  <c r="I2048" i="2" s="1"/>
  <c r="H2047" i="2"/>
  <c r="I2047" i="2" s="1"/>
  <c r="H2046" i="2"/>
  <c r="I2046" i="2" s="1"/>
  <c r="H2045" i="2"/>
  <c r="I2045" i="2" s="1"/>
  <c r="H2044" i="2"/>
  <c r="I2044" i="2" s="1"/>
  <c r="H2043" i="2"/>
  <c r="I2043" i="2" s="1"/>
  <c r="H2042" i="2"/>
  <c r="I2042" i="2" s="1"/>
  <c r="H2041" i="2"/>
  <c r="I2041" i="2" s="1"/>
  <c r="H2040" i="2"/>
  <c r="I2040" i="2" s="1"/>
  <c r="H2039" i="2"/>
  <c r="I2039" i="2" s="1"/>
  <c r="H2038" i="2"/>
  <c r="I2038" i="2" s="1"/>
  <c r="H2037" i="2"/>
  <c r="I2037" i="2" s="1"/>
  <c r="H2036" i="2"/>
  <c r="I2036" i="2" s="1"/>
  <c r="H2035" i="2"/>
  <c r="I2035" i="2" s="1"/>
  <c r="H2034" i="2"/>
  <c r="I2034" i="2" s="1"/>
  <c r="H2033" i="2"/>
  <c r="I2033" i="2" s="1"/>
  <c r="H2032" i="2"/>
  <c r="I2032" i="2" s="1"/>
  <c r="H2031" i="2"/>
  <c r="I2031" i="2" s="1"/>
  <c r="H2030" i="2"/>
  <c r="I2030" i="2" s="1"/>
  <c r="H2029" i="2"/>
  <c r="I2029" i="2" s="1"/>
  <c r="H2028" i="2"/>
  <c r="I2028" i="2" s="1"/>
  <c r="H2027" i="2"/>
  <c r="I2027" i="2" s="1"/>
  <c r="H2026" i="2"/>
  <c r="I2026" i="2" s="1"/>
  <c r="H2025" i="2"/>
  <c r="I2025" i="2" s="1"/>
  <c r="H2024" i="2"/>
  <c r="I2024" i="2" s="1"/>
  <c r="H2023" i="2"/>
  <c r="I2023" i="2" s="1"/>
  <c r="H2022" i="2"/>
  <c r="I2022" i="2" s="1"/>
  <c r="H2021" i="2"/>
  <c r="I2021" i="2" s="1"/>
  <c r="H2020" i="2"/>
  <c r="I2020" i="2" s="1"/>
  <c r="H2019" i="2"/>
  <c r="I2019" i="2" s="1"/>
  <c r="H2018" i="2"/>
  <c r="I2018" i="2" s="1"/>
  <c r="H2017" i="2"/>
  <c r="I2017" i="2" s="1"/>
  <c r="H2016" i="2"/>
  <c r="I2016" i="2" s="1"/>
  <c r="H2015" i="2"/>
  <c r="I2015" i="2" s="1"/>
  <c r="H2014" i="2"/>
  <c r="I2014" i="2" s="1"/>
  <c r="H2013" i="2"/>
  <c r="I2013" i="2" s="1"/>
  <c r="H2012" i="2"/>
  <c r="I2012" i="2" s="1"/>
  <c r="H2011" i="2"/>
  <c r="I2011" i="2" s="1"/>
  <c r="H2010" i="2"/>
  <c r="I2010" i="2" s="1"/>
  <c r="H2009" i="2"/>
  <c r="I2009" i="2" s="1"/>
  <c r="H2008" i="2"/>
  <c r="I2008" i="2" s="1"/>
  <c r="H2007" i="2"/>
  <c r="I2007" i="2" s="1"/>
  <c r="H2006" i="2"/>
  <c r="I2006" i="2" s="1"/>
  <c r="H2005" i="2"/>
  <c r="I2005" i="2" s="1"/>
  <c r="H2004" i="2"/>
  <c r="I2004" i="2" s="1"/>
  <c r="H2003" i="2"/>
  <c r="I2003" i="2" s="1"/>
  <c r="H2002" i="2"/>
  <c r="I2002" i="2" s="1"/>
  <c r="H2001" i="2"/>
  <c r="I2001" i="2" s="1"/>
  <c r="H2000" i="2"/>
  <c r="I2000" i="2" s="1"/>
  <c r="H1999" i="2"/>
  <c r="I1999" i="2" s="1"/>
  <c r="H1998" i="2"/>
  <c r="I1998" i="2" s="1"/>
  <c r="H1997" i="2"/>
  <c r="I1997" i="2" s="1"/>
  <c r="H1996" i="2"/>
  <c r="I1996" i="2" s="1"/>
  <c r="H1995" i="2"/>
  <c r="I1995" i="2" s="1"/>
  <c r="H1994" i="2"/>
  <c r="I1994" i="2" s="1"/>
  <c r="H1993" i="2"/>
  <c r="I1993" i="2" s="1"/>
  <c r="H1992" i="2"/>
  <c r="I1992" i="2" s="1"/>
  <c r="H1991" i="2"/>
  <c r="I1991" i="2" s="1"/>
  <c r="H1990" i="2"/>
  <c r="I1990" i="2" s="1"/>
  <c r="H1989" i="2"/>
  <c r="I1989" i="2" s="1"/>
  <c r="H1988" i="2"/>
  <c r="I1988" i="2" s="1"/>
  <c r="H1987" i="2"/>
  <c r="I1987" i="2" s="1"/>
  <c r="H1986" i="2"/>
  <c r="I1986" i="2" s="1"/>
  <c r="H1985" i="2"/>
  <c r="I1985" i="2" s="1"/>
  <c r="H1984" i="2"/>
  <c r="I1984" i="2" s="1"/>
  <c r="H1983" i="2"/>
  <c r="I1983" i="2" s="1"/>
  <c r="H1982" i="2"/>
  <c r="I1982" i="2" s="1"/>
  <c r="H1981" i="2"/>
  <c r="I1981" i="2" s="1"/>
  <c r="H1980" i="2"/>
  <c r="I1980" i="2" s="1"/>
  <c r="H1979" i="2"/>
  <c r="I1979" i="2" s="1"/>
  <c r="H1978" i="2"/>
  <c r="I1978" i="2" s="1"/>
  <c r="H1977" i="2"/>
  <c r="I1977" i="2" s="1"/>
  <c r="H1976" i="2"/>
  <c r="I1976" i="2" s="1"/>
  <c r="H1975" i="2"/>
  <c r="I1975" i="2" s="1"/>
  <c r="H1974" i="2"/>
  <c r="I1974" i="2" s="1"/>
  <c r="H1973" i="2"/>
  <c r="I1973" i="2" s="1"/>
  <c r="H1972" i="2"/>
  <c r="I1972" i="2" s="1"/>
  <c r="H1971" i="2"/>
  <c r="I1971" i="2" s="1"/>
  <c r="H1970" i="2"/>
  <c r="I1970" i="2" s="1"/>
  <c r="H1969" i="2"/>
  <c r="I1969" i="2" s="1"/>
  <c r="H1968" i="2"/>
  <c r="I1968" i="2" s="1"/>
  <c r="H1967" i="2"/>
  <c r="I1967" i="2" s="1"/>
  <c r="H1966" i="2"/>
  <c r="I1966" i="2" s="1"/>
  <c r="H1965" i="2"/>
  <c r="I1965" i="2" s="1"/>
  <c r="H1964" i="2"/>
  <c r="I1964" i="2" s="1"/>
  <c r="H1963" i="2"/>
  <c r="I1963" i="2" s="1"/>
  <c r="H1962" i="2"/>
  <c r="I1962" i="2" s="1"/>
  <c r="H1961" i="2"/>
  <c r="I1961" i="2" s="1"/>
  <c r="H1960" i="2"/>
  <c r="I1960" i="2" s="1"/>
  <c r="H1959" i="2"/>
  <c r="I1959" i="2" s="1"/>
  <c r="H1958" i="2"/>
  <c r="I1958" i="2" s="1"/>
  <c r="H1957" i="2"/>
  <c r="I1957" i="2" s="1"/>
  <c r="H1956" i="2"/>
  <c r="I1956" i="2" s="1"/>
  <c r="H1955" i="2"/>
  <c r="I1955" i="2" s="1"/>
  <c r="H1954" i="2"/>
  <c r="I1954" i="2" s="1"/>
  <c r="H1953" i="2"/>
  <c r="I1953" i="2" s="1"/>
  <c r="H1952" i="2"/>
  <c r="I1952" i="2" s="1"/>
  <c r="H1951" i="2"/>
  <c r="I1951" i="2" s="1"/>
  <c r="H1950" i="2"/>
  <c r="I1950" i="2" s="1"/>
  <c r="H1949" i="2"/>
  <c r="I1949" i="2" s="1"/>
  <c r="H1948" i="2"/>
  <c r="I1948" i="2" s="1"/>
  <c r="H1947" i="2"/>
  <c r="I1947" i="2" s="1"/>
  <c r="H1946" i="2"/>
  <c r="I1946" i="2" s="1"/>
  <c r="H1945" i="2"/>
  <c r="I1945" i="2" s="1"/>
  <c r="H1944" i="2"/>
  <c r="I1944" i="2" s="1"/>
  <c r="H1943" i="2"/>
  <c r="I1943" i="2" s="1"/>
  <c r="H1942" i="2"/>
  <c r="I1942" i="2" s="1"/>
  <c r="H1941" i="2"/>
  <c r="I1941" i="2" s="1"/>
  <c r="H1940" i="2"/>
  <c r="I1940" i="2" s="1"/>
  <c r="H1939" i="2"/>
  <c r="I1939" i="2" s="1"/>
  <c r="H1938" i="2"/>
  <c r="I1938" i="2" s="1"/>
  <c r="H1937" i="2"/>
  <c r="I1937" i="2" s="1"/>
  <c r="H1936" i="2"/>
  <c r="I1936" i="2" s="1"/>
  <c r="H1935" i="2"/>
  <c r="I1935" i="2" s="1"/>
  <c r="H1934" i="2"/>
  <c r="I1934" i="2" s="1"/>
  <c r="H1933" i="2"/>
  <c r="I1933" i="2" s="1"/>
  <c r="H1932" i="2"/>
  <c r="I1932" i="2" s="1"/>
  <c r="H1931" i="2"/>
  <c r="I1931" i="2" s="1"/>
  <c r="H1930" i="2"/>
  <c r="I1930" i="2" s="1"/>
  <c r="H1929" i="2"/>
  <c r="I1929" i="2" s="1"/>
  <c r="H1928" i="2"/>
  <c r="I1928" i="2" s="1"/>
  <c r="I1927" i="2"/>
  <c r="H1926" i="2"/>
  <c r="I1926" i="2" s="1"/>
  <c r="H1925" i="2"/>
  <c r="I1925" i="2" s="1"/>
  <c r="I1924" i="2"/>
  <c r="H1924" i="2"/>
  <c r="H1923" i="2"/>
  <c r="I1923" i="2" s="1"/>
  <c r="H1922" i="2"/>
  <c r="I1922" i="2" s="1"/>
  <c r="H1921" i="2"/>
  <c r="I1921" i="2" s="1"/>
  <c r="H1920" i="2"/>
  <c r="I1920" i="2" s="1"/>
  <c r="H1919" i="2"/>
  <c r="I1919" i="2" s="1"/>
  <c r="I1918" i="2"/>
  <c r="H1918" i="2"/>
  <c r="H1917" i="2"/>
  <c r="I1917" i="2" s="1"/>
  <c r="H1916" i="2"/>
  <c r="I1916" i="2" s="1"/>
  <c r="H1915" i="2"/>
  <c r="I1915" i="2" s="1"/>
  <c r="H1914" i="2"/>
  <c r="I1914" i="2" s="1"/>
  <c r="H1913" i="2"/>
  <c r="I1913" i="2" s="1"/>
  <c r="H1912" i="2"/>
  <c r="I1912" i="2" s="1"/>
  <c r="H1911" i="2"/>
  <c r="I1911" i="2" s="1"/>
  <c r="I1910" i="2"/>
  <c r="H1910" i="2"/>
  <c r="H1909" i="2"/>
  <c r="I1909" i="2" s="1"/>
  <c r="H1908" i="2"/>
  <c r="I1908" i="2" s="1"/>
  <c r="H1907" i="2"/>
  <c r="I1907" i="2" s="1"/>
  <c r="I1906" i="2"/>
  <c r="H1906" i="2"/>
  <c r="H1905" i="2"/>
  <c r="I1905" i="2" s="1"/>
  <c r="H1904" i="2"/>
  <c r="I1904" i="2" s="1"/>
  <c r="H1903" i="2"/>
  <c r="I1903" i="2" s="1"/>
  <c r="H1902" i="2"/>
  <c r="I1902" i="2" s="1"/>
  <c r="I1901" i="2"/>
  <c r="H1901" i="2"/>
  <c r="I1900" i="2"/>
  <c r="H1900" i="2"/>
  <c r="H1899" i="2"/>
  <c r="I1899" i="2" s="1"/>
  <c r="H1898" i="2"/>
  <c r="I1898" i="2" s="1"/>
  <c r="H1897" i="2"/>
  <c r="I1897" i="2" s="1"/>
  <c r="H1896" i="2"/>
  <c r="I1896" i="2" s="1"/>
  <c r="H1895" i="2"/>
  <c r="I1895" i="2" s="1"/>
  <c r="H1894" i="2"/>
  <c r="I1894" i="2" s="1"/>
  <c r="H1893" i="2"/>
  <c r="I1893" i="2" s="1"/>
  <c r="H1892" i="2"/>
  <c r="I1892" i="2" s="1"/>
  <c r="H1891" i="2"/>
  <c r="I1891" i="2" s="1"/>
  <c r="H1890" i="2"/>
  <c r="I1890" i="2" s="1"/>
  <c r="I1889" i="2"/>
  <c r="H1889" i="2"/>
  <c r="H1888" i="2"/>
  <c r="I1888" i="2" s="1"/>
  <c r="H1887" i="2"/>
  <c r="I1887" i="2" s="1"/>
  <c r="H1886" i="2"/>
  <c r="I1886" i="2" s="1"/>
  <c r="H1885" i="2"/>
  <c r="I1885" i="2" s="1"/>
  <c r="I1884" i="2"/>
  <c r="H1884" i="2"/>
  <c r="H1883" i="2"/>
  <c r="I1883" i="2" s="1"/>
  <c r="I1882" i="2"/>
  <c r="H1882" i="2"/>
  <c r="H1881" i="2"/>
  <c r="I1881" i="2" s="1"/>
  <c r="H1880" i="2"/>
  <c r="I1880" i="2" s="1"/>
  <c r="H1879" i="2"/>
  <c r="I1879" i="2" s="1"/>
  <c r="H1878" i="2"/>
  <c r="I1878" i="2" s="1"/>
  <c r="I1877" i="2"/>
  <c r="H1877" i="2"/>
  <c r="H1876" i="2"/>
  <c r="I1876" i="2" s="1"/>
  <c r="H1875" i="2"/>
  <c r="I1875" i="2" s="1"/>
  <c r="H1874" i="2"/>
  <c r="I1874" i="2" s="1"/>
  <c r="H1873" i="2"/>
  <c r="I1873" i="2" s="1"/>
  <c r="H1872" i="2"/>
  <c r="I1872" i="2" s="1"/>
  <c r="H1871" i="2"/>
  <c r="I1871" i="2" s="1"/>
  <c r="I1870" i="2"/>
  <c r="H1870" i="2"/>
  <c r="H1869" i="2"/>
  <c r="I1869" i="2" s="1"/>
  <c r="H1868" i="2"/>
  <c r="I1868" i="2" s="1"/>
  <c r="H1867" i="2"/>
  <c r="I1867" i="2" s="1"/>
  <c r="I1866" i="2"/>
  <c r="H1866" i="2"/>
  <c r="H1865" i="2"/>
  <c r="I1865" i="2" s="1"/>
  <c r="H1864" i="2"/>
  <c r="I1864" i="2" s="1"/>
  <c r="H1863" i="2"/>
  <c r="I1863" i="2" s="1"/>
  <c r="H1862" i="2"/>
  <c r="I1862" i="2" s="1"/>
  <c r="H1861" i="2"/>
  <c r="I1861" i="2" s="1"/>
  <c r="H1860" i="2"/>
  <c r="I1860" i="2" s="1"/>
  <c r="I1859" i="2"/>
  <c r="H1859" i="2"/>
  <c r="H1858" i="2"/>
  <c r="I1858" i="2" s="1"/>
  <c r="H1857" i="2"/>
  <c r="I1857" i="2" s="1"/>
  <c r="I1856" i="2"/>
  <c r="H1855" i="2"/>
  <c r="I1855" i="2" s="1"/>
  <c r="H1854" i="2"/>
  <c r="I1854" i="2" s="1"/>
  <c r="H1853" i="2"/>
  <c r="I1853" i="2" s="1"/>
  <c r="H1852" i="2"/>
  <c r="I1852" i="2" s="1"/>
  <c r="I1851" i="2"/>
  <c r="H1850" i="2"/>
  <c r="I1850" i="2" s="1"/>
  <c r="H1849" i="2"/>
  <c r="I1849" i="2" s="1"/>
  <c r="H1848" i="2"/>
  <c r="I1848" i="2" s="1"/>
  <c r="H1847" i="2"/>
  <c r="I1847" i="2" s="1"/>
  <c r="I1846" i="2"/>
  <c r="H1846" i="2"/>
  <c r="I1845" i="2"/>
  <c r="H1845" i="2"/>
  <c r="H1844" i="2"/>
  <c r="I1844" i="2" s="1"/>
  <c r="H1843" i="2"/>
  <c r="I1843" i="2" s="1"/>
  <c r="H1842" i="2"/>
  <c r="I1842" i="2" s="1"/>
  <c r="H1841" i="2"/>
  <c r="I1841" i="2" s="1"/>
  <c r="H1840" i="2"/>
  <c r="I1840" i="2" s="1"/>
  <c r="H1839" i="2"/>
  <c r="I1839" i="2" s="1"/>
  <c r="H1838" i="2"/>
  <c r="I1838" i="2" s="1"/>
  <c r="H1837" i="2"/>
  <c r="I1837" i="2" s="1"/>
  <c r="H1836" i="2"/>
  <c r="I1836" i="2" s="1"/>
  <c r="H1835" i="2"/>
  <c r="I1835" i="2" s="1"/>
  <c r="I1834" i="2"/>
  <c r="H1834" i="2"/>
  <c r="H1833" i="2"/>
  <c r="I1833" i="2" s="1"/>
  <c r="H1832" i="2"/>
  <c r="I1832" i="2" s="1"/>
  <c r="H1831" i="2"/>
  <c r="I1831" i="2" s="1"/>
  <c r="H1830" i="2"/>
  <c r="I1830" i="2" s="1"/>
  <c r="I1829" i="2"/>
  <c r="H1829" i="2"/>
  <c r="H1828" i="2"/>
  <c r="I1828" i="2" s="1"/>
  <c r="I1827" i="2"/>
  <c r="H1827" i="2"/>
  <c r="H1826" i="2"/>
  <c r="I1826" i="2" s="1"/>
  <c r="H1825" i="2"/>
  <c r="I1825" i="2" s="1"/>
  <c r="H1824" i="2"/>
  <c r="I1824" i="2" s="1"/>
  <c r="I1823" i="2"/>
  <c r="H1823" i="2"/>
  <c r="I1822" i="2"/>
  <c r="H1822" i="2"/>
  <c r="H1821" i="2"/>
  <c r="I1821" i="2" s="1"/>
  <c r="H1820" i="2"/>
  <c r="I1820" i="2" s="1"/>
  <c r="H1819" i="2"/>
  <c r="I1819" i="2" s="1"/>
  <c r="H1818" i="2"/>
  <c r="I1818" i="2" s="1"/>
  <c r="H1817" i="2"/>
  <c r="I1817" i="2" s="1"/>
  <c r="H1816" i="2"/>
  <c r="I1816" i="2" s="1"/>
  <c r="I1815" i="2"/>
  <c r="H1815" i="2"/>
  <c r="H1814" i="2"/>
  <c r="I1814" i="2" s="1"/>
  <c r="H1813" i="2"/>
  <c r="I1813" i="2" s="1"/>
  <c r="H1812" i="2"/>
  <c r="I1812" i="2" s="1"/>
  <c r="H1811" i="2"/>
  <c r="I1811" i="2" s="1"/>
  <c r="H1810" i="2"/>
  <c r="I1810" i="2" s="1"/>
  <c r="H1809" i="2"/>
  <c r="I1809" i="2" s="1"/>
  <c r="H1808" i="2"/>
  <c r="I1808" i="2" s="1"/>
  <c r="H1807" i="2"/>
  <c r="I1807" i="2" s="1"/>
  <c r="H1806" i="2"/>
  <c r="I1806" i="2" s="1"/>
  <c r="H1805" i="2"/>
  <c r="I1805" i="2" s="1"/>
  <c r="I1804" i="2"/>
  <c r="H1804" i="2"/>
  <c r="H1803" i="2"/>
  <c r="I1803" i="2" s="1"/>
  <c r="H1802" i="2"/>
  <c r="I1802" i="2" s="1"/>
  <c r="H1801" i="2"/>
  <c r="I1801" i="2" s="1"/>
  <c r="H1800" i="2"/>
  <c r="I1800" i="2" s="1"/>
  <c r="I1799" i="2"/>
  <c r="H1799" i="2"/>
  <c r="I1798" i="2"/>
  <c r="H1798" i="2"/>
  <c r="I1797" i="2"/>
  <c r="H1797" i="2"/>
  <c r="H1796" i="2"/>
  <c r="I1796" i="2" s="1"/>
  <c r="H1795" i="2"/>
  <c r="I1795" i="2" s="1"/>
  <c r="H1794" i="2"/>
  <c r="I1794" i="2" s="1"/>
  <c r="H1793" i="2"/>
  <c r="I1793" i="2" s="1"/>
  <c r="I1792" i="2"/>
  <c r="H1792" i="2"/>
  <c r="I1791" i="2"/>
  <c r="H1791" i="2"/>
  <c r="H1790" i="2"/>
  <c r="I1790" i="2" s="1"/>
  <c r="I1789" i="2"/>
  <c r="H1789" i="2"/>
  <c r="H1788" i="2"/>
  <c r="I1788" i="2" s="1"/>
  <c r="H1787" i="2"/>
  <c r="I1787" i="2" s="1"/>
  <c r="H1786" i="2"/>
  <c r="I1786" i="2" s="1"/>
  <c r="I1785" i="2"/>
  <c r="H1785" i="2"/>
  <c r="H1784" i="2"/>
  <c r="I1784" i="2" s="1"/>
  <c r="H1783" i="2"/>
  <c r="I1783" i="2" s="1"/>
  <c r="H1782" i="2"/>
  <c r="I1782" i="2" s="1"/>
  <c r="I1781" i="2"/>
  <c r="H1781" i="2"/>
  <c r="H1780" i="2"/>
  <c r="I1780" i="2" s="1"/>
  <c r="H1779" i="2"/>
  <c r="I1779" i="2" s="1"/>
  <c r="H1778" i="2"/>
  <c r="I1778" i="2" s="1"/>
  <c r="I1777" i="2"/>
  <c r="H1777" i="2"/>
  <c r="H1776" i="2"/>
  <c r="I1776" i="2" s="1"/>
  <c r="H1775" i="2"/>
  <c r="I1775" i="2" s="1"/>
  <c r="I1774" i="2"/>
  <c r="H1774" i="2"/>
  <c r="H1773" i="2"/>
  <c r="I1773" i="2" s="1"/>
  <c r="H1772" i="2"/>
  <c r="I1772" i="2" s="1"/>
  <c r="H1771" i="2"/>
  <c r="I1771" i="2" s="1"/>
  <c r="H1770" i="2"/>
  <c r="I1770" i="2" s="1"/>
  <c r="I1769" i="2"/>
  <c r="H1769" i="2"/>
  <c r="I1768" i="2"/>
  <c r="H1768" i="2"/>
  <c r="I1767" i="2"/>
  <c r="H1766" i="2"/>
  <c r="I1766" i="2" s="1"/>
  <c r="H1765" i="2"/>
  <c r="I1765" i="2" s="1"/>
  <c r="H1764" i="2"/>
  <c r="I1764" i="2" s="1"/>
  <c r="H1763" i="2"/>
  <c r="I1763" i="2" s="1"/>
  <c r="H1762" i="2"/>
  <c r="I1762" i="2" s="1"/>
  <c r="I1761" i="2"/>
  <c r="H1761" i="2"/>
  <c r="H1760" i="2"/>
  <c r="I1760" i="2" s="1"/>
  <c r="H1759" i="2"/>
  <c r="I1759" i="2" s="1"/>
  <c r="H1758" i="2"/>
  <c r="I1758" i="2" s="1"/>
  <c r="H1757" i="2"/>
  <c r="I1757" i="2" s="1"/>
  <c r="H1756" i="2"/>
  <c r="I1756" i="2" s="1"/>
  <c r="H1755" i="2"/>
  <c r="I1755" i="2" s="1"/>
  <c r="H1754" i="2"/>
  <c r="I1754" i="2" s="1"/>
  <c r="H1753" i="2"/>
  <c r="I1753" i="2" s="1"/>
  <c r="I1752" i="2"/>
  <c r="H1751" i="2"/>
  <c r="I1751" i="2" s="1"/>
  <c r="H1750" i="2"/>
  <c r="I1750" i="2" s="1"/>
  <c r="H1749" i="2"/>
  <c r="I1749" i="2" s="1"/>
  <c r="H1748" i="2"/>
  <c r="I1748" i="2" s="1"/>
  <c r="I1747" i="2"/>
  <c r="H1747" i="2"/>
  <c r="H1746" i="2"/>
  <c r="I1746" i="2" s="1"/>
  <c r="H1745" i="2"/>
  <c r="I1745" i="2" s="1"/>
  <c r="H1744" i="2"/>
  <c r="I1744" i="2" s="1"/>
  <c r="H1743" i="2"/>
  <c r="I1743" i="2" s="1"/>
  <c r="H1742" i="2"/>
  <c r="I1742" i="2" s="1"/>
  <c r="H1741" i="2"/>
  <c r="I1741" i="2" s="1"/>
  <c r="H1740" i="2"/>
  <c r="I1740" i="2" s="1"/>
  <c r="H1739" i="2"/>
  <c r="I1739" i="2" s="1"/>
  <c r="H1738" i="2"/>
  <c r="I1738" i="2" s="1"/>
  <c r="H1737" i="2"/>
  <c r="I1737" i="2" s="1"/>
  <c r="H1736" i="2"/>
  <c r="I1736" i="2" s="1"/>
  <c r="H1735" i="2"/>
  <c r="I1735" i="2" s="1"/>
  <c r="H1734" i="2"/>
  <c r="I1734" i="2" s="1"/>
  <c r="H1733" i="2"/>
  <c r="I1733" i="2" s="1"/>
  <c r="H1732" i="2"/>
  <c r="I1732" i="2" s="1"/>
  <c r="H1731" i="2"/>
  <c r="I1731" i="2" s="1"/>
  <c r="H1730" i="2"/>
  <c r="I1730" i="2" s="1"/>
  <c r="H1729" i="2"/>
  <c r="I1729" i="2" s="1"/>
  <c r="H1728" i="2"/>
  <c r="I1728" i="2" s="1"/>
  <c r="H1727" i="2"/>
  <c r="I1727" i="2" s="1"/>
  <c r="H1726" i="2"/>
  <c r="I1726" i="2" s="1"/>
  <c r="H1725" i="2"/>
  <c r="I1725" i="2" s="1"/>
  <c r="H1724" i="2"/>
  <c r="I1724" i="2" s="1"/>
  <c r="H1723" i="2"/>
  <c r="I1723" i="2" s="1"/>
  <c r="H1722" i="2"/>
  <c r="I1722" i="2" s="1"/>
  <c r="H1721" i="2"/>
  <c r="I1721" i="2" s="1"/>
  <c r="H1720" i="2"/>
  <c r="I1720" i="2" s="1"/>
  <c r="H1719" i="2"/>
  <c r="I1719" i="2" s="1"/>
  <c r="H1718" i="2"/>
  <c r="I1718" i="2" s="1"/>
  <c r="I1717" i="2"/>
  <c r="H1717" i="2"/>
  <c r="H1716" i="2"/>
  <c r="I1716" i="2" s="1"/>
  <c r="H1715" i="2"/>
  <c r="I1715" i="2" s="1"/>
  <c r="H1714" i="2"/>
  <c r="I1714" i="2" s="1"/>
  <c r="H1713" i="2"/>
  <c r="I1713" i="2" s="1"/>
  <c r="H1712" i="2"/>
  <c r="I1712" i="2" s="1"/>
  <c r="H1711" i="2"/>
  <c r="I1711" i="2" s="1"/>
  <c r="H1710" i="2"/>
  <c r="I1710" i="2" s="1"/>
  <c r="H1709" i="2"/>
  <c r="I1709" i="2" s="1"/>
  <c r="H1708" i="2"/>
  <c r="I1708" i="2" s="1"/>
  <c r="H1707" i="2"/>
  <c r="I1707" i="2" s="1"/>
  <c r="H1706" i="2"/>
  <c r="I1706" i="2" s="1"/>
  <c r="H1705" i="2"/>
  <c r="I1705" i="2" s="1"/>
  <c r="H1704" i="2"/>
  <c r="I1704" i="2" s="1"/>
  <c r="H1703" i="2"/>
  <c r="I1703" i="2" s="1"/>
  <c r="H1702" i="2"/>
  <c r="I1702" i="2" s="1"/>
  <c r="H1701" i="2"/>
  <c r="I1701" i="2" s="1"/>
  <c r="H1700" i="2"/>
  <c r="I1700" i="2" s="1"/>
  <c r="H1699" i="2"/>
  <c r="I1699" i="2" s="1"/>
  <c r="H1698" i="2"/>
  <c r="I1698" i="2" s="1"/>
  <c r="H1697" i="2"/>
  <c r="I1697" i="2" s="1"/>
  <c r="H1696" i="2"/>
  <c r="I1696" i="2" s="1"/>
  <c r="H1695" i="2"/>
  <c r="I1695" i="2" s="1"/>
  <c r="H1694" i="2"/>
  <c r="I1694" i="2" s="1"/>
  <c r="H1693" i="2"/>
  <c r="I1693" i="2" s="1"/>
  <c r="H1692" i="2"/>
  <c r="I1692" i="2" s="1"/>
  <c r="H1691" i="2"/>
  <c r="I1691" i="2" s="1"/>
  <c r="H1690" i="2"/>
  <c r="I1690" i="2" s="1"/>
  <c r="H1689" i="2"/>
  <c r="I1689" i="2" s="1"/>
  <c r="H1688" i="2"/>
  <c r="I1688" i="2" s="1"/>
  <c r="H1687" i="2"/>
  <c r="I1687" i="2" s="1"/>
  <c r="H1686" i="2"/>
  <c r="I1686" i="2" s="1"/>
  <c r="H1685" i="2"/>
  <c r="I1685" i="2" s="1"/>
  <c r="H1684" i="2"/>
  <c r="I1684" i="2" s="1"/>
  <c r="I1683" i="2"/>
  <c r="H1683" i="2"/>
  <c r="H1682" i="2"/>
  <c r="I1682" i="2" s="1"/>
  <c r="H1681" i="2"/>
  <c r="I1681" i="2" s="1"/>
  <c r="H1680" i="2"/>
  <c r="I1680" i="2" s="1"/>
  <c r="H1679" i="2"/>
  <c r="I1679" i="2" s="1"/>
  <c r="H1678" i="2"/>
  <c r="I1678" i="2" s="1"/>
  <c r="H1677" i="2"/>
  <c r="I1677" i="2" s="1"/>
  <c r="H1676" i="2"/>
  <c r="I1676" i="2" s="1"/>
  <c r="H1675" i="2"/>
  <c r="I1675" i="2" s="1"/>
  <c r="H1674" i="2"/>
  <c r="I1674" i="2" s="1"/>
  <c r="H1673" i="2"/>
  <c r="I1673" i="2" s="1"/>
  <c r="H1672" i="2"/>
  <c r="I1672" i="2" s="1"/>
  <c r="H1671" i="2"/>
  <c r="I1671" i="2" s="1"/>
  <c r="H1670" i="2"/>
  <c r="I1670" i="2" s="1"/>
  <c r="H1669" i="2"/>
  <c r="I1669" i="2" s="1"/>
  <c r="H1668" i="2"/>
  <c r="I1668" i="2" s="1"/>
  <c r="H1667" i="2"/>
  <c r="I1667" i="2" s="1"/>
  <c r="H1666" i="2"/>
  <c r="I1666" i="2" s="1"/>
  <c r="H1665" i="2"/>
  <c r="I1665" i="2" s="1"/>
  <c r="H1664" i="2"/>
  <c r="I1664" i="2" s="1"/>
  <c r="H1663" i="2"/>
  <c r="I1663" i="2" s="1"/>
  <c r="H1662" i="2"/>
  <c r="I1662" i="2" s="1"/>
  <c r="H1661" i="2"/>
  <c r="I1661" i="2" s="1"/>
  <c r="H1660" i="2"/>
  <c r="I1660" i="2" s="1"/>
  <c r="H1659" i="2"/>
  <c r="I1659" i="2" s="1"/>
  <c r="H1658" i="2"/>
  <c r="I1658" i="2" s="1"/>
  <c r="H1657" i="2"/>
  <c r="I1657" i="2" s="1"/>
  <c r="H1656" i="2"/>
  <c r="I1656" i="2" s="1"/>
  <c r="H1655" i="2"/>
  <c r="I1655" i="2" s="1"/>
  <c r="H1654" i="2"/>
  <c r="I1654" i="2" s="1"/>
  <c r="H1653" i="2"/>
  <c r="I1653" i="2" s="1"/>
  <c r="H1652" i="2"/>
  <c r="I1652" i="2" s="1"/>
  <c r="H1651" i="2"/>
  <c r="I1651" i="2" s="1"/>
  <c r="H1650" i="2"/>
  <c r="I1650" i="2" s="1"/>
  <c r="H1649" i="2"/>
  <c r="I1649" i="2" s="1"/>
  <c r="H1648" i="2"/>
  <c r="I1648" i="2" s="1"/>
  <c r="H1647" i="2"/>
  <c r="I1647" i="2" s="1"/>
  <c r="H1646" i="2"/>
  <c r="I1646" i="2" s="1"/>
  <c r="H1645" i="2"/>
  <c r="I1645" i="2" s="1"/>
  <c r="H1644" i="2"/>
  <c r="I1644" i="2" s="1"/>
  <c r="H1643" i="2"/>
  <c r="I1643" i="2" s="1"/>
  <c r="H1642" i="2"/>
  <c r="I1642" i="2" s="1"/>
  <c r="H1641" i="2"/>
  <c r="I1641" i="2" s="1"/>
  <c r="H1640" i="2"/>
  <c r="I1640" i="2" s="1"/>
  <c r="H1639" i="2"/>
  <c r="I1639" i="2" s="1"/>
  <c r="H1638" i="2"/>
  <c r="I1638" i="2" s="1"/>
  <c r="H1637" i="2"/>
  <c r="I1637" i="2" s="1"/>
  <c r="H1636" i="2"/>
  <c r="I1636" i="2" s="1"/>
  <c r="H1635" i="2"/>
  <c r="I1635" i="2" s="1"/>
  <c r="H1634" i="2"/>
  <c r="I1634" i="2" s="1"/>
  <c r="H1633" i="2"/>
  <c r="I1633" i="2" s="1"/>
  <c r="H1632" i="2"/>
  <c r="I1632" i="2" s="1"/>
  <c r="H1631" i="2"/>
  <c r="I1631" i="2" s="1"/>
  <c r="H1630" i="2"/>
  <c r="I1630" i="2" s="1"/>
  <c r="H1629" i="2"/>
  <c r="I1629" i="2" s="1"/>
  <c r="H1628" i="2"/>
  <c r="I1628" i="2" s="1"/>
  <c r="H1627" i="2"/>
  <c r="I1627" i="2" s="1"/>
  <c r="H1626" i="2"/>
  <c r="I1626" i="2" s="1"/>
  <c r="H1625" i="2"/>
  <c r="I1625" i="2" s="1"/>
  <c r="H1624" i="2"/>
  <c r="I1624" i="2" s="1"/>
  <c r="H1623" i="2"/>
  <c r="I1623" i="2" s="1"/>
  <c r="H1622" i="2"/>
  <c r="I1622" i="2" s="1"/>
  <c r="H1621" i="2"/>
  <c r="I1621" i="2" s="1"/>
  <c r="H1620" i="2"/>
  <c r="I1620" i="2" s="1"/>
  <c r="H1619" i="2"/>
  <c r="I1619" i="2" s="1"/>
  <c r="H1618" i="2"/>
  <c r="I1618" i="2" s="1"/>
  <c r="H1617" i="2"/>
  <c r="I1617" i="2" s="1"/>
  <c r="H1616" i="2"/>
  <c r="I1616" i="2" s="1"/>
  <c r="H1615" i="2"/>
  <c r="I1615" i="2" s="1"/>
  <c r="H1614" i="2"/>
  <c r="I1614" i="2" s="1"/>
  <c r="H1613" i="2"/>
  <c r="I1613" i="2" s="1"/>
  <c r="H1612" i="2"/>
  <c r="I1612" i="2" s="1"/>
  <c r="H1611" i="2"/>
  <c r="I1611" i="2" s="1"/>
  <c r="H1610" i="2"/>
  <c r="I1610" i="2" s="1"/>
  <c r="H1609" i="2"/>
  <c r="I1609" i="2" s="1"/>
  <c r="H1608" i="2"/>
  <c r="I1608" i="2" s="1"/>
  <c r="H1607" i="2"/>
  <c r="I1607" i="2" s="1"/>
  <c r="H1606" i="2"/>
  <c r="I1606" i="2" s="1"/>
  <c r="I1605" i="2"/>
  <c r="H1605" i="2"/>
  <c r="H1604" i="2"/>
  <c r="I1604" i="2" s="1"/>
  <c r="H1603" i="2"/>
  <c r="I1603" i="2" s="1"/>
  <c r="H1602" i="2"/>
  <c r="I1602" i="2" s="1"/>
  <c r="H1601" i="2"/>
  <c r="I1601" i="2" s="1"/>
  <c r="H1600" i="2"/>
  <c r="I1600" i="2" s="1"/>
  <c r="H1599" i="2"/>
  <c r="I1599" i="2" s="1"/>
  <c r="H1598" i="2"/>
  <c r="I1598" i="2" s="1"/>
  <c r="H1597" i="2"/>
  <c r="I1597" i="2" s="1"/>
  <c r="H1596" i="2"/>
  <c r="I1596" i="2" s="1"/>
  <c r="H1595" i="2"/>
  <c r="I1595" i="2" s="1"/>
  <c r="H1594" i="2"/>
  <c r="I1594" i="2" s="1"/>
  <c r="H1593" i="2"/>
  <c r="I1593" i="2" s="1"/>
  <c r="H1592" i="2"/>
  <c r="I1592" i="2" s="1"/>
  <c r="H1591" i="2"/>
  <c r="I1591" i="2" s="1"/>
  <c r="H1590" i="2"/>
  <c r="I1590" i="2" s="1"/>
  <c r="H1589" i="2"/>
  <c r="I1589" i="2" s="1"/>
  <c r="H1588" i="2"/>
  <c r="I1588" i="2" s="1"/>
  <c r="H1587" i="2"/>
  <c r="I1587" i="2" s="1"/>
  <c r="H1586" i="2"/>
  <c r="I1586" i="2" s="1"/>
  <c r="H1585" i="2"/>
  <c r="I1585" i="2" s="1"/>
  <c r="H1584" i="2"/>
  <c r="I1584" i="2" s="1"/>
  <c r="H1583" i="2"/>
  <c r="I1583" i="2" s="1"/>
  <c r="H1582" i="2"/>
  <c r="I1582" i="2" s="1"/>
  <c r="H1581" i="2"/>
  <c r="I1581" i="2" s="1"/>
  <c r="H1580" i="2"/>
  <c r="I1580" i="2" s="1"/>
  <c r="H1579" i="2"/>
  <c r="I1579" i="2" s="1"/>
  <c r="H1578" i="2"/>
  <c r="I1578" i="2" s="1"/>
  <c r="H1577" i="2"/>
  <c r="I1577" i="2" s="1"/>
  <c r="H1576" i="2"/>
  <c r="I1576" i="2" s="1"/>
  <c r="H1575" i="2"/>
  <c r="I1575" i="2" s="1"/>
  <c r="H1574" i="2"/>
  <c r="I1574" i="2" s="1"/>
  <c r="H1573" i="2"/>
  <c r="I1573" i="2" s="1"/>
  <c r="H1572" i="2"/>
  <c r="I1572" i="2" s="1"/>
  <c r="H1571" i="2"/>
  <c r="I1571" i="2" s="1"/>
  <c r="H1570" i="2"/>
  <c r="I1570" i="2" s="1"/>
  <c r="H1569" i="2"/>
  <c r="I1569" i="2" s="1"/>
  <c r="H1568" i="2"/>
  <c r="I1568" i="2" s="1"/>
  <c r="H1567" i="2"/>
  <c r="I1567" i="2" s="1"/>
  <c r="H1566" i="2"/>
  <c r="I1566" i="2" s="1"/>
  <c r="H1565" i="2"/>
  <c r="I1565" i="2" s="1"/>
  <c r="H1564" i="2"/>
  <c r="I1564" i="2" s="1"/>
  <c r="H1563" i="2"/>
  <c r="I1563" i="2" s="1"/>
  <c r="H1562" i="2"/>
  <c r="I1562" i="2" s="1"/>
  <c r="H1561" i="2"/>
  <c r="I1561" i="2" s="1"/>
  <c r="H1560" i="2"/>
  <c r="I1560" i="2" s="1"/>
  <c r="H1559" i="2"/>
  <c r="I1559" i="2" s="1"/>
  <c r="H1558" i="2"/>
  <c r="I1558" i="2" s="1"/>
  <c r="H1557" i="2"/>
  <c r="I1557" i="2" s="1"/>
  <c r="H1556" i="2"/>
  <c r="I1556" i="2" s="1"/>
  <c r="H1555" i="2"/>
  <c r="I1555" i="2" s="1"/>
  <c r="H1554" i="2"/>
  <c r="I1554" i="2" s="1"/>
  <c r="H1553" i="2"/>
  <c r="I1553" i="2" s="1"/>
  <c r="H1552" i="2"/>
  <c r="I1552" i="2" s="1"/>
  <c r="H1551" i="2"/>
  <c r="I1551" i="2" s="1"/>
  <c r="H1550" i="2"/>
  <c r="I1550" i="2" s="1"/>
  <c r="I1549" i="2"/>
  <c r="H1549" i="2"/>
  <c r="H1548" i="2"/>
  <c r="I1548" i="2" s="1"/>
  <c r="H1547" i="2"/>
  <c r="I1547" i="2" s="1"/>
  <c r="H1546" i="2"/>
  <c r="I1546" i="2" s="1"/>
  <c r="H1545" i="2"/>
  <c r="I1545" i="2" s="1"/>
  <c r="H1544" i="2"/>
  <c r="I1544" i="2" s="1"/>
  <c r="H1543" i="2"/>
  <c r="I1543" i="2" s="1"/>
  <c r="H1542" i="2"/>
  <c r="I1542" i="2" s="1"/>
  <c r="H1541" i="2"/>
  <c r="I1541" i="2" s="1"/>
  <c r="H1540" i="2"/>
  <c r="I1540" i="2" s="1"/>
  <c r="H1539" i="2"/>
  <c r="I1539" i="2" s="1"/>
  <c r="H1538" i="2"/>
  <c r="I1538" i="2" s="1"/>
  <c r="H1537" i="2"/>
  <c r="I1537" i="2" s="1"/>
  <c r="H1536" i="2"/>
  <c r="I1536" i="2" s="1"/>
  <c r="H1535" i="2"/>
  <c r="I1535" i="2" s="1"/>
  <c r="H1534" i="2"/>
  <c r="I1534" i="2" s="1"/>
  <c r="H1533" i="2"/>
  <c r="I1533" i="2" s="1"/>
  <c r="H1532" i="2"/>
  <c r="I1532" i="2" s="1"/>
  <c r="H1531" i="2"/>
  <c r="I1531" i="2" s="1"/>
  <c r="H1530" i="2"/>
  <c r="I1530" i="2" s="1"/>
  <c r="H1529" i="2"/>
  <c r="I1529" i="2" s="1"/>
  <c r="H1528" i="2"/>
  <c r="I1528" i="2" s="1"/>
  <c r="H1527" i="2"/>
  <c r="I1527" i="2" s="1"/>
  <c r="H1526" i="2"/>
  <c r="I1526" i="2" s="1"/>
  <c r="H1525" i="2"/>
  <c r="I1525" i="2" s="1"/>
  <c r="H1524" i="2"/>
  <c r="I1524" i="2" s="1"/>
  <c r="H1523" i="2"/>
  <c r="I1523" i="2" s="1"/>
  <c r="H1522" i="2"/>
  <c r="I1522" i="2" s="1"/>
  <c r="H1521" i="2"/>
  <c r="I1521" i="2" s="1"/>
  <c r="H1520" i="2"/>
  <c r="I1520" i="2" s="1"/>
  <c r="H1519" i="2"/>
  <c r="I1519" i="2" s="1"/>
  <c r="H1518" i="2"/>
  <c r="I1518" i="2" s="1"/>
  <c r="H1517" i="2"/>
  <c r="I1517" i="2" s="1"/>
  <c r="H1516" i="2"/>
  <c r="I1516" i="2" s="1"/>
  <c r="H1515" i="2"/>
  <c r="I1515" i="2" s="1"/>
  <c r="H1514" i="2"/>
  <c r="I1514" i="2" s="1"/>
  <c r="H1513" i="2"/>
  <c r="I1513" i="2" s="1"/>
  <c r="H1512" i="2"/>
  <c r="I1512" i="2" s="1"/>
  <c r="H1511" i="2"/>
  <c r="I1511" i="2" s="1"/>
  <c r="H1510" i="2"/>
  <c r="I1510" i="2" s="1"/>
  <c r="H1509" i="2"/>
  <c r="I1509" i="2" s="1"/>
  <c r="H1508" i="2"/>
  <c r="I1508" i="2" s="1"/>
  <c r="H1507" i="2"/>
  <c r="I1507" i="2" s="1"/>
  <c r="H1506" i="2"/>
  <c r="I1506" i="2" s="1"/>
  <c r="H1505" i="2"/>
  <c r="I1505" i="2" s="1"/>
  <c r="H1504" i="2"/>
  <c r="I1504" i="2" s="1"/>
  <c r="H1503" i="2"/>
  <c r="I1503" i="2" s="1"/>
  <c r="H1502" i="2"/>
  <c r="I1502" i="2" s="1"/>
  <c r="H1501" i="2"/>
  <c r="I1501" i="2" s="1"/>
  <c r="H1500" i="2"/>
  <c r="I1500" i="2" s="1"/>
  <c r="H1499" i="2"/>
  <c r="I1499" i="2" s="1"/>
  <c r="H1498" i="2"/>
  <c r="I1498" i="2" s="1"/>
  <c r="H1497" i="2"/>
  <c r="I1497" i="2" s="1"/>
  <c r="H1496" i="2"/>
  <c r="I1496" i="2" s="1"/>
  <c r="H1495" i="2"/>
  <c r="I1495" i="2" s="1"/>
  <c r="H1494" i="2"/>
  <c r="I1494" i="2" s="1"/>
  <c r="H1493" i="2"/>
  <c r="I1493" i="2" s="1"/>
  <c r="H1492" i="2"/>
  <c r="I1492" i="2" s="1"/>
  <c r="H1491" i="2"/>
  <c r="I1491" i="2" s="1"/>
  <c r="H1490" i="2"/>
  <c r="I1490" i="2" s="1"/>
  <c r="H1489" i="2"/>
  <c r="I1489" i="2" s="1"/>
  <c r="H1488" i="2"/>
  <c r="I1488" i="2" s="1"/>
  <c r="H1487" i="2"/>
  <c r="I1487" i="2" s="1"/>
  <c r="H1486" i="2"/>
  <c r="I1486" i="2" s="1"/>
  <c r="H1485" i="2"/>
  <c r="I1485" i="2" s="1"/>
  <c r="H1484" i="2"/>
  <c r="I1484" i="2" s="1"/>
  <c r="H1483" i="2"/>
  <c r="I1483" i="2" s="1"/>
  <c r="H1482" i="2"/>
  <c r="I1482" i="2" s="1"/>
  <c r="H1481" i="2"/>
  <c r="I1481" i="2" s="1"/>
  <c r="H1480" i="2"/>
  <c r="I1480" i="2" s="1"/>
  <c r="H1479" i="2"/>
  <c r="I1479" i="2" s="1"/>
  <c r="H1478" i="2"/>
  <c r="I1478" i="2" s="1"/>
  <c r="H1477" i="2"/>
  <c r="I1477" i="2" s="1"/>
  <c r="H1476" i="2"/>
  <c r="I1476" i="2" s="1"/>
  <c r="H1475" i="2"/>
  <c r="I1475" i="2" s="1"/>
  <c r="H1474" i="2"/>
  <c r="I1474" i="2" s="1"/>
  <c r="H1473" i="2"/>
  <c r="I1473" i="2" s="1"/>
  <c r="H1472" i="2"/>
  <c r="I1472" i="2" s="1"/>
  <c r="H1471" i="2"/>
  <c r="I1471" i="2" s="1"/>
  <c r="H1470" i="2"/>
  <c r="I1470" i="2" s="1"/>
  <c r="H1469" i="2"/>
  <c r="I1469" i="2" s="1"/>
  <c r="H1468" i="2"/>
  <c r="I1468" i="2" s="1"/>
  <c r="H1467" i="2"/>
  <c r="I1467" i="2" s="1"/>
  <c r="H1466" i="2"/>
  <c r="I1466" i="2" s="1"/>
  <c r="H1465" i="2"/>
  <c r="I1465" i="2" s="1"/>
  <c r="H1464" i="2"/>
  <c r="I1464" i="2" s="1"/>
  <c r="H1463" i="2"/>
  <c r="I1463" i="2" s="1"/>
  <c r="H1462" i="2"/>
  <c r="I1462" i="2" s="1"/>
  <c r="H1461" i="2"/>
  <c r="I1461" i="2" s="1"/>
  <c r="H1460" i="2"/>
  <c r="I1460" i="2" s="1"/>
  <c r="H1459" i="2"/>
  <c r="I1459" i="2" s="1"/>
  <c r="H1458" i="2"/>
  <c r="I1458" i="2" s="1"/>
  <c r="H1457" i="2"/>
  <c r="I1457" i="2" s="1"/>
  <c r="H1456" i="2"/>
  <c r="I1456" i="2" s="1"/>
  <c r="H1455" i="2"/>
  <c r="I1455" i="2" s="1"/>
  <c r="H1454" i="2"/>
  <c r="I1454" i="2" s="1"/>
  <c r="I1453" i="2"/>
  <c r="H1453" i="2"/>
  <c r="H1452" i="2"/>
  <c r="I1452" i="2" s="1"/>
  <c r="H1451" i="2"/>
  <c r="I1451" i="2" s="1"/>
  <c r="H1450" i="2"/>
  <c r="I1450" i="2" s="1"/>
  <c r="H1449" i="2"/>
  <c r="I1449" i="2" s="1"/>
  <c r="H1448" i="2"/>
  <c r="I1448" i="2" s="1"/>
  <c r="H1447" i="2"/>
  <c r="I1447" i="2" s="1"/>
  <c r="H1446" i="2"/>
  <c r="I1446" i="2" s="1"/>
  <c r="I1445" i="2"/>
  <c r="H1445" i="2"/>
  <c r="H1444" i="2"/>
  <c r="I1444" i="2" s="1"/>
  <c r="I1443" i="2"/>
  <c r="H1443" i="2"/>
  <c r="H1442" i="2"/>
  <c r="I1442" i="2" s="1"/>
  <c r="H1441" i="2"/>
  <c r="I1441" i="2" s="1"/>
  <c r="H1440" i="2"/>
  <c r="I1440" i="2" s="1"/>
  <c r="H1439" i="2"/>
  <c r="I1439" i="2" s="1"/>
  <c r="H1438" i="2"/>
  <c r="I1438" i="2" s="1"/>
  <c r="I1437" i="2"/>
  <c r="H1437" i="2"/>
  <c r="H1436" i="2"/>
  <c r="I1436" i="2" s="1"/>
  <c r="H1435" i="2"/>
  <c r="I1435" i="2" s="1"/>
  <c r="H1434" i="2"/>
  <c r="I1434" i="2" s="1"/>
  <c r="H1433" i="2"/>
  <c r="I1433" i="2" s="1"/>
  <c r="H1432" i="2"/>
  <c r="I1432" i="2" s="1"/>
  <c r="H1431" i="2"/>
  <c r="I1431" i="2" s="1"/>
  <c r="H1430" i="2"/>
  <c r="I1430" i="2" s="1"/>
  <c r="H1429" i="2"/>
  <c r="I1429" i="2" s="1"/>
  <c r="H1428" i="2"/>
  <c r="I1428" i="2" s="1"/>
  <c r="H1427" i="2"/>
  <c r="I1427" i="2" s="1"/>
  <c r="H1426" i="2"/>
  <c r="I1426" i="2" s="1"/>
  <c r="H1425" i="2"/>
  <c r="I1425" i="2" s="1"/>
  <c r="H1424" i="2"/>
  <c r="I1424" i="2" s="1"/>
  <c r="H1423" i="2"/>
  <c r="I1423" i="2" s="1"/>
  <c r="H1422" i="2"/>
  <c r="I1422" i="2" s="1"/>
  <c r="H1421" i="2"/>
  <c r="I1421" i="2" s="1"/>
  <c r="H1420" i="2"/>
  <c r="I1420" i="2" s="1"/>
  <c r="H1419" i="2"/>
  <c r="I1419" i="2" s="1"/>
  <c r="H1418" i="2"/>
  <c r="I1418" i="2" s="1"/>
  <c r="H1417" i="2"/>
  <c r="I1417" i="2" s="1"/>
  <c r="H1416" i="2"/>
  <c r="I1416" i="2" s="1"/>
  <c r="H1415" i="2"/>
  <c r="I1415" i="2" s="1"/>
  <c r="H1414" i="2"/>
  <c r="I1414" i="2" s="1"/>
  <c r="H1413" i="2"/>
  <c r="I1413" i="2" s="1"/>
  <c r="H1412" i="2"/>
  <c r="I1412" i="2" s="1"/>
  <c r="H1411" i="2"/>
  <c r="I1411" i="2" s="1"/>
  <c r="H1410" i="2"/>
  <c r="I1410" i="2" s="1"/>
  <c r="H1409" i="2"/>
  <c r="I1409" i="2" s="1"/>
  <c r="H1408" i="2"/>
  <c r="I1408" i="2" s="1"/>
  <c r="H1407" i="2"/>
  <c r="I1407" i="2" s="1"/>
  <c r="H1406" i="2"/>
  <c r="I1406" i="2" s="1"/>
  <c r="H1405" i="2"/>
  <c r="I1405" i="2" s="1"/>
  <c r="H1404" i="2"/>
  <c r="I1404" i="2" s="1"/>
  <c r="H1403" i="2"/>
  <c r="I1403" i="2" s="1"/>
  <c r="H1402" i="2"/>
  <c r="I1402" i="2" s="1"/>
  <c r="I1401" i="2"/>
  <c r="H1401" i="2"/>
  <c r="H1400" i="2"/>
  <c r="I1400" i="2" s="1"/>
  <c r="H1399" i="2"/>
  <c r="I1399" i="2" s="1"/>
  <c r="H1398" i="2"/>
  <c r="I1398" i="2" s="1"/>
  <c r="H1397" i="2"/>
  <c r="I1397" i="2" s="1"/>
  <c r="H1396" i="2"/>
  <c r="I1396" i="2" s="1"/>
  <c r="H1395" i="2"/>
  <c r="I1395" i="2" s="1"/>
  <c r="H1394" i="2"/>
  <c r="I1394" i="2" s="1"/>
  <c r="H1393" i="2"/>
  <c r="I1393" i="2" s="1"/>
  <c r="H1392" i="2"/>
  <c r="I1392" i="2" s="1"/>
  <c r="H1391" i="2"/>
  <c r="I1391" i="2" s="1"/>
  <c r="H1390" i="2"/>
  <c r="I1390" i="2" s="1"/>
  <c r="H1389" i="2"/>
  <c r="I1389" i="2" s="1"/>
  <c r="H1388" i="2"/>
  <c r="I1388" i="2" s="1"/>
  <c r="H1387" i="2"/>
  <c r="I1387" i="2" s="1"/>
  <c r="H1386" i="2"/>
  <c r="I1386" i="2" s="1"/>
  <c r="H1385" i="2"/>
  <c r="I1385" i="2" s="1"/>
  <c r="H1384" i="2"/>
  <c r="I1384" i="2" s="1"/>
  <c r="H1383" i="2"/>
  <c r="I1383" i="2" s="1"/>
  <c r="H1382" i="2"/>
  <c r="I1382" i="2" s="1"/>
  <c r="H1381" i="2"/>
  <c r="I1381" i="2" s="1"/>
  <c r="H1380" i="2"/>
  <c r="I1380" i="2" s="1"/>
  <c r="H1379" i="2"/>
  <c r="I1379" i="2" s="1"/>
  <c r="H1378" i="2"/>
  <c r="I1378" i="2" s="1"/>
  <c r="H1377" i="2"/>
  <c r="I1377" i="2" s="1"/>
  <c r="H1376" i="2"/>
  <c r="I1376" i="2" s="1"/>
  <c r="H1375" i="2"/>
  <c r="I1375" i="2" s="1"/>
  <c r="H1374" i="2"/>
  <c r="I1374" i="2" s="1"/>
  <c r="H1373" i="2"/>
  <c r="I1373" i="2" s="1"/>
  <c r="H1372" i="2"/>
  <c r="I1372" i="2" s="1"/>
  <c r="H1371" i="2"/>
  <c r="I1371" i="2" s="1"/>
  <c r="H1370" i="2"/>
  <c r="I1370" i="2" s="1"/>
  <c r="H1369" i="2"/>
  <c r="I1369" i="2" s="1"/>
  <c r="H1368" i="2"/>
  <c r="I1368" i="2" s="1"/>
  <c r="H1367" i="2"/>
  <c r="I1367" i="2" s="1"/>
  <c r="H1366" i="2"/>
  <c r="I1366" i="2" s="1"/>
  <c r="H1365" i="2"/>
  <c r="I1365" i="2" s="1"/>
  <c r="H1364" i="2"/>
  <c r="I1364" i="2" s="1"/>
  <c r="H1363" i="2"/>
  <c r="I1363" i="2" s="1"/>
  <c r="H1362" i="2"/>
  <c r="I1362" i="2" s="1"/>
  <c r="H1361" i="2"/>
  <c r="I1361" i="2" s="1"/>
  <c r="H1360" i="2"/>
  <c r="I1360" i="2" s="1"/>
  <c r="H1359" i="2"/>
  <c r="I1359" i="2" s="1"/>
  <c r="H1358" i="2"/>
  <c r="I1358" i="2" s="1"/>
  <c r="H1357" i="2"/>
  <c r="I1357" i="2" s="1"/>
  <c r="H1356" i="2"/>
  <c r="I1356" i="2" s="1"/>
  <c r="H1355" i="2"/>
  <c r="I1355" i="2" s="1"/>
  <c r="H1354" i="2"/>
  <c r="I1354" i="2" s="1"/>
  <c r="H1353" i="2"/>
  <c r="I1353" i="2" s="1"/>
  <c r="H1352" i="2"/>
  <c r="I1352" i="2" s="1"/>
  <c r="H1351" i="2"/>
  <c r="I1351" i="2" s="1"/>
  <c r="H1350" i="2"/>
  <c r="I1350" i="2" s="1"/>
  <c r="H1349" i="2"/>
  <c r="I1349" i="2" s="1"/>
  <c r="H1348" i="2"/>
  <c r="I1348" i="2" s="1"/>
  <c r="H1347" i="2"/>
  <c r="I1347" i="2" s="1"/>
  <c r="H1346" i="2"/>
  <c r="I1346" i="2" s="1"/>
  <c r="H1345" i="2"/>
  <c r="I1345" i="2" s="1"/>
  <c r="H1344" i="2"/>
  <c r="I1344" i="2" s="1"/>
  <c r="H1343" i="2"/>
  <c r="I1343" i="2" s="1"/>
  <c r="H1342" i="2"/>
  <c r="I1342" i="2" s="1"/>
  <c r="H1341" i="2"/>
  <c r="I1341" i="2" s="1"/>
  <c r="H1340" i="2"/>
  <c r="I1340" i="2" s="1"/>
  <c r="H1339" i="2"/>
  <c r="I1339" i="2" s="1"/>
  <c r="H1338" i="2"/>
  <c r="I1338" i="2" s="1"/>
  <c r="H1337" i="2"/>
  <c r="I1337" i="2" s="1"/>
  <c r="H1336" i="2"/>
  <c r="I1336" i="2" s="1"/>
  <c r="H1335" i="2"/>
  <c r="I1335" i="2" s="1"/>
  <c r="H1334" i="2"/>
  <c r="I1334" i="2" s="1"/>
  <c r="H1333" i="2"/>
  <c r="I1333" i="2" s="1"/>
  <c r="H1332" i="2"/>
  <c r="I1332" i="2" s="1"/>
  <c r="H1331" i="2"/>
  <c r="I1331" i="2" s="1"/>
  <c r="H1330" i="2"/>
  <c r="I1330" i="2" s="1"/>
  <c r="H1329" i="2"/>
  <c r="I1329" i="2" s="1"/>
  <c r="H1328" i="2"/>
  <c r="I1328" i="2" s="1"/>
  <c r="H1327" i="2"/>
  <c r="I1327" i="2" s="1"/>
  <c r="H1326" i="2"/>
  <c r="I1326" i="2" s="1"/>
  <c r="H1325" i="2"/>
  <c r="I1325" i="2" s="1"/>
  <c r="H1324" i="2"/>
  <c r="I1324" i="2" s="1"/>
  <c r="H1323" i="2"/>
  <c r="I1323" i="2" s="1"/>
  <c r="H1322" i="2"/>
  <c r="I1322" i="2" s="1"/>
  <c r="H1321" i="2"/>
  <c r="I1321" i="2" s="1"/>
  <c r="H1320" i="2"/>
  <c r="I1320" i="2" s="1"/>
  <c r="H1319" i="2"/>
  <c r="I1319" i="2" s="1"/>
  <c r="H1318" i="2"/>
  <c r="I1318" i="2" s="1"/>
  <c r="H1317" i="2"/>
  <c r="I1317" i="2" s="1"/>
  <c r="H1316" i="2"/>
  <c r="I1316" i="2" s="1"/>
  <c r="H1315" i="2"/>
  <c r="I1315" i="2" s="1"/>
  <c r="H1314" i="2"/>
  <c r="I1314" i="2" s="1"/>
  <c r="H1313" i="2"/>
  <c r="I1313" i="2" s="1"/>
  <c r="H1312" i="2"/>
  <c r="I1312" i="2" s="1"/>
  <c r="H1311" i="2"/>
  <c r="I1311" i="2" s="1"/>
  <c r="H1310" i="2"/>
  <c r="I1310" i="2" s="1"/>
  <c r="H1309" i="2"/>
  <c r="I1309" i="2" s="1"/>
  <c r="H1308" i="2"/>
  <c r="I1308" i="2" s="1"/>
  <c r="H1307" i="2"/>
  <c r="I1307" i="2" s="1"/>
  <c r="H1306" i="2"/>
  <c r="I1306" i="2" s="1"/>
  <c r="H1305" i="2"/>
  <c r="I1305" i="2" s="1"/>
  <c r="H1304" i="2"/>
  <c r="I1304" i="2" s="1"/>
  <c r="H1303" i="2"/>
  <c r="I1303" i="2" s="1"/>
  <c r="H1302" i="2"/>
  <c r="I1302" i="2" s="1"/>
  <c r="H1301" i="2"/>
  <c r="I1301" i="2" s="1"/>
  <c r="H1300" i="2"/>
  <c r="I1300" i="2" s="1"/>
  <c r="H1299" i="2"/>
  <c r="I1299" i="2" s="1"/>
  <c r="H1298" i="2"/>
  <c r="I1298" i="2" s="1"/>
  <c r="H1297" i="2"/>
  <c r="I1297" i="2" s="1"/>
  <c r="H1296" i="2"/>
  <c r="I1296" i="2" s="1"/>
  <c r="H1295" i="2"/>
  <c r="I1295" i="2" s="1"/>
  <c r="H1294" i="2"/>
  <c r="I1294" i="2" s="1"/>
  <c r="H1293" i="2"/>
  <c r="I1293" i="2" s="1"/>
  <c r="H1292" i="2"/>
  <c r="I1292" i="2" s="1"/>
  <c r="H1291" i="2"/>
  <c r="I1291" i="2" s="1"/>
  <c r="H1290" i="2"/>
  <c r="I1290" i="2" s="1"/>
  <c r="H1289" i="2"/>
  <c r="I1289" i="2" s="1"/>
  <c r="H1288" i="2"/>
  <c r="I1288" i="2" s="1"/>
  <c r="H1287" i="2"/>
  <c r="I1287" i="2" s="1"/>
  <c r="H1286" i="2"/>
  <c r="I1286" i="2" s="1"/>
  <c r="H1285" i="2"/>
  <c r="I1285" i="2" s="1"/>
  <c r="H1284" i="2"/>
  <c r="I1284" i="2" s="1"/>
  <c r="H1283" i="2"/>
  <c r="I1283" i="2" s="1"/>
  <c r="H1282" i="2"/>
  <c r="I1282" i="2" s="1"/>
  <c r="H1281" i="2"/>
  <c r="I1281" i="2" s="1"/>
  <c r="H1280" i="2"/>
  <c r="I1280" i="2" s="1"/>
  <c r="H1279" i="2"/>
  <c r="I1279" i="2" s="1"/>
  <c r="H1278" i="2"/>
  <c r="I1278" i="2" s="1"/>
  <c r="H1277" i="2"/>
  <c r="I1277" i="2" s="1"/>
  <c r="H1276" i="2"/>
  <c r="I1276" i="2" s="1"/>
  <c r="H1275" i="2"/>
  <c r="I1275" i="2" s="1"/>
  <c r="H1274" i="2"/>
  <c r="I1274" i="2" s="1"/>
  <c r="H1273" i="2"/>
  <c r="I1273" i="2" s="1"/>
  <c r="H1272" i="2"/>
  <c r="I1272" i="2" s="1"/>
  <c r="H1271" i="2"/>
  <c r="I1271" i="2" s="1"/>
  <c r="H1270" i="2"/>
  <c r="I1270" i="2" s="1"/>
  <c r="H1269" i="2"/>
  <c r="I1269" i="2" s="1"/>
  <c r="H1268" i="2"/>
  <c r="I1268" i="2" s="1"/>
  <c r="H1267" i="2"/>
  <c r="I1267" i="2" s="1"/>
  <c r="H1266" i="2"/>
  <c r="I1266" i="2" s="1"/>
  <c r="H1265" i="2"/>
  <c r="I1265" i="2" s="1"/>
  <c r="H1264" i="2"/>
  <c r="I1264" i="2" s="1"/>
  <c r="H1263" i="2"/>
  <c r="I1263" i="2" s="1"/>
  <c r="H1262" i="2"/>
  <c r="I1262" i="2" s="1"/>
  <c r="H1261" i="2"/>
  <c r="I1261" i="2" s="1"/>
  <c r="H1260" i="2"/>
  <c r="I1260" i="2" s="1"/>
  <c r="H1259" i="2"/>
  <c r="I1259" i="2" s="1"/>
  <c r="H1258" i="2"/>
  <c r="I1258" i="2" s="1"/>
  <c r="H1257" i="2"/>
  <c r="I1257" i="2" s="1"/>
  <c r="H1256" i="2"/>
  <c r="I1256" i="2" s="1"/>
  <c r="H1255" i="2"/>
  <c r="I1255" i="2" s="1"/>
  <c r="H1254" i="2"/>
  <c r="I1254" i="2" s="1"/>
  <c r="H1253" i="2"/>
  <c r="I1253" i="2" s="1"/>
  <c r="H1252" i="2"/>
  <c r="I1252" i="2" s="1"/>
  <c r="H1251" i="2"/>
  <c r="I1251" i="2" s="1"/>
  <c r="H1250" i="2"/>
  <c r="I1250" i="2" s="1"/>
  <c r="H1249" i="2"/>
  <c r="I1249" i="2" s="1"/>
  <c r="H1248" i="2"/>
  <c r="I1248" i="2" s="1"/>
  <c r="H1247" i="2"/>
  <c r="I1247" i="2" s="1"/>
  <c r="H1246" i="2"/>
  <c r="I1246" i="2" s="1"/>
  <c r="H1245" i="2"/>
  <c r="I1245" i="2" s="1"/>
  <c r="H1244" i="2"/>
  <c r="I1244" i="2" s="1"/>
  <c r="H1243" i="2"/>
  <c r="I1243" i="2" s="1"/>
  <c r="H1242" i="2"/>
  <c r="I1242" i="2" s="1"/>
  <c r="H1241" i="2"/>
  <c r="I1241" i="2" s="1"/>
  <c r="H1240" i="2"/>
  <c r="I1240" i="2" s="1"/>
  <c r="H1239" i="2"/>
  <c r="I1239" i="2" s="1"/>
  <c r="H1238" i="2"/>
  <c r="I1238" i="2" s="1"/>
  <c r="H1237" i="2"/>
  <c r="I1237" i="2" s="1"/>
  <c r="H1236" i="2"/>
  <c r="I1236" i="2" s="1"/>
  <c r="H1235" i="2"/>
  <c r="I1235" i="2" s="1"/>
  <c r="H1234" i="2"/>
  <c r="I1234" i="2" s="1"/>
  <c r="H1233" i="2"/>
  <c r="I1233" i="2" s="1"/>
  <c r="H1232" i="2"/>
  <c r="I1232" i="2" s="1"/>
  <c r="H1231" i="2"/>
  <c r="I1231" i="2" s="1"/>
  <c r="H1230" i="2"/>
  <c r="I1230" i="2" s="1"/>
  <c r="H1229" i="2"/>
  <c r="I1229" i="2" s="1"/>
  <c r="H1228" i="2"/>
  <c r="I1228" i="2" s="1"/>
  <c r="H1227" i="2"/>
  <c r="I1227" i="2" s="1"/>
  <c r="H1226" i="2"/>
  <c r="I1226" i="2" s="1"/>
  <c r="H1225" i="2"/>
  <c r="I1225" i="2" s="1"/>
  <c r="H1224" i="2"/>
  <c r="I1224" i="2" s="1"/>
  <c r="H1223" i="2"/>
  <c r="I1223" i="2" s="1"/>
  <c r="H1222" i="2"/>
  <c r="I1222" i="2" s="1"/>
  <c r="H1221" i="2"/>
  <c r="I1221" i="2" s="1"/>
  <c r="H1220" i="2"/>
  <c r="I1220" i="2" s="1"/>
  <c r="H1219" i="2"/>
  <c r="I1219" i="2" s="1"/>
  <c r="H1218" i="2"/>
  <c r="I1218" i="2" s="1"/>
  <c r="H1217" i="2"/>
  <c r="I1217" i="2" s="1"/>
  <c r="H1216" i="2"/>
  <c r="I1216" i="2" s="1"/>
  <c r="H1215" i="2"/>
  <c r="I1215" i="2" s="1"/>
  <c r="H1214" i="2"/>
  <c r="I1214" i="2" s="1"/>
  <c r="H1213" i="2"/>
  <c r="I1213" i="2" s="1"/>
  <c r="H1212" i="2"/>
  <c r="I1212" i="2" s="1"/>
  <c r="H1211" i="2"/>
  <c r="I1211" i="2" s="1"/>
  <c r="H1210" i="2"/>
  <c r="I1210" i="2" s="1"/>
  <c r="H1209" i="2"/>
  <c r="I1209" i="2" s="1"/>
  <c r="H1208" i="2"/>
  <c r="I1208" i="2" s="1"/>
  <c r="H1207" i="2"/>
  <c r="I1207" i="2" s="1"/>
  <c r="H1206" i="2"/>
  <c r="I1206" i="2" s="1"/>
  <c r="H1205" i="2"/>
  <c r="I1205" i="2" s="1"/>
  <c r="H1204" i="2"/>
  <c r="I1204" i="2" s="1"/>
  <c r="H1203" i="2"/>
  <c r="I1203" i="2" s="1"/>
  <c r="H1202" i="2"/>
  <c r="I1202" i="2" s="1"/>
  <c r="H1201" i="2"/>
  <c r="I1201" i="2" s="1"/>
  <c r="H1200" i="2"/>
  <c r="I1200" i="2" s="1"/>
  <c r="H1199" i="2"/>
  <c r="I1199" i="2" s="1"/>
  <c r="H1198" i="2"/>
  <c r="I1198" i="2" s="1"/>
  <c r="H1197" i="2"/>
  <c r="I1197" i="2" s="1"/>
  <c r="H1196" i="2"/>
  <c r="I1196" i="2" s="1"/>
  <c r="H1195" i="2"/>
  <c r="I1195" i="2" s="1"/>
  <c r="H1194" i="2"/>
  <c r="I1194" i="2" s="1"/>
  <c r="H1193" i="2"/>
  <c r="I1193" i="2" s="1"/>
  <c r="H1192" i="2"/>
  <c r="I1192" i="2" s="1"/>
  <c r="H1191" i="2"/>
  <c r="I1191" i="2" s="1"/>
  <c r="H1190" i="2"/>
  <c r="I1190" i="2" s="1"/>
  <c r="H1189" i="2"/>
  <c r="I1189" i="2" s="1"/>
  <c r="H1188" i="2"/>
  <c r="I1188" i="2" s="1"/>
  <c r="H1187" i="2"/>
  <c r="I1187" i="2" s="1"/>
  <c r="H1186" i="2"/>
  <c r="I1186" i="2" s="1"/>
  <c r="H1185" i="2"/>
  <c r="I1185" i="2" s="1"/>
  <c r="H1184" i="2"/>
  <c r="I1184" i="2" s="1"/>
  <c r="H1183" i="2"/>
  <c r="I1183" i="2" s="1"/>
  <c r="H1182" i="2"/>
  <c r="I1182" i="2" s="1"/>
  <c r="H1181" i="2"/>
  <c r="I1181" i="2" s="1"/>
  <c r="H1180" i="2"/>
  <c r="I1180" i="2" s="1"/>
  <c r="H1179" i="2"/>
  <c r="I1179" i="2" s="1"/>
  <c r="H1178" i="2"/>
  <c r="I1178" i="2" s="1"/>
  <c r="H1177" i="2"/>
  <c r="I1177" i="2" s="1"/>
  <c r="H1176" i="2"/>
  <c r="I1176" i="2" s="1"/>
  <c r="H1175" i="2"/>
  <c r="I1175" i="2" s="1"/>
  <c r="H1174" i="2"/>
  <c r="I1174" i="2" s="1"/>
  <c r="H1173" i="2"/>
  <c r="I1173" i="2" s="1"/>
  <c r="H1172" i="2"/>
  <c r="I1172" i="2" s="1"/>
  <c r="H1171" i="2"/>
  <c r="I1171" i="2" s="1"/>
  <c r="H1170" i="2"/>
  <c r="I1170" i="2" s="1"/>
  <c r="H1169" i="2"/>
  <c r="I1169" i="2" s="1"/>
  <c r="H1168" i="2"/>
  <c r="I1168" i="2" s="1"/>
  <c r="H1167" i="2"/>
  <c r="I1167" i="2" s="1"/>
  <c r="H1166" i="2"/>
  <c r="I1166" i="2" s="1"/>
  <c r="H1165" i="2"/>
  <c r="I1165" i="2" s="1"/>
  <c r="H1164" i="2"/>
  <c r="I1164" i="2" s="1"/>
  <c r="H1163" i="2"/>
  <c r="I1163" i="2" s="1"/>
  <c r="H1162" i="2"/>
  <c r="I1162" i="2" s="1"/>
  <c r="H1161" i="2"/>
  <c r="I1161" i="2" s="1"/>
  <c r="H1160" i="2"/>
  <c r="I1160" i="2" s="1"/>
  <c r="H1159" i="2"/>
  <c r="I1159" i="2" s="1"/>
  <c r="H1158" i="2"/>
  <c r="I1158" i="2" s="1"/>
  <c r="H1157" i="2"/>
  <c r="I1157" i="2" s="1"/>
  <c r="H1156" i="2"/>
  <c r="I1156" i="2" s="1"/>
  <c r="H1155" i="2"/>
  <c r="I1155" i="2" s="1"/>
  <c r="H1154" i="2"/>
  <c r="I1154" i="2" s="1"/>
  <c r="H1153" i="2"/>
  <c r="I1153" i="2" s="1"/>
  <c r="H1152" i="2"/>
  <c r="I1152" i="2" s="1"/>
  <c r="H1151" i="2"/>
  <c r="I1151" i="2" s="1"/>
  <c r="H1150" i="2"/>
  <c r="I1150" i="2" s="1"/>
  <c r="H1149" i="2"/>
  <c r="I1149" i="2" s="1"/>
  <c r="H1148" i="2"/>
  <c r="I1148" i="2" s="1"/>
  <c r="H1147" i="2"/>
  <c r="I1147" i="2" s="1"/>
  <c r="H1146" i="2"/>
  <c r="I1146" i="2" s="1"/>
  <c r="H1145" i="2"/>
  <c r="I1145" i="2" s="1"/>
  <c r="H1144" i="2"/>
  <c r="I1144" i="2" s="1"/>
  <c r="H1143" i="2"/>
  <c r="I1143" i="2" s="1"/>
  <c r="H1142" i="2"/>
  <c r="I1142" i="2" s="1"/>
  <c r="H1141" i="2"/>
  <c r="I1141" i="2" s="1"/>
  <c r="H1140" i="2"/>
  <c r="I1140" i="2" s="1"/>
  <c r="H1139" i="2"/>
  <c r="I1139" i="2" s="1"/>
  <c r="H1138" i="2"/>
  <c r="I1138" i="2" s="1"/>
  <c r="H1137" i="2"/>
  <c r="I1137" i="2" s="1"/>
  <c r="I1136" i="2"/>
  <c r="H1135" i="2"/>
  <c r="I1135" i="2" s="1"/>
  <c r="H1134" i="2"/>
  <c r="I1134" i="2" s="1"/>
  <c r="H1133" i="2"/>
  <c r="I1133" i="2" s="1"/>
  <c r="H1132" i="2"/>
  <c r="I1132" i="2" s="1"/>
  <c r="H1131" i="2"/>
  <c r="I1131" i="2" s="1"/>
  <c r="H1130" i="2"/>
  <c r="I1130" i="2" s="1"/>
  <c r="H1129" i="2"/>
  <c r="I1129" i="2" s="1"/>
  <c r="H1128" i="2"/>
  <c r="I1128" i="2" s="1"/>
  <c r="H1127" i="2"/>
  <c r="I1127" i="2" s="1"/>
  <c r="H1126" i="2"/>
  <c r="I1126" i="2" s="1"/>
  <c r="H1125" i="2"/>
  <c r="I1125" i="2" s="1"/>
  <c r="H1124" i="2"/>
  <c r="I1124" i="2" s="1"/>
  <c r="H1123" i="2"/>
  <c r="I1123" i="2" s="1"/>
  <c r="H1122" i="2"/>
  <c r="I1122" i="2" s="1"/>
  <c r="H1121" i="2"/>
  <c r="I1121" i="2" s="1"/>
  <c r="H1120" i="2"/>
  <c r="I1120" i="2" s="1"/>
  <c r="H1119" i="2"/>
  <c r="I1119" i="2" s="1"/>
  <c r="H1118" i="2"/>
  <c r="I1118" i="2" s="1"/>
  <c r="H1117" i="2"/>
  <c r="I1117" i="2" s="1"/>
  <c r="H1116" i="2"/>
  <c r="I1116" i="2" s="1"/>
  <c r="H1115" i="2"/>
  <c r="I1115" i="2" s="1"/>
  <c r="H1114" i="2"/>
  <c r="I1114" i="2" s="1"/>
  <c r="H1113" i="2"/>
  <c r="I1113" i="2" s="1"/>
  <c r="H1112" i="2"/>
  <c r="I1112" i="2" s="1"/>
  <c r="H1111" i="2"/>
  <c r="I1111" i="2" s="1"/>
  <c r="H1110" i="2"/>
  <c r="I1110" i="2" s="1"/>
  <c r="H1109" i="2"/>
  <c r="I1109" i="2" s="1"/>
  <c r="H1108" i="2"/>
  <c r="I1108" i="2" s="1"/>
  <c r="H1107" i="2"/>
  <c r="I1107" i="2" s="1"/>
  <c r="H1106" i="2"/>
  <c r="I1106" i="2" s="1"/>
  <c r="H1105" i="2"/>
  <c r="I1105" i="2" s="1"/>
  <c r="H1104" i="2"/>
  <c r="I1104" i="2" s="1"/>
  <c r="H1103" i="2"/>
  <c r="I1103" i="2" s="1"/>
  <c r="H1102" i="2"/>
  <c r="I1102" i="2" s="1"/>
  <c r="H1101" i="2"/>
  <c r="I1101" i="2" s="1"/>
  <c r="H1100" i="2"/>
  <c r="I1100" i="2" s="1"/>
  <c r="H1099" i="2"/>
  <c r="I1099" i="2" s="1"/>
  <c r="I1098" i="2"/>
  <c r="H1097" i="2"/>
  <c r="I1097" i="2" s="1"/>
  <c r="H1096" i="2"/>
  <c r="I1096" i="2" s="1"/>
  <c r="H1095" i="2"/>
  <c r="I1095" i="2" s="1"/>
  <c r="H1094" i="2"/>
  <c r="I1094" i="2" s="1"/>
  <c r="H1093" i="2"/>
  <c r="I1093" i="2" s="1"/>
  <c r="H1092" i="2"/>
  <c r="I1092" i="2" s="1"/>
  <c r="H1091" i="2"/>
  <c r="I1091" i="2" s="1"/>
  <c r="H1090" i="2"/>
  <c r="I1090" i="2" s="1"/>
  <c r="H1089" i="2"/>
  <c r="I1089" i="2" s="1"/>
  <c r="H1088" i="2"/>
  <c r="I1088" i="2" s="1"/>
  <c r="H1087" i="2"/>
  <c r="I1087" i="2" s="1"/>
  <c r="I1086" i="2"/>
  <c r="H1085" i="2"/>
  <c r="I1085" i="2" s="1"/>
  <c r="H1084" i="2"/>
  <c r="I1084" i="2" s="1"/>
  <c r="H1083" i="2"/>
  <c r="I1083" i="2" s="1"/>
  <c r="H1082" i="2"/>
  <c r="I1082" i="2" s="1"/>
  <c r="H1081" i="2"/>
  <c r="I1081" i="2" s="1"/>
  <c r="H1080" i="2"/>
  <c r="I1080" i="2" s="1"/>
  <c r="H1079" i="2"/>
  <c r="I1079" i="2" s="1"/>
  <c r="H1078" i="2"/>
  <c r="I1078" i="2" s="1"/>
  <c r="H1077" i="2"/>
  <c r="I1077" i="2" s="1"/>
  <c r="H1076" i="2"/>
  <c r="I1076" i="2" s="1"/>
  <c r="H1075" i="2"/>
  <c r="I1075" i="2" s="1"/>
  <c r="H1074" i="2"/>
  <c r="I1074" i="2" s="1"/>
  <c r="H1073" i="2"/>
  <c r="I1073" i="2" s="1"/>
  <c r="H1072" i="2"/>
  <c r="I1072" i="2" s="1"/>
  <c r="H1071" i="2"/>
  <c r="I1071" i="2" s="1"/>
  <c r="H1070" i="2"/>
  <c r="I1070" i="2" s="1"/>
  <c r="H1069" i="2"/>
  <c r="I1069" i="2" s="1"/>
  <c r="H1068" i="2"/>
  <c r="I1068" i="2" s="1"/>
  <c r="H1067" i="2"/>
  <c r="I1067" i="2" s="1"/>
  <c r="H1066" i="2"/>
  <c r="I1066" i="2" s="1"/>
  <c r="H1065" i="2"/>
  <c r="I1065" i="2" s="1"/>
  <c r="H1064" i="2"/>
  <c r="I1064" i="2" s="1"/>
  <c r="I1063" i="2"/>
  <c r="H1062" i="2"/>
  <c r="I1062" i="2" s="1"/>
  <c r="H1061" i="2"/>
  <c r="I1061" i="2" s="1"/>
  <c r="H1060" i="2"/>
  <c r="I1060" i="2" s="1"/>
  <c r="H1059" i="2"/>
  <c r="I1059" i="2" s="1"/>
  <c r="H1058" i="2"/>
  <c r="I1058" i="2" s="1"/>
  <c r="H1057" i="2"/>
  <c r="I1057" i="2" s="1"/>
  <c r="H1056" i="2"/>
  <c r="I1056" i="2" s="1"/>
  <c r="H1055" i="2"/>
  <c r="I1055" i="2" s="1"/>
  <c r="H1054" i="2"/>
  <c r="I1054" i="2" s="1"/>
  <c r="H1053" i="2"/>
  <c r="I1053" i="2" s="1"/>
  <c r="H1052" i="2"/>
  <c r="I1052" i="2" s="1"/>
  <c r="H1051" i="2"/>
  <c r="I1051" i="2" s="1"/>
  <c r="H1050" i="2"/>
  <c r="I1050" i="2" s="1"/>
  <c r="H1049" i="2"/>
  <c r="I1049" i="2" s="1"/>
  <c r="H1048" i="2"/>
  <c r="I1048" i="2" s="1"/>
  <c r="H1047" i="2"/>
  <c r="I1047" i="2" s="1"/>
  <c r="H1046" i="2"/>
  <c r="I1046" i="2" s="1"/>
  <c r="H1045" i="2"/>
  <c r="I1045" i="2" s="1"/>
  <c r="H1044" i="2"/>
  <c r="I1044" i="2" s="1"/>
  <c r="H1043" i="2"/>
  <c r="I1043" i="2" s="1"/>
  <c r="H1042" i="2"/>
  <c r="I1042" i="2" s="1"/>
  <c r="H1041" i="2"/>
  <c r="I1041" i="2" s="1"/>
  <c r="H1040" i="2"/>
  <c r="I1040" i="2" s="1"/>
  <c r="H1039" i="2"/>
  <c r="I1039" i="2" s="1"/>
  <c r="H1038" i="2"/>
  <c r="I1038" i="2" s="1"/>
  <c r="H1037" i="2"/>
  <c r="I1037" i="2" s="1"/>
  <c r="H1036" i="2"/>
  <c r="I1036" i="2" s="1"/>
  <c r="H1035" i="2"/>
  <c r="I1035" i="2" s="1"/>
  <c r="H1034" i="2"/>
  <c r="I1034" i="2" s="1"/>
  <c r="H1033" i="2"/>
  <c r="I1033" i="2" s="1"/>
  <c r="H1032" i="2"/>
  <c r="I1032" i="2" s="1"/>
  <c r="H1031" i="2"/>
  <c r="I1031" i="2" s="1"/>
  <c r="H1030" i="2"/>
  <c r="I1030" i="2" s="1"/>
  <c r="H1029" i="2"/>
  <c r="I1029" i="2" s="1"/>
  <c r="H1028" i="2"/>
  <c r="I1028" i="2" s="1"/>
  <c r="H1027" i="2"/>
  <c r="I1027" i="2" s="1"/>
  <c r="H1026" i="2"/>
  <c r="I1026" i="2" s="1"/>
  <c r="H1025" i="2"/>
  <c r="I1025" i="2" s="1"/>
  <c r="H1024" i="2"/>
  <c r="I1024" i="2" s="1"/>
  <c r="H1023" i="2"/>
  <c r="I1023" i="2" s="1"/>
  <c r="H1022" i="2"/>
  <c r="I1022" i="2" s="1"/>
  <c r="H1021" i="2"/>
  <c r="I1021" i="2" s="1"/>
  <c r="H1020" i="2"/>
  <c r="I1020" i="2" s="1"/>
  <c r="H1019" i="2"/>
  <c r="I1019" i="2" s="1"/>
  <c r="H1018" i="2"/>
  <c r="I1018" i="2" s="1"/>
  <c r="H1017" i="2"/>
  <c r="I1017" i="2" s="1"/>
  <c r="H1016" i="2"/>
  <c r="I1016" i="2" s="1"/>
  <c r="H1015" i="2"/>
  <c r="I1015" i="2" s="1"/>
  <c r="H1014" i="2"/>
  <c r="I1014" i="2" s="1"/>
  <c r="H1013" i="2"/>
  <c r="I1013" i="2" s="1"/>
  <c r="H1012" i="2"/>
  <c r="I1012" i="2" s="1"/>
  <c r="H1011" i="2"/>
  <c r="I1011" i="2" s="1"/>
  <c r="H1010" i="2"/>
  <c r="I1010" i="2" s="1"/>
  <c r="H1009" i="2"/>
  <c r="I1009" i="2" s="1"/>
  <c r="H1008" i="2"/>
  <c r="I1008" i="2" s="1"/>
  <c r="H1007" i="2"/>
  <c r="I1007" i="2" s="1"/>
  <c r="H1006" i="2"/>
  <c r="I1006" i="2" s="1"/>
  <c r="H1005" i="2"/>
  <c r="I1005" i="2" s="1"/>
  <c r="H1004" i="2"/>
  <c r="I1004" i="2" s="1"/>
  <c r="H1003" i="2"/>
  <c r="I1003" i="2" s="1"/>
  <c r="H1002" i="2"/>
  <c r="I1002" i="2" s="1"/>
  <c r="H1001" i="2"/>
  <c r="I1001" i="2" s="1"/>
  <c r="H1000" i="2"/>
  <c r="I1000" i="2" s="1"/>
  <c r="H999" i="2"/>
  <c r="I999" i="2" s="1"/>
  <c r="H998" i="2"/>
  <c r="I998" i="2" s="1"/>
  <c r="H997" i="2"/>
  <c r="I997" i="2" s="1"/>
  <c r="H996" i="2"/>
  <c r="I996" i="2" s="1"/>
  <c r="H995" i="2"/>
  <c r="I995" i="2" s="1"/>
  <c r="H994" i="2"/>
  <c r="I994" i="2" s="1"/>
  <c r="H993" i="2"/>
  <c r="I993" i="2" s="1"/>
  <c r="H992" i="2"/>
  <c r="I992" i="2" s="1"/>
  <c r="H991" i="2"/>
  <c r="I991" i="2" s="1"/>
  <c r="H990" i="2"/>
  <c r="I990" i="2" s="1"/>
  <c r="H989" i="2"/>
  <c r="I989" i="2" s="1"/>
  <c r="H988" i="2"/>
  <c r="I988" i="2" s="1"/>
  <c r="H987" i="2"/>
  <c r="I987" i="2" s="1"/>
  <c r="H986" i="2"/>
  <c r="I986" i="2" s="1"/>
  <c r="H985" i="2"/>
  <c r="I985" i="2" s="1"/>
  <c r="H984" i="2"/>
  <c r="I984" i="2" s="1"/>
  <c r="H983" i="2"/>
  <c r="I983" i="2" s="1"/>
  <c r="H982" i="2"/>
  <c r="I982" i="2" s="1"/>
  <c r="H981" i="2"/>
  <c r="I981" i="2" s="1"/>
  <c r="H980" i="2"/>
  <c r="I980" i="2" s="1"/>
  <c r="H979" i="2"/>
  <c r="I979" i="2" s="1"/>
  <c r="H978" i="2"/>
  <c r="I978" i="2" s="1"/>
  <c r="H977" i="2"/>
  <c r="I977" i="2" s="1"/>
  <c r="H976" i="2"/>
  <c r="I976" i="2" s="1"/>
  <c r="H975" i="2"/>
  <c r="I975" i="2" s="1"/>
  <c r="H974" i="2"/>
  <c r="I974" i="2" s="1"/>
  <c r="H973" i="2"/>
  <c r="I973" i="2" s="1"/>
  <c r="H972" i="2"/>
  <c r="I972" i="2" s="1"/>
  <c r="H971" i="2"/>
  <c r="I971" i="2" s="1"/>
  <c r="H970" i="2"/>
  <c r="I970" i="2" s="1"/>
  <c r="H969" i="2"/>
  <c r="I969" i="2" s="1"/>
  <c r="H968" i="2"/>
  <c r="I968" i="2" s="1"/>
  <c r="H967" i="2"/>
  <c r="I967" i="2" s="1"/>
  <c r="H966" i="2"/>
  <c r="I966" i="2" s="1"/>
  <c r="H965" i="2"/>
  <c r="I965" i="2" s="1"/>
  <c r="H964" i="2"/>
  <c r="I964" i="2" s="1"/>
  <c r="H963" i="2"/>
  <c r="I963" i="2" s="1"/>
  <c r="H962" i="2"/>
  <c r="I962" i="2" s="1"/>
  <c r="H961" i="2"/>
  <c r="I961" i="2" s="1"/>
  <c r="H960" i="2"/>
  <c r="I960" i="2" s="1"/>
  <c r="H959" i="2"/>
  <c r="I959" i="2" s="1"/>
  <c r="H958" i="2"/>
  <c r="I958" i="2" s="1"/>
  <c r="H957" i="2"/>
  <c r="I957" i="2" s="1"/>
  <c r="H956" i="2"/>
  <c r="I956" i="2" s="1"/>
  <c r="H955" i="2"/>
  <c r="I955" i="2" s="1"/>
  <c r="H954" i="2"/>
  <c r="I954" i="2" s="1"/>
  <c r="H953" i="2"/>
  <c r="I953" i="2" s="1"/>
  <c r="H952" i="2"/>
  <c r="I952" i="2" s="1"/>
  <c r="H951" i="2"/>
  <c r="I951" i="2" s="1"/>
  <c r="H950" i="2"/>
  <c r="I950" i="2" s="1"/>
  <c r="H949" i="2"/>
  <c r="I949" i="2" s="1"/>
  <c r="H948" i="2"/>
  <c r="I948" i="2" s="1"/>
  <c r="H947" i="2"/>
  <c r="I947" i="2" s="1"/>
  <c r="H946" i="2"/>
  <c r="I946" i="2" s="1"/>
  <c r="H945" i="2"/>
  <c r="I945" i="2" s="1"/>
  <c r="H944" i="2"/>
  <c r="I944" i="2" s="1"/>
  <c r="H943" i="2"/>
  <c r="I943" i="2" s="1"/>
  <c r="H942" i="2"/>
  <c r="I942" i="2" s="1"/>
  <c r="H941" i="2"/>
  <c r="I941" i="2" s="1"/>
  <c r="H940" i="2"/>
  <c r="I940" i="2" s="1"/>
  <c r="H939" i="2"/>
  <c r="I939" i="2" s="1"/>
  <c r="H938" i="2"/>
  <c r="I938" i="2" s="1"/>
  <c r="H937" i="2"/>
  <c r="I937" i="2" s="1"/>
  <c r="H936" i="2"/>
  <c r="I936" i="2" s="1"/>
  <c r="H935" i="2"/>
  <c r="I935" i="2" s="1"/>
  <c r="H934" i="2"/>
  <c r="I934" i="2" s="1"/>
  <c r="H933" i="2"/>
  <c r="I933" i="2" s="1"/>
  <c r="H932" i="2"/>
  <c r="I932" i="2" s="1"/>
  <c r="H931" i="2"/>
  <c r="I931" i="2" s="1"/>
  <c r="I930" i="2"/>
  <c r="I929" i="2"/>
  <c r="H929" i="2"/>
  <c r="H928" i="2"/>
  <c r="I928" i="2" s="1"/>
  <c r="H927" i="2"/>
  <c r="I927" i="2" s="1"/>
  <c r="H926" i="2"/>
  <c r="I926" i="2" s="1"/>
  <c r="H925" i="2"/>
  <c r="I925" i="2" s="1"/>
  <c r="H924" i="2"/>
  <c r="I924" i="2" s="1"/>
  <c r="H923" i="2"/>
  <c r="I923" i="2" s="1"/>
  <c r="H922" i="2"/>
  <c r="I922" i="2" s="1"/>
  <c r="H921" i="2"/>
  <c r="I921" i="2" s="1"/>
  <c r="H920" i="2"/>
  <c r="I920" i="2" s="1"/>
  <c r="H919" i="2"/>
  <c r="I919" i="2" s="1"/>
  <c r="H918" i="2"/>
  <c r="I918" i="2" s="1"/>
  <c r="H917" i="2"/>
  <c r="I917" i="2" s="1"/>
  <c r="H916" i="2"/>
  <c r="I916" i="2" s="1"/>
  <c r="H915" i="2"/>
  <c r="I915" i="2" s="1"/>
  <c r="H914" i="2"/>
  <c r="I914" i="2" s="1"/>
  <c r="I913" i="2"/>
  <c r="H913" i="2"/>
  <c r="H912" i="2"/>
  <c r="I912" i="2" s="1"/>
  <c r="H911" i="2"/>
  <c r="I911" i="2" s="1"/>
  <c r="H910" i="2"/>
  <c r="I910" i="2" s="1"/>
  <c r="H909" i="2"/>
  <c r="I909" i="2" s="1"/>
  <c r="H908" i="2"/>
  <c r="I908" i="2" s="1"/>
  <c r="H907" i="2"/>
  <c r="I907" i="2" s="1"/>
  <c r="H906" i="2"/>
  <c r="I906" i="2" s="1"/>
  <c r="H905" i="2"/>
  <c r="I905" i="2" s="1"/>
  <c r="H904" i="2"/>
  <c r="I904" i="2" s="1"/>
  <c r="H903" i="2"/>
  <c r="I903" i="2" s="1"/>
  <c r="H902" i="2"/>
  <c r="I902" i="2" s="1"/>
  <c r="H901" i="2"/>
  <c r="I901" i="2" s="1"/>
  <c r="H900" i="2"/>
  <c r="I900" i="2" s="1"/>
  <c r="H899" i="2"/>
  <c r="I899" i="2" s="1"/>
  <c r="H898" i="2"/>
  <c r="I898" i="2" s="1"/>
  <c r="H897" i="2"/>
  <c r="I897" i="2" s="1"/>
  <c r="H896" i="2"/>
  <c r="I896" i="2" s="1"/>
  <c r="H895" i="2"/>
  <c r="I895" i="2" s="1"/>
  <c r="H894" i="2"/>
  <c r="I894" i="2" s="1"/>
  <c r="H893" i="2"/>
  <c r="I893" i="2" s="1"/>
  <c r="H892" i="2"/>
  <c r="I892" i="2" s="1"/>
  <c r="H891" i="2"/>
  <c r="I891" i="2" s="1"/>
  <c r="H890" i="2"/>
  <c r="I890" i="2" s="1"/>
  <c r="H889" i="2"/>
  <c r="I889" i="2" s="1"/>
  <c r="H888" i="2"/>
  <c r="I888" i="2" s="1"/>
  <c r="H887" i="2"/>
  <c r="I887" i="2" s="1"/>
  <c r="H886" i="2"/>
  <c r="I886" i="2" s="1"/>
  <c r="H885" i="2"/>
  <c r="I885" i="2" s="1"/>
  <c r="H884" i="2"/>
  <c r="I884" i="2" s="1"/>
  <c r="H883" i="2"/>
  <c r="I883" i="2" s="1"/>
  <c r="H882" i="2"/>
  <c r="I882" i="2" s="1"/>
  <c r="H881" i="2"/>
  <c r="I881" i="2" s="1"/>
  <c r="H880" i="2"/>
  <c r="I880" i="2" s="1"/>
  <c r="H879" i="2"/>
  <c r="I879" i="2" s="1"/>
  <c r="H878" i="2"/>
  <c r="I878" i="2" s="1"/>
  <c r="H877" i="2"/>
  <c r="I877" i="2" s="1"/>
  <c r="H876" i="2"/>
  <c r="I876" i="2" s="1"/>
  <c r="H875" i="2"/>
  <c r="I875" i="2" s="1"/>
  <c r="H874" i="2"/>
  <c r="I874" i="2" s="1"/>
  <c r="H873" i="2"/>
  <c r="I873" i="2" s="1"/>
  <c r="H872" i="2"/>
  <c r="I872" i="2" s="1"/>
  <c r="H871" i="2"/>
  <c r="I871" i="2" s="1"/>
  <c r="H870" i="2"/>
  <c r="I870" i="2" s="1"/>
  <c r="H869" i="2"/>
  <c r="I869" i="2" s="1"/>
  <c r="H868" i="2"/>
  <c r="I868" i="2" s="1"/>
  <c r="H867" i="2"/>
  <c r="I867" i="2" s="1"/>
  <c r="H866" i="2"/>
  <c r="I866" i="2" s="1"/>
  <c r="H865" i="2"/>
  <c r="I865" i="2" s="1"/>
  <c r="H864" i="2"/>
  <c r="I864" i="2" s="1"/>
  <c r="H863" i="2"/>
  <c r="I863" i="2" s="1"/>
  <c r="H862" i="2"/>
  <c r="I862" i="2" s="1"/>
  <c r="H861" i="2"/>
  <c r="I861" i="2" s="1"/>
  <c r="H860" i="2"/>
  <c r="I860" i="2" s="1"/>
  <c r="H859" i="2"/>
  <c r="I859" i="2" s="1"/>
  <c r="H858" i="2"/>
  <c r="I858" i="2" s="1"/>
  <c r="H857" i="2"/>
  <c r="I857" i="2" s="1"/>
  <c r="H856" i="2"/>
  <c r="I856" i="2" s="1"/>
  <c r="H855" i="2"/>
  <c r="I855" i="2" s="1"/>
  <c r="H854" i="2"/>
  <c r="I854" i="2" s="1"/>
  <c r="H853" i="2"/>
  <c r="I853" i="2" s="1"/>
  <c r="H852" i="2"/>
  <c r="I852" i="2" s="1"/>
  <c r="H851" i="2"/>
  <c r="I851" i="2" s="1"/>
  <c r="H850" i="2"/>
  <c r="I850" i="2" s="1"/>
  <c r="H849" i="2"/>
  <c r="I849" i="2" s="1"/>
  <c r="H848" i="2"/>
  <c r="I848" i="2" s="1"/>
  <c r="H847" i="2"/>
  <c r="I847" i="2" s="1"/>
  <c r="H846" i="2"/>
  <c r="I846" i="2" s="1"/>
  <c r="H845" i="2"/>
  <c r="I845" i="2" s="1"/>
  <c r="H844" i="2"/>
  <c r="I844" i="2" s="1"/>
  <c r="H843" i="2"/>
  <c r="I843" i="2" s="1"/>
  <c r="H842" i="2"/>
  <c r="I842" i="2" s="1"/>
  <c r="H841" i="2"/>
  <c r="I841" i="2" s="1"/>
  <c r="H840" i="2"/>
  <c r="I840" i="2" s="1"/>
  <c r="H839" i="2"/>
  <c r="I839" i="2" s="1"/>
  <c r="H838" i="2"/>
  <c r="I838" i="2" s="1"/>
  <c r="H837" i="2"/>
  <c r="I837" i="2" s="1"/>
  <c r="H836" i="2"/>
  <c r="I836" i="2" s="1"/>
  <c r="H835" i="2"/>
  <c r="I835" i="2" s="1"/>
  <c r="H834" i="2"/>
  <c r="I834" i="2" s="1"/>
  <c r="H833" i="2"/>
  <c r="I833" i="2" s="1"/>
  <c r="H832" i="2"/>
  <c r="I832" i="2" s="1"/>
  <c r="H831" i="2"/>
  <c r="I831" i="2" s="1"/>
  <c r="H830" i="2"/>
  <c r="I830" i="2" s="1"/>
  <c r="H829" i="2"/>
  <c r="I829" i="2" s="1"/>
  <c r="H828" i="2"/>
  <c r="I828" i="2" s="1"/>
  <c r="H827" i="2"/>
  <c r="I827" i="2" s="1"/>
  <c r="H826" i="2"/>
  <c r="I826" i="2" s="1"/>
  <c r="I825" i="2"/>
  <c r="H825" i="2"/>
  <c r="H824" i="2"/>
  <c r="I824" i="2" s="1"/>
  <c r="H823" i="2"/>
  <c r="I823" i="2" s="1"/>
  <c r="H822" i="2"/>
  <c r="I822" i="2" s="1"/>
  <c r="H821" i="2"/>
  <c r="I821" i="2" s="1"/>
  <c r="H820" i="2"/>
  <c r="I820" i="2" s="1"/>
  <c r="H819" i="2"/>
  <c r="I819" i="2" s="1"/>
  <c r="H818" i="2"/>
  <c r="I818" i="2" s="1"/>
  <c r="H817" i="2"/>
  <c r="I817" i="2" s="1"/>
  <c r="H816" i="2"/>
  <c r="I816" i="2" s="1"/>
  <c r="H815" i="2"/>
  <c r="I815" i="2" s="1"/>
  <c r="H814" i="2"/>
  <c r="I814" i="2" s="1"/>
  <c r="H813" i="2"/>
  <c r="I813" i="2" s="1"/>
  <c r="H812" i="2"/>
  <c r="I812" i="2" s="1"/>
  <c r="H811" i="2"/>
  <c r="I811" i="2" s="1"/>
  <c r="H810" i="2"/>
  <c r="I810" i="2" s="1"/>
  <c r="H809" i="2"/>
  <c r="I809" i="2" s="1"/>
  <c r="H808" i="2"/>
  <c r="I808" i="2" s="1"/>
  <c r="H807" i="2"/>
  <c r="I807" i="2" s="1"/>
  <c r="H806" i="2"/>
  <c r="I806" i="2" s="1"/>
  <c r="H805" i="2"/>
  <c r="I805" i="2" s="1"/>
  <c r="H804" i="2"/>
  <c r="I804" i="2" s="1"/>
  <c r="H803" i="2"/>
  <c r="I803" i="2" s="1"/>
  <c r="H802" i="2"/>
  <c r="I802" i="2" s="1"/>
  <c r="H801" i="2"/>
  <c r="I801" i="2" s="1"/>
  <c r="H800" i="2"/>
  <c r="I800" i="2" s="1"/>
  <c r="H799" i="2"/>
  <c r="I799" i="2" s="1"/>
  <c r="H798" i="2"/>
  <c r="I798" i="2" s="1"/>
  <c r="H797" i="2"/>
  <c r="I797" i="2" s="1"/>
  <c r="H796" i="2"/>
  <c r="I796" i="2" s="1"/>
  <c r="H795" i="2"/>
  <c r="I795" i="2" s="1"/>
  <c r="H794" i="2"/>
  <c r="I794" i="2" s="1"/>
  <c r="H793" i="2"/>
  <c r="I793" i="2" s="1"/>
  <c r="H792" i="2"/>
  <c r="I792" i="2" s="1"/>
  <c r="H791" i="2"/>
  <c r="I791" i="2" s="1"/>
  <c r="H790" i="2"/>
  <c r="I790" i="2" s="1"/>
  <c r="H789" i="2"/>
  <c r="I789" i="2" s="1"/>
  <c r="H788" i="2"/>
  <c r="I788" i="2" s="1"/>
  <c r="H787" i="2"/>
  <c r="I787" i="2" s="1"/>
  <c r="H786" i="2"/>
  <c r="I786" i="2" s="1"/>
  <c r="H785" i="2"/>
  <c r="I785" i="2" s="1"/>
  <c r="H784" i="2"/>
  <c r="I784" i="2" s="1"/>
  <c r="H783" i="2"/>
  <c r="I783" i="2" s="1"/>
  <c r="H782" i="2"/>
  <c r="I782" i="2" s="1"/>
  <c r="H781" i="2"/>
  <c r="I781" i="2" s="1"/>
  <c r="H780" i="2"/>
  <c r="I780" i="2" s="1"/>
  <c r="H779" i="2"/>
  <c r="I779" i="2" s="1"/>
  <c r="H778" i="2"/>
  <c r="I778" i="2" s="1"/>
  <c r="H777" i="2"/>
  <c r="I777" i="2" s="1"/>
  <c r="H776" i="2"/>
  <c r="I776" i="2" s="1"/>
  <c r="H775" i="2"/>
  <c r="I775" i="2" s="1"/>
  <c r="H774" i="2"/>
  <c r="I774" i="2" s="1"/>
  <c r="H773" i="2"/>
  <c r="I773" i="2" s="1"/>
  <c r="H772" i="2"/>
  <c r="I772" i="2" s="1"/>
  <c r="H771" i="2"/>
  <c r="I771" i="2" s="1"/>
  <c r="H770" i="2"/>
  <c r="I770" i="2" s="1"/>
  <c r="H769" i="2"/>
  <c r="I769" i="2" s="1"/>
  <c r="H768" i="2"/>
  <c r="I768" i="2" s="1"/>
  <c r="H767" i="2"/>
  <c r="I767" i="2" s="1"/>
  <c r="H766" i="2"/>
  <c r="I766" i="2" s="1"/>
  <c r="H765" i="2"/>
  <c r="I765" i="2" s="1"/>
  <c r="H764" i="2"/>
  <c r="I764" i="2" s="1"/>
  <c r="H763" i="2"/>
  <c r="I763" i="2" s="1"/>
  <c r="H762" i="2"/>
  <c r="I762" i="2" s="1"/>
  <c r="H761" i="2"/>
  <c r="I761" i="2" s="1"/>
  <c r="H760" i="2"/>
  <c r="I760" i="2" s="1"/>
  <c r="H759" i="2"/>
  <c r="I759" i="2" s="1"/>
  <c r="H758" i="2"/>
  <c r="I758" i="2" s="1"/>
  <c r="H757" i="2"/>
  <c r="I757" i="2" s="1"/>
  <c r="H756" i="2"/>
  <c r="I756" i="2" s="1"/>
  <c r="H755" i="2"/>
  <c r="I755" i="2" s="1"/>
  <c r="I754" i="2"/>
  <c r="H754" i="2"/>
  <c r="H753" i="2"/>
  <c r="I753" i="2" s="1"/>
  <c r="H752" i="2"/>
  <c r="I752" i="2" s="1"/>
  <c r="H751" i="2"/>
  <c r="I751" i="2" s="1"/>
  <c r="I750" i="2"/>
  <c r="H749" i="2"/>
  <c r="I749" i="2" s="1"/>
  <c r="H748" i="2"/>
  <c r="I748" i="2" s="1"/>
  <c r="H747" i="2"/>
  <c r="I747" i="2" s="1"/>
  <c r="H746" i="2"/>
  <c r="I746" i="2" s="1"/>
  <c r="H745" i="2"/>
  <c r="I745" i="2" s="1"/>
  <c r="H744" i="2"/>
  <c r="I744" i="2" s="1"/>
  <c r="I743" i="2"/>
  <c r="H743" i="2"/>
  <c r="H742" i="2"/>
  <c r="I742" i="2" s="1"/>
  <c r="H741" i="2"/>
  <c r="I741" i="2" s="1"/>
  <c r="H740" i="2"/>
  <c r="I740" i="2" s="1"/>
  <c r="H739" i="2"/>
  <c r="I739" i="2" s="1"/>
  <c r="H738" i="2"/>
  <c r="I738" i="2" s="1"/>
  <c r="H737" i="2"/>
  <c r="I737" i="2" s="1"/>
  <c r="H736" i="2"/>
  <c r="I736" i="2" s="1"/>
  <c r="H735" i="2"/>
  <c r="I735" i="2" s="1"/>
  <c r="H734" i="2"/>
  <c r="I734" i="2" s="1"/>
  <c r="H733" i="2"/>
  <c r="I733" i="2" s="1"/>
  <c r="H732" i="2"/>
  <c r="I732" i="2" s="1"/>
  <c r="H731" i="2"/>
  <c r="I731" i="2" s="1"/>
  <c r="H730" i="2"/>
  <c r="I730" i="2" s="1"/>
  <c r="H729" i="2"/>
  <c r="I729" i="2" s="1"/>
  <c r="H728" i="2"/>
  <c r="I728" i="2" s="1"/>
  <c r="H727" i="2"/>
  <c r="I727" i="2" s="1"/>
  <c r="H726" i="2"/>
  <c r="I726" i="2" s="1"/>
  <c r="H725" i="2"/>
  <c r="I725" i="2" s="1"/>
  <c r="H724" i="2"/>
  <c r="I724" i="2" s="1"/>
  <c r="H723" i="2"/>
  <c r="I723" i="2" s="1"/>
  <c r="H722" i="2"/>
  <c r="I722" i="2" s="1"/>
  <c r="H721" i="2"/>
  <c r="I721" i="2" s="1"/>
  <c r="H720" i="2"/>
  <c r="I720" i="2" s="1"/>
  <c r="H719" i="2"/>
  <c r="I719" i="2" s="1"/>
  <c r="H718" i="2"/>
  <c r="I718" i="2" s="1"/>
  <c r="H717" i="2"/>
  <c r="I717" i="2" s="1"/>
  <c r="H716" i="2"/>
  <c r="I716" i="2" s="1"/>
  <c r="H715" i="2"/>
  <c r="I715" i="2" s="1"/>
  <c r="H714" i="2"/>
  <c r="I714" i="2" s="1"/>
  <c r="H713" i="2"/>
  <c r="I713" i="2" s="1"/>
  <c r="H712" i="2"/>
  <c r="I712" i="2" s="1"/>
  <c r="I711" i="2"/>
  <c r="H711" i="2"/>
  <c r="H710" i="2"/>
  <c r="I710" i="2" s="1"/>
  <c r="H709" i="2"/>
  <c r="I709" i="2" s="1"/>
  <c r="H708" i="2"/>
  <c r="I708" i="2" s="1"/>
  <c r="H707" i="2"/>
  <c r="I707" i="2" s="1"/>
  <c r="H706" i="2"/>
  <c r="I706" i="2" s="1"/>
  <c r="H705" i="2"/>
  <c r="I705" i="2" s="1"/>
  <c r="H704" i="2"/>
  <c r="I704" i="2" s="1"/>
  <c r="H703" i="2"/>
  <c r="I703" i="2" s="1"/>
  <c r="H702" i="2"/>
  <c r="I702" i="2" s="1"/>
  <c r="H701" i="2"/>
  <c r="I701" i="2" s="1"/>
  <c r="H700" i="2"/>
  <c r="I700" i="2" s="1"/>
  <c r="H699" i="2"/>
  <c r="I699" i="2" s="1"/>
  <c r="H698" i="2"/>
  <c r="I698" i="2" s="1"/>
  <c r="H697" i="2"/>
  <c r="I697" i="2" s="1"/>
  <c r="H696" i="2"/>
  <c r="I696" i="2" s="1"/>
  <c r="H695" i="2"/>
  <c r="I695" i="2" s="1"/>
  <c r="H694" i="2"/>
  <c r="I694" i="2" s="1"/>
  <c r="H693" i="2"/>
  <c r="I693" i="2" s="1"/>
  <c r="H692" i="2"/>
  <c r="I692" i="2" s="1"/>
  <c r="H691" i="2"/>
  <c r="I691" i="2" s="1"/>
  <c r="H690" i="2"/>
  <c r="I690" i="2" s="1"/>
  <c r="H689" i="2"/>
  <c r="I689" i="2" s="1"/>
  <c r="H688" i="2"/>
  <c r="I688" i="2" s="1"/>
  <c r="H687" i="2"/>
  <c r="I687" i="2" s="1"/>
  <c r="H686" i="2"/>
  <c r="I686" i="2" s="1"/>
  <c r="H685" i="2"/>
  <c r="I685" i="2" s="1"/>
  <c r="H684" i="2"/>
  <c r="I684" i="2" s="1"/>
  <c r="I683" i="2"/>
  <c r="H683" i="2"/>
  <c r="H682" i="2"/>
  <c r="I682" i="2" s="1"/>
  <c r="H681" i="2"/>
  <c r="I681" i="2" s="1"/>
  <c r="H680" i="2"/>
  <c r="I680" i="2" s="1"/>
  <c r="H679" i="2"/>
  <c r="I679" i="2" s="1"/>
  <c r="H678" i="2"/>
  <c r="I678" i="2" s="1"/>
  <c r="H677" i="2"/>
  <c r="I677" i="2" s="1"/>
  <c r="H676" i="2"/>
  <c r="I676" i="2" s="1"/>
  <c r="H675" i="2"/>
  <c r="I675" i="2" s="1"/>
  <c r="H674" i="2"/>
  <c r="I674" i="2" s="1"/>
  <c r="H673" i="2"/>
  <c r="I673" i="2" s="1"/>
  <c r="H672" i="2"/>
  <c r="I672" i="2" s="1"/>
  <c r="H671" i="2"/>
  <c r="I671" i="2" s="1"/>
  <c r="H670" i="2"/>
  <c r="I670" i="2" s="1"/>
  <c r="H669" i="2"/>
  <c r="I669" i="2" s="1"/>
  <c r="H668" i="2"/>
  <c r="I668" i="2" s="1"/>
  <c r="H667" i="2"/>
  <c r="I667" i="2" s="1"/>
  <c r="H666" i="2"/>
  <c r="I666" i="2" s="1"/>
  <c r="H665" i="2"/>
  <c r="I665" i="2" s="1"/>
  <c r="H664" i="2"/>
  <c r="I664" i="2" s="1"/>
  <c r="H663" i="2"/>
  <c r="I663" i="2" s="1"/>
  <c r="H662" i="2"/>
  <c r="I662" i="2" s="1"/>
  <c r="H661" i="2"/>
  <c r="I661" i="2" s="1"/>
  <c r="H660" i="2"/>
  <c r="I660" i="2" s="1"/>
  <c r="H659" i="2"/>
  <c r="I659" i="2" s="1"/>
  <c r="H658" i="2"/>
  <c r="I658" i="2" s="1"/>
  <c r="H657" i="2"/>
  <c r="I657" i="2" s="1"/>
  <c r="H656" i="2"/>
  <c r="I656" i="2" s="1"/>
  <c r="H655" i="2"/>
  <c r="I655" i="2" s="1"/>
  <c r="H654" i="2"/>
  <c r="I654" i="2" s="1"/>
  <c r="H653" i="2"/>
  <c r="I653" i="2" s="1"/>
  <c r="H652" i="2"/>
  <c r="I652" i="2" s="1"/>
  <c r="H651" i="2"/>
  <c r="I651" i="2" s="1"/>
  <c r="H650" i="2"/>
  <c r="I650" i="2" s="1"/>
  <c r="H649" i="2"/>
  <c r="I649" i="2" s="1"/>
  <c r="H648" i="2"/>
  <c r="I648" i="2" s="1"/>
  <c r="H647" i="2"/>
  <c r="I647" i="2" s="1"/>
  <c r="H646" i="2"/>
  <c r="I646" i="2" s="1"/>
  <c r="H645" i="2"/>
  <c r="I645" i="2" s="1"/>
  <c r="H644" i="2"/>
  <c r="I644" i="2" s="1"/>
  <c r="H643" i="2"/>
  <c r="I643" i="2" s="1"/>
  <c r="H642" i="2"/>
  <c r="I642" i="2" s="1"/>
  <c r="H641" i="2"/>
  <c r="I641" i="2" s="1"/>
  <c r="H640" i="2"/>
  <c r="I640" i="2" s="1"/>
  <c r="I639" i="2"/>
  <c r="H639" i="2"/>
  <c r="H638" i="2"/>
  <c r="I638" i="2" s="1"/>
  <c r="H637" i="2"/>
  <c r="I637" i="2" s="1"/>
  <c r="H636" i="2"/>
  <c r="I636" i="2" s="1"/>
  <c r="H635" i="2"/>
  <c r="I635" i="2" s="1"/>
  <c r="H634" i="2"/>
  <c r="I634" i="2" s="1"/>
  <c r="H633" i="2"/>
  <c r="I633" i="2" s="1"/>
  <c r="H632" i="2"/>
  <c r="I632" i="2" s="1"/>
  <c r="H631" i="2"/>
  <c r="I631" i="2" s="1"/>
  <c r="H630" i="2"/>
  <c r="I630" i="2" s="1"/>
  <c r="H629" i="2"/>
  <c r="I629" i="2" s="1"/>
  <c r="H628" i="2"/>
  <c r="I628" i="2" s="1"/>
  <c r="H627" i="2"/>
  <c r="I627" i="2" s="1"/>
  <c r="H626" i="2"/>
  <c r="I626" i="2" s="1"/>
  <c r="H625" i="2"/>
  <c r="I625" i="2" s="1"/>
  <c r="H624" i="2"/>
  <c r="I624" i="2" s="1"/>
  <c r="H623" i="2"/>
  <c r="I623" i="2" s="1"/>
  <c r="H622" i="2"/>
  <c r="I622" i="2" s="1"/>
  <c r="H621" i="2"/>
  <c r="I621" i="2" s="1"/>
  <c r="H620" i="2"/>
  <c r="I620" i="2" s="1"/>
  <c r="H619" i="2"/>
  <c r="I619" i="2" s="1"/>
  <c r="H618" i="2"/>
  <c r="I618" i="2" s="1"/>
  <c r="H617" i="2"/>
  <c r="I617" i="2" s="1"/>
  <c r="H616" i="2"/>
  <c r="I616" i="2" s="1"/>
  <c r="H615" i="2"/>
  <c r="I615" i="2" s="1"/>
  <c r="H614" i="2"/>
  <c r="I614" i="2" s="1"/>
  <c r="H613" i="2"/>
  <c r="I613" i="2" s="1"/>
  <c r="H612" i="2"/>
  <c r="I612" i="2" s="1"/>
  <c r="H611" i="2"/>
  <c r="I611" i="2" s="1"/>
  <c r="H610" i="2"/>
  <c r="I610" i="2" s="1"/>
  <c r="H609" i="2"/>
  <c r="I609" i="2" s="1"/>
  <c r="H608" i="2"/>
  <c r="I608" i="2" s="1"/>
  <c r="H607" i="2"/>
  <c r="I607" i="2" s="1"/>
  <c r="H606" i="2"/>
  <c r="I606" i="2" s="1"/>
  <c r="H605" i="2"/>
  <c r="I605" i="2" s="1"/>
  <c r="H604" i="2"/>
  <c r="I604" i="2" s="1"/>
  <c r="H603" i="2"/>
  <c r="I603" i="2" s="1"/>
  <c r="H602" i="2"/>
  <c r="I602" i="2" s="1"/>
  <c r="H601" i="2"/>
  <c r="I601" i="2" s="1"/>
  <c r="H600" i="2"/>
  <c r="I600" i="2" s="1"/>
  <c r="H599" i="2"/>
  <c r="I599" i="2" s="1"/>
  <c r="H598" i="2"/>
  <c r="I598" i="2" s="1"/>
  <c r="H597" i="2"/>
  <c r="I597" i="2" s="1"/>
  <c r="H596" i="2"/>
  <c r="I596" i="2" s="1"/>
  <c r="H595" i="2"/>
  <c r="I595" i="2" s="1"/>
  <c r="H594" i="2"/>
  <c r="I594" i="2" s="1"/>
  <c r="H593" i="2"/>
  <c r="I593" i="2" s="1"/>
  <c r="H592" i="2"/>
  <c r="I592" i="2" s="1"/>
  <c r="H591" i="2"/>
  <c r="I591" i="2" s="1"/>
  <c r="H590" i="2"/>
  <c r="I590" i="2" s="1"/>
  <c r="H589" i="2"/>
  <c r="I589" i="2" s="1"/>
  <c r="H588" i="2"/>
  <c r="I588" i="2" s="1"/>
  <c r="H587" i="2"/>
  <c r="I587" i="2" s="1"/>
  <c r="H586" i="2"/>
  <c r="I586" i="2" s="1"/>
  <c r="H585" i="2"/>
  <c r="I585" i="2" s="1"/>
  <c r="H584" i="2"/>
  <c r="I584" i="2" s="1"/>
  <c r="H583" i="2"/>
  <c r="I583" i="2" s="1"/>
  <c r="H582" i="2"/>
  <c r="I582" i="2" s="1"/>
  <c r="H581" i="2"/>
  <c r="I581" i="2" s="1"/>
  <c r="H580" i="2"/>
  <c r="I580" i="2" s="1"/>
  <c r="H579" i="2"/>
  <c r="I579" i="2" s="1"/>
  <c r="H578" i="2"/>
  <c r="I578" i="2" s="1"/>
  <c r="H577" i="2"/>
  <c r="I577" i="2" s="1"/>
  <c r="H576" i="2"/>
  <c r="I576" i="2" s="1"/>
  <c r="H575" i="2"/>
  <c r="I575" i="2" s="1"/>
  <c r="H574" i="2"/>
  <c r="I574" i="2" s="1"/>
  <c r="H573" i="2"/>
  <c r="I573" i="2" s="1"/>
  <c r="H572" i="2"/>
  <c r="I572" i="2" s="1"/>
  <c r="H571" i="2"/>
  <c r="I571" i="2" s="1"/>
  <c r="H570" i="2"/>
  <c r="I570" i="2" s="1"/>
  <c r="H569" i="2"/>
  <c r="I569" i="2" s="1"/>
  <c r="H568" i="2"/>
  <c r="I568" i="2" s="1"/>
  <c r="H567" i="2"/>
  <c r="I567" i="2" s="1"/>
  <c r="H566" i="2"/>
  <c r="I566" i="2" s="1"/>
  <c r="H565" i="2"/>
  <c r="I565" i="2" s="1"/>
  <c r="H564" i="2"/>
  <c r="I564" i="2" s="1"/>
  <c r="H563" i="2"/>
  <c r="I563" i="2" s="1"/>
  <c r="H562" i="2"/>
  <c r="I562" i="2" s="1"/>
  <c r="H561" i="2"/>
  <c r="I561" i="2" s="1"/>
  <c r="H560" i="2"/>
  <c r="I560" i="2" s="1"/>
  <c r="H559" i="2"/>
  <c r="I559" i="2" s="1"/>
  <c r="H558" i="2"/>
  <c r="I558" i="2" s="1"/>
  <c r="H557" i="2"/>
  <c r="I557" i="2" s="1"/>
  <c r="H556" i="2"/>
  <c r="I556" i="2" s="1"/>
  <c r="H555" i="2"/>
  <c r="I555" i="2" s="1"/>
  <c r="H554" i="2"/>
  <c r="I554" i="2" s="1"/>
  <c r="H553" i="2"/>
  <c r="I553" i="2" s="1"/>
  <c r="H552" i="2"/>
  <c r="I552" i="2" s="1"/>
  <c r="H551" i="2"/>
  <c r="I551" i="2" s="1"/>
  <c r="H550" i="2"/>
  <c r="I550" i="2" s="1"/>
  <c r="H549" i="2"/>
  <c r="I549" i="2" s="1"/>
  <c r="H548" i="2"/>
  <c r="I548" i="2" s="1"/>
  <c r="H547" i="2"/>
  <c r="I547" i="2" s="1"/>
  <c r="H546" i="2"/>
  <c r="I546" i="2" s="1"/>
  <c r="H545" i="2"/>
  <c r="I545" i="2" s="1"/>
  <c r="H544" i="2"/>
  <c r="I544" i="2" s="1"/>
  <c r="H543" i="2"/>
  <c r="I543" i="2" s="1"/>
  <c r="H542" i="2"/>
  <c r="I542" i="2" s="1"/>
  <c r="H541" i="2"/>
  <c r="I541" i="2" s="1"/>
  <c r="H540" i="2"/>
  <c r="I540" i="2" s="1"/>
  <c r="H539" i="2"/>
  <c r="I539" i="2" s="1"/>
  <c r="H538" i="2"/>
  <c r="I538" i="2" s="1"/>
  <c r="H537" i="2"/>
  <c r="I537" i="2" s="1"/>
  <c r="H536" i="2"/>
  <c r="I536" i="2" s="1"/>
  <c r="H535" i="2"/>
  <c r="I535" i="2" s="1"/>
  <c r="H534" i="2"/>
  <c r="I534" i="2" s="1"/>
  <c r="H533" i="2"/>
  <c r="I533" i="2" s="1"/>
  <c r="H532" i="2"/>
  <c r="I532" i="2" s="1"/>
  <c r="H531" i="2"/>
  <c r="I531" i="2" s="1"/>
  <c r="H530" i="2"/>
  <c r="I530" i="2" s="1"/>
  <c r="H529" i="2"/>
  <c r="I529" i="2" s="1"/>
  <c r="H528" i="2"/>
  <c r="I528" i="2" s="1"/>
  <c r="H527" i="2"/>
  <c r="I527" i="2" s="1"/>
  <c r="H526" i="2"/>
  <c r="I526" i="2" s="1"/>
  <c r="H525" i="2"/>
  <c r="I525" i="2" s="1"/>
  <c r="H524" i="2"/>
  <c r="I524" i="2" s="1"/>
  <c r="H523" i="2"/>
  <c r="I523" i="2" s="1"/>
  <c r="H522" i="2"/>
  <c r="I522" i="2" s="1"/>
  <c r="H521" i="2"/>
  <c r="I521" i="2" s="1"/>
  <c r="H520" i="2"/>
  <c r="I520" i="2" s="1"/>
  <c r="H519" i="2"/>
  <c r="I519" i="2" s="1"/>
  <c r="H518" i="2"/>
  <c r="I518" i="2" s="1"/>
  <c r="H517" i="2"/>
  <c r="I517" i="2" s="1"/>
  <c r="H516" i="2"/>
  <c r="I516" i="2" s="1"/>
  <c r="H515" i="2"/>
  <c r="I515" i="2" s="1"/>
  <c r="H514" i="2"/>
  <c r="I514" i="2" s="1"/>
  <c r="H513" i="2"/>
  <c r="I513" i="2" s="1"/>
  <c r="H512" i="2"/>
  <c r="I512" i="2" s="1"/>
  <c r="H511" i="2"/>
  <c r="I511" i="2" s="1"/>
  <c r="H510" i="2"/>
  <c r="I510" i="2" s="1"/>
  <c r="H509" i="2"/>
  <c r="I509" i="2" s="1"/>
  <c r="H508" i="2"/>
  <c r="I508" i="2" s="1"/>
  <c r="H507" i="2"/>
  <c r="I507" i="2" s="1"/>
  <c r="H506" i="2"/>
  <c r="I506" i="2" s="1"/>
  <c r="H505" i="2"/>
  <c r="I505" i="2" s="1"/>
  <c r="H504" i="2"/>
  <c r="I504" i="2" s="1"/>
  <c r="H503" i="2"/>
  <c r="I503" i="2" s="1"/>
  <c r="H502" i="2"/>
  <c r="I502" i="2" s="1"/>
  <c r="H501" i="2"/>
  <c r="I501" i="2" s="1"/>
  <c r="H500" i="2"/>
  <c r="I500" i="2" s="1"/>
  <c r="H499" i="2"/>
  <c r="I499" i="2" s="1"/>
  <c r="H498" i="2"/>
  <c r="I498" i="2" s="1"/>
  <c r="H497" i="2"/>
  <c r="I497" i="2" s="1"/>
  <c r="H496" i="2"/>
  <c r="I496" i="2" s="1"/>
  <c r="H495" i="2"/>
  <c r="I495" i="2" s="1"/>
  <c r="H494" i="2"/>
  <c r="I494" i="2" s="1"/>
  <c r="H493" i="2"/>
  <c r="I493" i="2" s="1"/>
  <c r="H492" i="2"/>
  <c r="I492" i="2" s="1"/>
  <c r="H491" i="2"/>
  <c r="I491" i="2" s="1"/>
  <c r="H490" i="2"/>
  <c r="I490" i="2" s="1"/>
  <c r="H489" i="2"/>
  <c r="I489" i="2" s="1"/>
  <c r="H488" i="2"/>
  <c r="I488" i="2" s="1"/>
  <c r="H487" i="2"/>
  <c r="I487" i="2" s="1"/>
  <c r="H486" i="2"/>
  <c r="I486" i="2" s="1"/>
  <c r="H485" i="2"/>
  <c r="I485" i="2" s="1"/>
  <c r="H484" i="2"/>
  <c r="I484" i="2" s="1"/>
  <c r="H483" i="2"/>
  <c r="I483" i="2" s="1"/>
  <c r="H482" i="2"/>
  <c r="I482" i="2" s="1"/>
  <c r="H481" i="2"/>
  <c r="I481" i="2" s="1"/>
  <c r="H480" i="2"/>
  <c r="I480" i="2" s="1"/>
  <c r="H479" i="2"/>
  <c r="I479" i="2" s="1"/>
  <c r="H478" i="2"/>
  <c r="I478" i="2" s="1"/>
  <c r="H477" i="2"/>
  <c r="I477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I460" i="2" s="1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I430" i="2"/>
  <c r="H430" i="2"/>
  <c r="H429" i="2"/>
  <c r="I429" i="2" s="1"/>
  <c r="H428" i="2"/>
  <c r="I428" i="2" s="1"/>
  <c r="H427" i="2"/>
  <c r="I427" i="2" s="1"/>
  <c r="I426" i="2"/>
  <c r="H426" i="2"/>
  <c r="H425" i="2"/>
  <c r="I425" i="2" s="1"/>
  <c r="H424" i="2"/>
  <c r="I424" i="2" s="1"/>
  <c r="H423" i="2"/>
  <c r="I423" i="2" s="1"/>
  <c r="H422" i="2"/>
  <c r="I422" i="2" s="1"/>
  <c r="H421" i="2"/>
  <c r="I421" i="2" s="1"/>
  <c r="H420" i="2"/>
  <c r="I420" i="2" s="1"/>
  <c r="H419" i="2"/>
  <c r="I419" i="2" s="1"/>
  <c r="H418" i="2"/>
  <c r="I418" i="2" s="1"/>
  <c r="H417" i="2"/>
  <c r="I417" i="2" s="1"/>
  <c r="H416" i="2"/>
  <c r="I416" i="2" s="1"/>
  <c r="H415" i="2"/>
  <c r="I415" i="2" s="1"/>
  <c r="H414" i="2"/>
  <c r="I414" i="2" s="1"/>
  <c r="H413" i="2"/>
  <c r="I413" i="2" s="1"/>
  <c r="H412" i="2"/>
  <c r="I412" i="2" s="1"/>
  <c r="H411" i="2"/>
  <c r="I411" i="2" s="1"/>
  <c r="H410" i="2"/>
  <c r="I410" i="2" s="1"/>
  <c r="H409" i="2"/>
  <c r="I409" i="2" s="1"/>
  <c r="H408" i="2"/>
  <c r="I408" i="2" s="1"/>
  <c r="H407" i="2"/>
  <c r="I407" i="2" s="1"/>
  <c r="H406" i="2"/>
  <c r="I406" i="2" s="1"/>
  <c r="H405" i="2"/>
  <c r="I405" i="2" s="1"/>
  <c r="H404" i="2"/>
  <c r="I404" i="2" s="1"/>
  <c r="H403" i="2"/>
  <c r="I403" i="2" s="1"/>
  <c r="H402" i="2"/>
  <c r="I402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I390" i="2" s="1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I381" i="2" s="1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7" i="2"/>
  <c r="I367" i="2" s="1"/>
  <c r="H366" i="2"/>
  <c r="I366" i="2" s="1"/>
  <c r="H365" i="2"/>
  <c r="I365" i="2" s="1"/>
  <c r="H364" i="2"/>
  <c r="I364" i="2" s="1"/>
  <c r="H363" i="2"/>
  <c r="I363" i="2" s="1"/>
  <c r="H362" i="2"/>
  <c r="I362" i="2" s="1"/>
  <c r="H361" i="2"/>
  <c r="I361" i="2" s="1"/>
  <c r="H360" i="2"/>
  <c r="I360" i="2" s="1"/>
  <c r="H359" i="2"/>
  <c r="I359" i="2" s="1"/>
  <c r="H358" i="2"/>
  <c r="I358" i="2" s="1"/>
  <c r="H357" i="2"/>
  <c r="I357" i="2" s="1"/>
  <c r="H356" i="2"/>
  <c r="I356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31" i="2"/>
  <c r="I331" i="2" s="1"/>
  <c r="H330" i="2"/>
  <c r="I330" i="2" s="1"/>
  <c r="H329" i="2"/>
  <c r="I329" i="2" s="1"/>
  <c r="H328" i="2"/>
  <c r="I328" i="2" s="1"/>
  <c r="H327" i="2"/>
  <c r="I327" i="2" s="1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H299" i="2"/>
  <c r="I299" i="2" s="1"/>
  <c r="H298" i="2"/>
  <c r="I298" i="2" s="1"/>
  <c r="H297" i="2"/>
  <c r="I297" i="2" s="1"/>
  <c r="H296" i="2"/>
  <c r="I296" i="2" s="1"/>
  <c r="H295" i="2"/>
  <c r="I295" i="2" s="1"/>
  <c r="H294" i="2"/>
  <c r="I294" i="2" s="1"/>
  <c r="H293" i="2"/>
  <c r="I293" i="2" s="1"/>
  <c r="H292" i="2"/>
  <c r="I292" i="2" s="1"/>
  <c r="H291" i="2"/>
  <c r="I291" i="2" s="1"/>
  <c r="H290" i="2"/>
  <c r="I290" i="2" s="1"/>
  <c r="H289" i="2"/>
  <c r="I289" i="2" s="1"/>
  <c r="H288" i="2"/>
  <c r="I288" i="2" s="1"/>
  <c r="H287" i="2"/>
  <c r="I287" i="2" s="1"/>
  <c r="H286" i="2"/>
  <c r="I286" i="2" s="1"/>
  <c r="H285" i="2"/>
  <c r="I285" i="2" s="1"/>
  <c r="H284" i="2"/>
  <c r="I284" i="2" s="1"/>
  <c r="H283" i="2"/>
  <c r="I283" i="2" s="1"/>
  <c r="H282" i="2"/>
  <c r="I282" i="2" s="1"/>
  <c r="H281" i="2"/>
  <c r="I281" i="2" s="1"/>
  <c r="H280" i="2"/>
  <c r="I280" i="2" s="1"/>
  <c r="H279" i="2"/>
  <c r="I279" i="2" s="1"/>
  <c r="H278" i="2"/>
  <c r="I278" i="2" s="1"/>
  <c r="H277" i="2"/>
  <c r="I277" i="2" s="1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I236" i="2" s="1"/>
  <c r="H235" i="2"/>
  <c r="I235" i="2" s="1"/>
  <c r="H234" i="2"/>
  <c r="I234" i="2" s="1"/>
  <c r="H233" i="2"/>
  <c r="I233" i="2" s="1"/>
  <c r="H232" i="2"/>
  <c r="I232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I226" i="2" s="1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H179" i="2"/>
  <c r="I179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I167" i="2" s="1"/>
  <c r="H166" i="2"/>
  <c r="I166" i="2" s="1"/>
  <c r="H165" i="2"/>
  <c r="I165" i="2" s="1"/>
  <c r="H164" i="2"/>
  <c r="I164" i="2" s="1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3451" i="2" l="1"/>
  <c r="H3451" i="2"/>
  <c r="G3586" i="1" l="1"/>
  <c r="G3734" i="1" l="1"/>
  <c r="G2662" i="1"/>
  <c r="G3376" i="1" l="1"/>
  <c r="G3451" i="1" l="1"/>
  <c r="G3700" i="1" l="1"/>
  <c r="G2933" i="1"/>
  <c r="G2785" i="1"/>
  <c r="G3268" i="1" l="1"/>
  <c r="G3682" i="1" l="1"/>
  <c r="G2752" i="1"/>
  <c r="G2411" i="1"/>
  <c r="G3418" i="1" l="1"/>
  <c r="G3717" i="1" l="1"/>
  <c r="G3554" i="1"/>
  <c r="G3494" i="1"/>
  <c r="G3466" i="1"/>
  <c r="G3305" i="1" l="1"/>
  <c r="G3226" i="1"/>
  <c r="G3143" i="1"/>
  <c r="G1493" i="1"/>
  <c r="E3742" i="1" l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G3424" i="1"/>
  <c r="H3424" i="1" s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G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G3270" i="1"/>
  <c r="H3270" i="1" s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G3207" i="1"/>
  <c r="H3207" i="1" s="1"/>
  <c r="H3206" i="1"/>
  <c r="H3205" i="1"/>
  <c r="H3204" i="1"/>
  <c r="H3203" i="1"/>
  <c r="H3202" i="1"/>
  <c r="H3201" i="1"/>
  <c r="H3200" i="1"/>
  <c r="H3199" i="1"/>
  <c r="H3198" i="1"/>
  <c r="H3197" i="1"/>
  <c r="G3196" i="1"/>
  <c r="H3196" i="1" s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G3006" i="1"/>
  <c r="H3006" i="1" s="1"/>
  <c r="H3005" i="1"/>
  <c r="H3004" i="1"/>
  <c r="H3003" i="1"/>
  <c r="H3002" i="1"/>
  <c r="H3001" i="1"/>
  <c r="H3000" i="1"/>
  <c r="H2999" i="1"/>
  <c r="G2998" i="1"/>
  <c r="H2998" i="1" s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G2980" i="1"/>
  <c r="H2980" i="1" s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G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G2884" i="1"/>
  <c r="H2884" i="1" s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G2858" i="1"/>
  <c r="H2858" i="1" s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G2825" i="1"/>
  <c r="H2825" i="1" s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G2788" i="1"/>
  <c r="H2788" i="1" s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G2771" i="1"/>
  <c r="H2771" i="1" s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G2693" i="1"/>
  <c r="H2693" i="1" s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G2647" i="1"/>
  <c r="H2647" i="1" s="1"/>
  <c r="H2646" i="1"/>
  <c r="H2645" i="1"/>
  <c r="H2644" i="1"/>
  <c r="H2643" i="1"/>
  <c r="H2642" i="1"/>
  <c r="H2641" i="1"/>
  <c r="H2640" i="1"/>
  <c r="H2639" i="1"/>
  <c r="G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G2621" i="1"/>
  <c r="H2621" i="1" s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G2409" i="1"/>
  <c r="H2409" i="1" s="1"/>
  <c r="H2408" i="1"/>
  <c r="H2407" i="1"/>
  <c r="G2406" i="1"/>
  <c r="H2406" i="1" s="1"/>
  <c r="H2405" i="1"/>
  <c r="H2404" i="1"/>
  <c r="G2403" i="1"/>
  <c r="H2403" i="1" s="1"/>
  <c r="H2402" i="1"/>
  <c r="H2401" i="1"/>
  <c r="G2400" i="1"/>
  <c r="H2400" i="1" s="1"/>
  <c r="H2399" i="1"/>
  <c r="H2398" i="1"/>
  <c r="H2397" i="1"/>
  <c r="H2396" i="1"/>
  <c r="H2395" i="1"/>
  <c r="G2395" i="1"/>
  <c r="H2394" i="1"/>
  <c r="H2393" i="1"/>
  <c r="H2392" i="1"/>
  <c r="H2391" i="1"/>
  <c r="H2390" i="1"/>
  <c r="H2389" i="1"/>
  <c r="H2388" i="1"/>
  <c r="H2387" i="1"/>
  <c r="H2386" i="1"/>
  <c r="H2385" i="1"/>
  <c r="H2384" i="1"/>
  <c r="G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G2363" i="1"/>
  <c r="H2363" i="1" s="1"/>
  <c r="H2362" i="1"/>
  <c r="H2361" i="1"/>
  <c r="H2360" i="1"/>
  <c r="H2359" i="1"/>
  <c r="H2358" i="1"/>
  <c r="H2357" i="1"/>
  <c r="G2356" i="1"/>
  <c r="H2356" i="1" s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G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G2219" i="1"/>
  <c r="H2219" i="1" s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G2203" i="1"/>
  <c r="H2203" i="1" s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G2154" i="1"/>
  <c r="H2154" i="1" s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G2130" i="1"/>
  <c r="H2130" i="1" s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G2096" i="1"/>
  <c r="H2096" i="1" s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G2019" i="1"/>
  <c r="H2019" i="1" s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G1942" i="1"/>
  <c r="H1941" i="1"/>
  <c r="H1940" i="1"/>
  <c r="H1939" i="1"/>
  <c r="H1938" i="1"/>
  <c r="G1937" i="1"/>
  <c r="H1937" i="1" s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G1863" i="1"/>
  <c r="H1863" i="1" s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G1848" i="1"/>
  <c r="H1847" i="1"/>
  <c r="H1846" i="1"/>
  <c r="G1845" i="1"/>
  <c r="H1845" i="1" s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G1764" i="1"/>
  <c r="H1764" i="1" s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G1723" i="1"/>
  <c r="H1723" i="1" s="1"/>
  <c r="H1722" i="1"/>
  <c r="H1721" i="1"/>
  <c r="H1720" i="1"/>
  <c r="H1719" i="1"/>
  <c r="H1718" i="1"/>
  <c r="G1717" i="1"/>
  <c r="H1717" i="1" s="1"/>
  <c r="H1716" i="1"/>
  <c r="H1715" i="1"/>
  <c r="H1714" i="1"/>
  <c r="H1713" i="1"/>
  <c r="H1712" i="1"/>
  <c r="H1711" i="1"/>
  <c r="H1710" i="1"/>
  <c r="H1709" i="1"/>
  <c r="G1708" i="1"/>
  <c r="H1708" i="1" s="1"/>
  <c r="H1707" i="1"/>
  <c r="H1706" i="1"/>
  <c r="H1705" i="1"/>
  <c r="H1704" i="1"/>
  <c r="H1703" i="1"/>
  <c r="H1702" i="1"/>
  <c r="H1701" i="1"/>
  <c r="H1700" i="1"/>
  <c r="G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G1679" i="1"/>
  <c r="H1679" i="1" s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G1619" i="1"/>
  <c r="H1619" i="1" s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G1510" i="1"/>
  <c r="H1509" i="1"/>
  <c r="H1508" i="1"/>
  <c r="H1507" i="1"/>
  <c r="H1506" i="1"/>
  <c r="G1505" i="1"/>
  <c r="H1505" i="1" s="1"/>
  <c r="H1504" i="1"/>
  <c r="H1503" i="1"/>
  <c r="H1502" i="1"/>
  <c r="H1501" i="1"/>
  <c r="H1500" i="1"/>
  <c r="H1499" i="1"/>
  <c r="H1498" i="1"/>
  <c r="G1497" i="1"/>
  <c r="H1497" i="1" s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G1471" i="1"/>
  <c r="H1471" i="1" s="1"/>
  <c r="H1470" i="1"/>
  <c r="H1469" i="1"/>
  <c r="H1468" i="1"/>
  <c r="H1467" i="1"/>
  <c r="H1466" i="1"/>
  <c r="H1465" i="1"/>
  <c r="H1464" i="1"/>
  <c r="H1463" i="1"/>
  <c r="H1462" i="1"/>
  <c r="H1461" i="1"/>
  <c r="G1460" i="1"/>
  <c r="H1460" i="1" s="1"/>
  <c r="H1459" i="1"/>
  <c r="H1458" i="1"/>
  <c r="H1457" i="1"/>
  <c r="H1456" i="1"/>
  <c r="G1455" i="1"/>
  <c r="H1455" i="1" s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G1377" i="1"/>
  <c r="H1377" i="1" s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G1339" i="1"/>
  <c r="H1339" i="1" s="1"/>
  <c r="H1338" i="1"/>
  <c r="H1337" i="1"/>
  <c r="H1336" i="1"/>
  <c r="H1335" i="1"/>
  <c r="G1334" i="1"/>
  <c r="H1334" i="1" s="1"/>
  <c r="H1333" i="1"/>
  <c r="H1332" i="1"/>
  <c r="H1331" i="1"/>
  <c r="H1330" i="1"/>
  <c r="H1329" i="1"/>
  <c r="H1328" i="1"/>
  <c r="H1327" i="1"/>
  <c r="H1326" i="1"/>
  <c r="H1325" i="1"/>
  <c r="G1324" i="1"/>
  <c r="H1324" i="1" s="1"/>
  <c r="H1323" i="1"/>
  <c r="H1322" i="1"/>
  <c r="G1321" i="1"/>
  <c r="H1321" i="1" s="1"/>
  <c r="H1320" i="1"/>
  <c r="H1319" i="1"/>
  <c r="H1318" i="1"/>
  <c r="G1317" i="1"/>
  <c r="H1317" i="1" s="1"/>
  <c r="H1316" i="1"/>
  <c r="G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G1279" i="1"/>
  <c r="H1279" i="1" s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G1193" i="1"/>
  <c r="H1193" i="1" s="1"/>
  <c r="H1192" i="1"/>
  <c r="H1191" i="1"/>
  <c r="H1190" i="1"/>
  <c r="H1189" i="1"/>
  <c r="H1188" i="1"/>
  <c r="H1187" i="1"/>
  <c r="H1186" i="1"/>
  <c r="G1185" i="1"/>
  <c r="H1185" i="1" s="1"/>
  <c r="H1184" i="1"/>
  <c r="H1183" i="1"/>
  <c r="H1182" i="1"/>
  <c r="H1181" i="1"/>
  <c r="H1180" i="1"/>
  <c r="H1179" i="1"/>
  <c r="H1178" i="1"/>
  <c r="G1177" i="1"/>
  <c r="H1177" i="1" s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G1159" i="1"/>
  <c r="H1159" i="1" s="1"/>
  <c r="H1158" i="1"/>
  <c r="H1157" i="1"/>
  <c r="H1156" i="1"/>
  <c r="H1155" i="1"/>
  <c r="H1154" i="1"/>
  <c r="H1153" i="1"/>
  <c r="H1152" i="1"/>
  <c r="H1151" i="1"/>
  <c r="G1150" i="1"/>
  <c r="H1150" i="1" s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G1056" i="1"/>
  <c r="H1056" i="1" s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G961" i="1"/>
  <c r="H961" i="1" s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G948" i="1"/>
  <c r="H947" i="1"/>
  <c r="H946" i="1"/>
  <c r="H945" i="1"/>
  <c r="H944" i="1"/>
  <c r="G944" i="1"/>
  <c r="H943" i="1"/>
  <c r="H942" i="1"/>
  <c r="H941" i="1"/>
  <c r="H940" i="1"/>
  <c r="H939" i="1"/>
  <c r="H938" i="1"/>
  <c r="G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G906" i="1"/>
  <c r="H906" i="1" s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G856" i="1"/>
  <c r="H856" i="1" s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G821" i="1"/>
  <c r="H821" i="1" s="1"/>
  <c r="H820" i="1"/>
  <c r="H819" i="1"/>
  <c r="H818" i="1"/>
  <c r="H817" i="1"/>
  <c r="H816" i="1"/>
  <c r="H815" i="1"/>
  <c r="H814" i="1"/>
  <c r="H813" i="1"/>
  <c r="H812" i="1"/>
  <c r="H811" i="1"/>
  <c r="H810" i="1"/>
  <c r="H809" i="1"/>
  <c r="G808" i="1"/>
  <c r="H808" i="1" s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G792" i="1"/>
  <c r="H791" i="1"/>
  <c r="H790" i="1"/>
  <c r="H789" i="1"/>
  <c r="H788" i="1"/>
  <c r="H787" i="1"/>
  <c r="H786" i="1"/>
  <c r="H785" i="1"/>
  <c r="H784" i="1"/>
  <c r="H783" i="1"/>
  <c r="G782" i="1"/>
  <c r="H782" i="1" s="1"/>
  <c r="H781" i="1"/>
  <c r="H780" i="1"/>
  <c r="H779" i="1"/>
  <c r="H778" i="1"/>
  <c r="H777" i="1"/>
  <c r="H776" i="1"/>
  <c r="H775" i="1"/>
  <c r="H774" i="1"/>
  <c r="H773" i="1"/>
  <c r="H772" i="1"/>
  <c r="G771" i="1"/>
  <c r="H771" i="1" s="1"/>
  <c r="H770" i="1"/>
  <c r="G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G613" i="1"/>
  <c r="H613" i="1" s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G592" i="1"/>
  <c r="H592" i="1" s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G573" i="1"/>
  <c r="H572" i="1"/>
  <c r="H571" i="1"/>
  <c r="H570" i="1"/>
  <c r="H569" i="1"/>
  <c r="H568" i="1"/>
  <c r="H567" i="1"/>
  <c r="G566" i="1"/>
  <c r="H566" i="1" s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G527" i="1"/>
  <c r="H526" i="1"/>
  <c r="H525" i="1"/>
  <c r="H524" i="1"/>
  <c r="H523" i="1"/>
  <c r="G522" i="1"/>
  <c r="H522" i="1" s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G467" i="1"/>
  <c r="H467" i="1" s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G443" i="1"/>
  <c r="H443" i="1" s="1"/>
  <c r="H442" i="1"/>
  <c r="H441" i="1"/>
  <c r="G440" i="1"/>
  <c r="H440" i="1" s="1"/>
  <c r="H439" i="1"/>
  <c r="H438" i="1"/>
  <c r="H437" i="1"/>
  <c r="H436" i="1"/>
  <c r="H435" i="1"/>
  <c r="H434" i="1"/>
  <c r="H433" i="1"/>
  <c r="H432" i="1"/>
  <c r="H431" i="1"/>
  <c r="H430" i="1"/>
  <c r="G429" i="1"/>
  <c r="H429" i="1" s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G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G310" i="1"/>
  <c r="H310" i="1" s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G246" i="1"/>
  <c r="H245" i="1"/>
  <c r="H244" i="1"/>
  <c r="H243" i="1"/>
  <c r="H242" i="1"/>
  <c r="H241" i="1"/>
  <c r="H240" i="1"/>
  <c r="G239" i="1"/>
  <c r="H239" i="1" s="1"/>
  <c r="H238" i="1"/>
  <c r="H237" i="1"/>
  <c r="H236" i="1"/>
  <c r="G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G41" i="1"/>
  <c r="H41" i="1" s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G10" i="1"/>
  <c r="H10" i="1" s="1"/>
  <c r="H9" i="1"/>
  <c r="H8" i="1"/>
  <c r="H7" i="1"/>
  <c r="H6" i="1"/>
  <c r="H5" i="1"/>
  <c r="H4" i="1"/>
  <c r="H3" i="1"/>
  <c r="G2" i="1"/>
  <c r="G3742" i="1" l="1"/>
  <c r="E3747" i="1" s="1"/>
  <c r="H235" i="1"/>
  <c r="H3742" i="1" s="1"/>
</calcChain>
</file>

<file path=xl/sharedStrings.xml><?xml version="1.0" encoding="utf-8"?>
<sst xmlns="http://schemas.openxmlformats.org/spreadsheetml/2006/main" count="25939" uniqueCount="11514">
  <si>
    <t>REMISIONES DE     ENERO            2 0 1 7</t>
  </si>
  <si>
    <t>FECHA</t>
  </si>
  <si>
    <t>Folio Serie</t>
  </si>
  <si>
    <t>Folio Interno</t>
  </si>
  <si>
    <r>
      <rPr>
        <b/>
        <u/>
        <sz val="14"/>
        <color rgb="FF0000CC"/>
        <rFont val="Calibri"/>
        <family val="2"/>
        <scheme val="minor"/>
      </rPr>
      <t xml:space="preserve">O B R A D O R 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C L I E N T E S </t>
    </r>
  </si>
  <si>
    <t>IMPORTE</t>
  </si>
  <si>
    <t>Fecha de pago</t>
  </si>
  <si>
    <t>SALDO</t>
  </si>
  <si>
    <t xml:space="preserve">(528)EMILIO LOPEZ                                                          </t>
  </si>
  <si>
    <t xml:space="preserve">(305)CORAZON DE BRASIL ATLIXCO                                             </t>
  </si>
  <si>
    <t xml:space="preserve">(94)CIC-LA CENTRAL                                                        </t>
  </si>
  <si>
    <t xml:space="preserve">C-20603   </t>
  </si>
  <si>
    <t xml:space="preserve">(545)GINA                                                                  </t>
  </si>
  <si>
    <t xml:space="preserve">C-20604   </t>
  </si>
  <si>
    <t xml:space="preserve">(542)HUGO HERNANDEZ                                                        </t>
  </si>
  <si>
    <t xml:space="preserve"> 02/01/2017</t>
  </si>
  <si>
    <t xml:space="preserve">C-20605   </t>
  </si>
  <si>
    <t xml:space="preserve">(346)EL GRAN TACO                                                          </t>
  </si>
  <si>
    <t xml:space="preserve">C-20606   </t>
  </si>
  <si>
    <t xml:space="preserve">(551)MARIO VILLA POSADAS                                                   </t>
  </si>
  <si>
    <t xml:space="preserve">C-20607   </t>
  </si>
  <si>
    <t xml:space="preserve">(125)ISRAEL LEDO                                                           </t>
  </si>
  <si>
    <t>14/01/2017 17/01/2017</t>
  </si>
  <si>
    <t xml:space="preserve">C-20608   </t>
  </si>
  <si>
    <t xml:space="preserve">(131)VERO                                                                  </t>
  </si>
  <si>
    <t xml:space="preserve">C-20609   </t>
  </si>
  <si>
    <t xml:space="preserve">(522)SR CORONA                                                             </t>
  </si>
  <si>
    <t xml:space="preserve">C-20610   </t>
  </si>
  <si>
    <t xml:space="preserve">(118)LUIS GUILLERMO ZALASAR ANDRADE                                        </t>
  </si>
  <si>
    <t xml:space="preserve">C-20611   </t>
  </si>
  <si>
    <t xml:space="preserve">(533)VENTA DE MOSTRADOR                                                    </t>
  </si>
  <si>
    <t xml:space="preserve">C-20612   </t>
  </si>
  <si>
    <t xml:space="preserve">(297)ZAPATA  JUQUILA                                                       </t>
  </si>
  <si>
    <t xml:space="preserve"> 05/01/2017</t>
  </si>
  <si>
    <t xml:space="preserve">C-20613   </t>
  </si>
  <si>
    <t xml:space="preserve">(520)SERGIO JUQUILITA                                                      </t>
  </si>
  <si>
    <t xml:space="preserve"> 04/01/2017</t>
  </si>
  <si>
    <t xml:space="preserve">C-20614   </t>
  </si>
  <si>
    <t xml:space="preserve">(660)JOSE JUQUILA                                                          </t>
  </si>
  <si>
    <t xml:space="preserve">C-20615   </t>
  </si>
  <si>
    <t xml:space="preserve">(194)FABIAN MACHORRO                                                       </t>
  </si>
  <si>
    <t xml:space="preserve"> 03/01/2017</t>
  </si>
  <si>
    <t xml:space="preserve">C-20616   </t>
  </si>
  <si>
    <t xml:space="preserve">(662)ROJO CENTENO                                                          </t>
  </si>
  <si>
    <t xml:space="preserve">C-20617   </t>
  </si>
  <si>
    <t xml:space="preserve">(412)LUIS LUNA                                                             </t>
  </si>
  <si>
    <t xml:space="preserve">C-20618   </t>
  </si>
  <si>
    <t xml:space="preserve">(292)NERY                                                                  </t>
  </si>
  <si>
    <t xml:space="preserve">C-20619   </t>
  </si>
  <si>
    <t xml:space="preserve">(633)DOÑA LETY                                                             </t>
  </si>
  <si>
    <t xml:space="preserve">C-20620   </t>
  </si>
  <si>
    <t xml:space="preserve">(138)FERNANDO DEL 5 DE MAYO                                                </t>
  </si>
  <si>
    <t xml:space="preserve">C-20621   </t>
  </si>
  <si>
    <t xml:space="preserve">(74)TACOS JIRETH                                                          </t>
  </si>
  <si>
    <t xml:space="preserve">C-20622   </t>
  </si>
  <si>
    <t xml:space="preserve">(179)SERRANO                                                               </t>
  </si>
  <si>
    <t xml:space="preserve">C-20623   </t>
  </si>
  <si>
    <t xml:space="preserve">(623)COMPAITO                                                              </t>
  </si>
  <si>
    <t xml:space="preserve">C-20624   </t>
  </si>
  <si>
    <t xml:space="preserve">(491)ANGEL FLORES                                                          </t>
  </si>
  <si>
    <t xml:space="preserve">C-20625   </t>
  </si>
  <si>
    <t xml:space="preserve">(363)ADRIAN JUAREZ                                                         </t>
  </si>
  <si>
    <t xml:space="preserve">C-20626   </t>
  </si>
  <si>
    <t xml:space="preserve">(470)PACO TREVIÑO                                                          </t>
  </si>
  <si>
    <t xml:space="preserve">C-20627   </t>
  </si>
  <si>
    <t xml:space="preserve">(564)ALFONSO TORRES                                                        </t>
  </si>
  <si>
    <t xml:space="preserve">C-20628   </t>
  </si>
  <si>
    <t xml:space="preserve">(472)GUILLERMINA ZOQUIAPAN                                                 </t>
  </si>
  <si>
    <t xml:space="preserve">C-20629   </t>
  </si>
  <si>
    <t xml:space="preserve">(600)MIGUEL RAMIREZ                                                        </t>
  </si>
  <si>
    <t xml:space="preserve">C-20630   </t>
  </si>
  <si>
    <t xml:space="preserve">(137)HARBANO                                                               </t>
  </si>
  <si>
    <t xml:space="preserve">C-20631   </t>
  </si>
  <si>
    <t xml:space="preserve">C-20632   </t>
  </si>
  <si>
    <t xml:space="preserve">(417)JOSE CORDERO                                                          </t>
  </si>
  <si>
    <t xml:space="preserve">C-20633   </t>
  </si>
  <si>
    <t xml:space="preserve">C-20634   </t>
  </si>
  <si>
    <t xml:space="preserve">(509)RUBEN CHISING                                                         </t>
  </si>
  <si>
    <t xml:space="preserve">C-20635   </t>
  </si>
  <si>
    <t xml:space="preserve">(91)ARTURO BERNAL                                                         </t>
  </si>
  <si>
    <t xml:space="preserve">C-20636   </t>
  </si>
  <si>
    <t xml:space="preserve">(271)SANTOS                                                                </t>
  </si>
  <si>
    <t xml:space="preserve">C-20637   </t>
  </si>
  <si>
    <t xml:space="preserve">(47)NOE COYOTL                                                            </t>
  </si>
  <si>
    <t xml:space="preserve">C-20638   </t>
  </si>
  <si>
    <t xml:space="preserve">(525)FERNANDO CRUZ                                                         </t>
  </si>
  <si>
    <t>02/01/2017 03/01/2017</t>
  </si>
  <si>
    <t xml:space="preserve">C-20639   </t>
  </si>
  <si>
    <t xml:space="preserve">(129)FOGONCITO                                                             </t>
  </si>
  <si>
    <t xml:space="preserve">C-20640   </t>
  </si>
  <si>
    <t xml:space="preserve">C-20641   </t>
  </si>
  <si>
    <t xml:space="preserve">C-20642   </t>
  </si>
  <si>
    <t xml:space="preserve">(229)JOSE LUIS CANTERO                                                     </t>
  </si>
  <si>
    <t xml:space="preserve">C-20643   </t>
  </si>
  <si>
    <t xml:space="preserve">(632)JAVIER  AMAYA                                                         </t>
  </si>
  <si>
    <t>CANCELADA</t>
  </si>
  <si>
    <t xml:space="preserve">C-20644   </t>
  </si>
  <si>
    <t xml:space="preserve">C-20645   </t>
  </si>
  <si>
    <t xml:space="preserve">C-20646   </t>
  </si>
  <si>
    <t xml:space="preserve">(123)BUHO                                                                  </t>
  </si>
  <si>
    <t xml:space="preserve">C-20647   </t>
  </si>
  <si>
    <t xml:space="preserve">(450)ANDRES AVILA                                                          </t>
  </si>
  <si>
    <t xml:space="preserve">C-20648   </t>
  </si>
  <si>
    <t xml:space="preserve">(113)SAGRADO CORAZON HEROES                                                </t>
  </si>
  <si>
    <t xml:space="preserve">C-20649   </t>
  </si>
  <si>
    <t xml:space="preserve">(144)SAGRADO 14 SUR                                                        </t>
  </si>
  <si>
    <t xml:space="preserve">C-20650   </t>
  </si>
  <si>
    <t xml:space="preserve"> 10/01/2017</t>
  </si>
  <si>
    <t xml:space="preserve">C-20651   </t>
  </si>
  <si>
    <t xml:space="preserve">(122)PATY FLORES                                                           </t>
  </si>
  <si>
    <t xml:space="preserve">C-20652   </t>
  </si>
  <si>
    <t xml:space="preserve">(578)SEBASTIAN PEREZ VALDEZ                                                </t>
  </si>
  <si>
    <t xml:space="preserve">C-20653   </t>
  </si>
  <si>
    <t xml:space="preserve">(443)PERLA RIOS                                                            </t>
  </si>
  <si>
    <t xml:space="preserve">C-20654   </t>
  </si>
  <si>
    <t xml:space="preserve">(190)JAIME GASPARIANO                                                      </t>
  </si>
  <si>
    <t xml:space="preserve">C-20655   </t>
  </si>
  <si>
    <t xml:space="preserve">C-20656   </t>
  </si>
  <si>
    <t xml:space="preserve">(104)ROGELIO  HERRERIAS                                                    </t>
  </si>
  <si>
    <t xml:space="preserve">C-20657   </t>
  </si>
  <si>
    <t xml:space="preserve">(575)CHEMA                                                                 </t>
  </si>
  <si>
    <t xml:space="preserve">C-20658   </t>
  </si>
  <si>
    <t xml:space="preserve">(115)LUIS HERRERA                                                          </t>
  </si>
  <si>
    <t xml:space="preserve"> 09/01/2017</t>
  </si>
  <si>
    <t xml:space="preserve">C-20659   </t>
  </si>
  <si>
    <t xml:space="preserve">(365)K'BRIONES                                                             </t>
  </si>
  <si>
    <t xml:space="preserve"> 14/01/2017</t>
  </si>
  <si>
    <t xml:space="preserve">C-20660   </t>
  </si>
  <si>
    <t xml:space="preserve">(200)JESUS TUXPAN                                                          </t>
  </si>
  <si>
    <t xml:space="preserve"> 12/01/2017</t>
  </si>
  <si>
    <t xml:space="preserve">C-20661   </t>
  </si>
  <si>
    <t xml:space="preserve">(199)ANGEL CRUZ                                                            </t>
  </si>
  <si>
    <t xml:space="preserve">C-20662   </t>
  </si>
  <si>
    <t xml:space="preserve">(120)MIGUEL ANGEL MORENO                                                   </t>
  </si>
  <si>
    <t xml:space="preserve">C-20663   </t>
  </si>
  <si>
    <t xml:space="preserve">(106)ISRAEL TORRES                                                         </t>
  </si>
  <si>
    <t xml:space="preserve">C-20664   </t>
  </si>
  <si>
    <t xml:space="preserve">(344)ALEJANDRO HERNANDEZ PEREZ                                             </t>
  </si>
  <si>
    <t xml:space="preserve">C-20665   </t>
  </si>
  <si>
    <t xml:space="preserve">(638)EDGAR JIMENEZ                                                         </t>
  </si>
  <si>
    <t xml:space="preserve">C-20666   </t>
  </si>
  <si>
    <t xml:space="preserve">(427)ROGELIO ESCOBAR TLAXCO                                                </t>
  </si>
  <si>
    <t xml:space="preserve">C-20667   </t>
  </si>
  <si>
    <t xml:space="preserve">(505)ALAN                                                                  </t>
  </si>
  <si>
    <t xml:space="preserve">C-20668   </t>
  </si>
  <si>
    <t xml:space="preserve">(87)EMMANUEL ALFONSO SALAZAR                                              </t>
  </si>
  <si>
    <t xml:space="preserve">C-20669   </t>
  </si>
  <si>
    <t xml:space="preserve">(152)PEDRO RAMIRO                                                          </t>
  </si>
  <si>
    <t xml:space="preserve">C-20670   </t>
  </si>
  <si>
    <t xml:space="preserve">(180)FELIX CEREZO                                                          </t>
  </si>
  <si>
    <t xml:space="preserve">C-20671   </t>
  </si>
  <si>
    <t xml:space="preserve">(360)MANUEL REYES                                                          </t>
  </si>
  <si>
    <t xml:space="preserve">C-20672   </t>
  </si>
  <si>
    <t xml:space="preserve">(209)MARCO MERINO                                                          </t>
  </si>
  <si>
    <t xml:space="preserve">C-20673   </t>
  </si>
  <si>
    <t xml:space="preserve">(31)JAVIER LUNA                                                           </t>
  </si>
  <si>
    <t xml:space="preserve">C-20674   </t>
  </si>
  <si>
    <t xml:space="preserve">(494)OMAR REYES                                                            </t>
  </si>
  <si>
    <t xml:space="preserve">C-20675   </t>
  </si>
  <si>
    <t xml:space="preserve">(629)IVONNE CASTILLO CORTES                                                </t>
  </si>
  <si>
    <t xml:space="preserve">C-20676   </t>
  </si>
  <si>
    <t xml:space="preserve">(38)SUPER SERVICIO                                                        </t>
  </si>
  <si>
    <t xml:space="preserve">C-20677   </t>
  </si>
  <si>
    <t xml:space="preserve">(208)SUPER DE LAS LOMAS VITORINO                                           </t>
  </si>
  <si>
    <t xml:space="preserve">C-20678   </t>
  </si>
  <si>
    <t xml:space="preserve">(423)SUPER DESCUENTO VICTORINO                                             </t>
  </si>
  <si>
    <t xml:space="preserve"> 25/01/2017</t>
  </si>
  <si>
    <t xml:space="preserve">C-20679   </t>
  </si>
  <si>
    <t xml:space="preserve">(153)JUAN APANGO                                                           </t>
  </si>
  <si>
    <t xml:space="preserve">C-20680   </t>
  </si>
  <si>
    <t xml:space="preserve">C-20681   </t>
  </si>
  <si>
    <t xml:space="preserve">C-20682   </t>
  </si>
  <si>
    <t xml:space="preserve">(88)CENTRO COMERCIAL ALATRISTE                                            </t>
  </si>
  <si>
    <t xml:space="preserve"> 13/01/2017</t>
  </si>
  <si>
    <t xml:space="preserve">C-20683   </t>
  </si>
  <si>
    <t xml:space="preserve">C-20684   </t>
  </si>
  <si>
    <t xml:space="preserve">(663)AMADO DIAZ                                                            </t>
  </si>
  <si>
    <t xml:space="preserve">C-20685   </t>
  </si>
  <si>
    <t xml:space="preserve">(306)JAVIER HERRERA                                                        </t>
  </si>
  <si>
    <t xml:space="preserve">C-20686   </t>
  </si>
  <si>
    <t xml:space="preserve">C-20687   </t>
  </si>
  <si>
    <t xml:space="preserve">C-20688   </t>
  </si>
  <si>
    <t xml:space="preserve">(10)EL PASTORCITO II                                                      </t>
  </si>
  <si>
    <t xml:space="preserve">C-20689   </t>
  </si>
  <si>
    <t xml:space="preserve">(114)SAGRADO CORAZON ZAVALETA                                              </t>
  </si>
  <si>
    <t xml:space="preserve">C-20690   </t>
  </si>
  <si>
    <t xml:space="preserve">(111)SAGRADO CORAZON MORILLOTLA                                            </t>
  </si>
  <si>
    <t xml:space="preserve">C-20691   </t>
  </si>
  <si>
    <t xml:space="preserve">(415)VIKI                                                                  </t>
  </si>
  <si>
    <t xml:space="preserve">C-20692   </t>
  </si>
  <si>
    <t xml:space="preserve">C-20693   </t>
  </si>
  <si>
    <t xml:space="preserve">C-20694   </t>
  </si>
  <si>
    <t xml:space="preserve">C-20695   </t>
  </si>
  <si>
    <t xml:space="preserve">(9)EL PASTORCITO I                                                       </t>
  </si>
  <si>
    <t xml:space="preserve">C-20696   </t>
  </si>
  <si>
    <t xml:space="preserve">C-20697   </t>
  </si>
  <si>
    <t xml:space="preserve">(270)MELITON CUAUTENCOS                                                    </t>
  </si>
  <si>
    <t xml:space="preserve">C-20698   </t>
  </si>
  <si>
    <t xml:space="preserve">(195)WELMER                                                                </t>
  </si>
  <si>
    <t xml:space="preserve">C-20699   </t>
  </si>
  <si>
    <t xml:space="preserve">C-20700   </t>
  </si>
  <si>
    <t xml:space="preserve">(601)RAUL ROCHA                                                            </t>
  </si>
  <si>
    <t xml:space="preserve">C-20701   </t>
  </si>
  <si>
    <t xml:space="preserve">C-20702   </t>
  </si>
  <si>
    <t xml:space="preserve">C-20703   </t>
  </si>
  <si>
    <t xml:space="preserve">(266)CRISTIAN-GRACIELA                                                     </t>
  </si>
  <si>
    <t xml:space="preserve">C-20704   </t>
  </si>
  <si>
    <t xml:space="preserve">C-20705   </t>
  </si>
  <si>
    <t xml:space="preserve">(290)GABRIEL TUXPAN                                                        </t>
  </si>
  <si>
    <t xml:space="preserve">C-20706   </t>
  </si>
  <si>
    <t xml:space="preserve">C-20707   </t>
  </si>
  <si>
    <t xml:space="preserve">(85)JOSE LUIS JUAREZ                                                      </t>
  </si>
  <si>
    <t xml:space="preserve">C-20708   </t>
  </si>
  <si>
    <t xml:space="preserve">C-20709   </t>
  </si>
  <si>
    <t xml:space="preserve">(661)SERVICIO ALATRISTE SA DE CV                                           </t>
  </si>
  <si>
    <t xml:space="preserve"> 07/01/2017</t>
  </si>
  <si>
    <t xml:space="preserve">C-20710   </t>
  </si>
  <si>
    <t xml:space="preserve">C-20711   </t>
  </si>
  <si>
    <t xml:space="preserve">(79)GUSTAVO JIMENEZ                                                       </t>
  </si>
  <si>
    <t xml:space="preserve">C-20712   </t>
  </si>
  <si>
    <t xml:space="preserve">(512)MARCO ANTONIO GONZALEZ                                                </t>
  </si>
  <si>
    <t xml:space="preserve">C-20713   </t>
  </si>
  <si>
    <t xml:space="preserve">(95)PROLEDO                                                               </t>
  </si>
  <si>
    <t xml:space="preserve">C-20714   </t>
  </si>
  <si>
    <t xml:space="preserve"> 19/01/2017</t>
  </si>
  <si>
    <t xml:space="preserve">C-20715   </t>
  </si>
  <si>
    <t xml:space="preserve">(233)DON ERNESTO                                                           </t>
  </si>
  <si>
    <t xml:space="preserve">C-20716   </t>
  </si>
  <si>
    <t xml:space="preserve">C-20717   </t>
  </si>
  <si>
    <t xml:space="preserve">(204)CIC-COMERCIO                                                          </t>
  </si>
  <si>
    <t xml:space="preserve">C-20718   </t>
  </si>
  <si>
    <t xml:space="preserve">(592)RENE                                                                  </t>
  </si>
  <si>
    <t xml:space="preserve">C-20719   </t>
  </si>
  <si>
    <t xml:space="preserve">C-20720   </t>
  </si>
  <si>
    <t xml:space="preserve">C-20721   </t>
  </si>
  <si>
    <t xml:space="preserve">C-20722   </t>
  </si>
  <si>
    <t xml:space="preserve">(225)CIC-HERRADURA                                                         </t>
  </si>
  <si>
    <t xml:space="preserve"> 16/01/2017</t>
  </si>
  <si>
    <t xml:space="preserve">C-20723   </t>
  </si>
  <si>
    <t xml:space="preserve">C-20724   </t>
  </si>
  <si>
    <t xml:space="preserve">(130)JUAN DE LA ROSA                                                       </t>
  </si>
  <si>
    <t xml:space="preserve">C-20725   </t>
  </si>
  <si>
    <t xml:space="preserve">C-20726   </t>
  </si>
  <si>
    <t xml:space="preserve">C-20727   </t>
  </si>
  <si>
    <t xml:space="preserve">C-20728   </t>
  </si>
  <si>
    <t xml:space="preserve">C-20729   </t>
  </si>
  <si>
    <t xml:space="preserve">C-20730   </t>
  </si>
  <si>
    <t xml:space="preserve">C-20731   </t>
  </si>
  <si>
    <t xml:space="preserve">C-20732   </t>
  </si>
  <si>
    <t xml:space="preserve">C-20733   </t>
  </si>
  <si>
    <t xml:space="preserve">(643)LA PRINCESA                                                           </t>
  </si>
  <si>
    <t xml:space="preserve">C-20734   </t>
  </si>
  <si>
    <t xml:space="preserve">C-20735   </t>
  </si>
  <si>
    <t xml:space="preserve">(299)CHARLY                                                                </t>
  </si>
  <si>
    <t xml:space="preserve">C-20736   </t>
  </si>
  <si>
    <t xml:space="preserve">C-20737   </t>
  </si>
  <si>
    <t xml:space="preserve">C-20738   </t>
  </si>
  <si>
    <t xml:space="preserve">C-20739   </t>
  </si>
  <si>
    <t xml:space="preserve">C-20740   </t>
  </si>
  <si>
    <t xml:space="preserve">C-20741   </t>
  </si>
  <si>
    <t xml:space="preserve">C-20742   </t>
  </si>
  <si>
    <t xml:space="preserve">C-20743   </t>
  </si>
  <si>
    <t xml:space="preserve">C-20744   </t>
  </si>
  <si>
    <t xml:space="preserve">C-20745   </t>
  </si>
  <si>
    <t xml:space="preserve">(93)ALB&amp;CIA                                                               </t>
  </si>
  <si>
    <t xml:space="preserve">C-20746   </t>
  </si>
  <si>
    <t xml:space="preserve">(20)CARNICERIA CANO                                                       </t>
  </si>
  <si>
    <t xml:space="preserve">C-20747   </t>
  </si>
  <si>
    <t xml:space="preserve">(465)CARNICERIA SANTA ANA                                                  </t>
  </si>
  <si>
    <t xml:space="preserve">C-20748   </t>
  </si>
  <si>
    <t xml:space="preserve">(590)CARNICERIA HUGO´S                                                     </t>
  </si>
  <si>
    <t xml:space="preserve">C-20749   </t>
  </si>
  <si>
    <t xml:space="preserve">(478)CARNICERIA BARBIE                                                     </t>
  </si>
  <si>
    <t xml:space="preserve">C-20750   </t>
  </si>
  <si>
    <t xml:space="preserve">(599)LA  UNION                                                             </t>
  </si>
  <si>
    <t xml:space="preserve"> 11/01/2017</t>
  </si>
  <si>
    <t xml:space="preserve">C-20751   </t>
  </si>
  <si>
    <t xml:space="preserve">(215)PABLO BAUTISTA                                                        </t>
  </si>
  <si>
    <t xml:space="preserve">C-20752   </t>
  </si>
  <si>
    <t xml:space="preserve">C-20753   </t>
  </si>
  <si>
    <t xml:space="preserve">C-20754   </t>
  </si>
  <si>
    <t xml:space="preserve">(268)BURRO NORTEÑO                                                         </t>
  </si>
  <si>
    <t xml:space="preserve">C-20755   </t>
  </si>
  <si>
    <t xml:space="preserve">C-20756   </t>
  </si>
  <si>
    <t xml:space="preserve">C-20757   </t>
  </si>
  <si>
    <t xml:space="preserve">(136)RICARDO DELEITA                                                       </t>
  </si>
  <si>
    <t xml:space="preserve">C-20758   </t>
  </si>
  <si>
    <t xml:space="preserve">C-20759   </t>
  </si>
  <si>
    <t xml:space="preserve">C-20760   </t>
  </si>
  <si>
    <t xml:space="preserve">(187)CIC-11 SUR                                                            </t>
  </si>
  <si>
    <t xml:space="preserve">C-20761   </t>
  </si>
  <si>
    <t xml:space="preserve">(124)MIGUEL XOCHIHUATL                                                     </t>
  </si>
  <si>
    <t xml:space="preserve">C-20762   </t>
  </si>
  <si>
    <t xml:space="preserve">(269)CAMACHO                                                               </t>
  </si>
  <si>
    <t xml:space="preserve">C-20763   </t>
  </si>
  <si>
    <t xml:space="preserve">C-20764   </t>
  </si>
  <si>
    <t xml:space="preserve">C-20765   </t>
  </si>
  <si>
    <t xml:space="preserve">C-20766   </t>
  </si>
  <si>
    <t xml:space="preserve">(421)MARCO SANCHEZ                                                         </t>
  </si>
  <si>
    <t xml:space="preserve">C-20767   </t>
  </si>
  <si>
    <t xml:space="preserve">C-20768   </t>
  </si>
  <si>
    <t xml:space="preserve">C-20769   </t>
  </si>
  <si>
    <t xml:space="preserve">(186)SR MARIO                                                              </t>
  </si>
  <si>
    <t xml:space="preserve">C-20770   </t>
  </si>
  <si>
    <t xml:space="preserve">C-20771   </t>
  </si>
  <si>
    <t xml:space="preserve">(86)FLORES                                                                </t>
  </si>
  <si>
    <t xml:space="preserve">C-20772   </t>
  </si>
  <si>
    <t xml:space="preserve"> 03/02/2017</t>
  </si>
  <si>
    <t xml:space="preserve">C-20773   </t>
  </si>
  <si>
    <t xml:space="preserve">(554)HIGINIO MORALES                                                       </t>
  </si>
  <si>
    <t xml:space="preserve">C-20774   </t>
  </si>
  <si>
    <t xml:space="preserve">C-20775   </t>
  </si>
  <si>
    <t xml:space="preserve">(203)ALIMENTOS SUPREMOS DE ORIENTE SA DE CV                                </t>
  </si>
  <si>
    <t xml:space="preserve"> 10/02/2017</t>
  </si>
  <si>
    <t xml:space="preserve">C-20776   </t>
  </si>
  <si>
    <t xml:space="preserve">C-20777   </t>
  </si>
  <si>
    <t xml:space="preserve">(177)PRODUCTO PARA AVES Y ANIMALES SA DE CV                                </t>
  </si>
  <si>
    <t xml:space="preserve"> 18/01/2017</t>
  </si>
  <si>
    <t xml:space="preserve">C-20778   </t>
  </si>
  <si>
    <t xml:space="preserve">(146)COCHINITO                                                             </t>
  </si>
  <si>
    <t xml:space="preserve">C-20779   </t>
  </si>
  <si>
    <t xml:space="preserve">(384)MARIO MASTRANZO                                                       </t>
  </si>
  <si>
    <t xml:space="preserve">C-20780   </t>
  </si>
  <si>
    <t xml:space="preserve">C-20781   </t>
  </si>
  <si>
    <t xml:space="preserve">C-20782   </t>
  </si>
  <si>
    <t xml:space="preserve">C-20783   </t>
  </si>
  <si>
    <t xml:space="preserve">C-20784   </t>
  </si>
  <si>
    <t xml:space="preserve">C-20785   </t>
  </si>
  <si>
    <t xml:space="preserve">C-20786   </t>
  </si>
  <si>
    <t xml:space="preserve">(221)JUANA PORTILLO                                                        </t>
  </si>
  <si>
    <t xml:space="preserve">C-20787   </t>
  </si>
  <si>
    <t xml:space="preserve">(620)TIO LUPE                                                              </t>
  </si>
  <si>
    <t xml:space="preserve">C-20788   </t>
  </si>
  <si>
    <t xml:space="preserve">C-20789   </t>
  </si>
  <si>
    <t xml:space="preserve">C-20790   </t>
  </si>
  <si>
    <t xml:space="preserve">(562)SAGRADO CORAZON CUAUTLANCINGO                                         </t>
  </si>
  <si>
    <t xml:space="preserve"> 23/01/2017</t>
  </si>
  <si>
    <t xml:space="preserve">C-20791   </t>
  </si>
  <si>
    <t xml:space="preserve">C-20792   </t>
  </si>
  <si>
    <t xml:space="preserve">C-20793   </t>
  </si>
  <si>
    <t xml:space="preserve">C-20794   </t>
  </si>
  <si>
    <t xml:space="preserve">(650)DULCE MARIA TORRES                                                    </t>
  </si>
  <si>
    <t xml:space="preserve">C-20795   </t>
  </si>
  <si>
    <t xml:space="preserve">C-20796   </t>
  </si>
  <si>
    <t xml:space="preserve">C-20797   </t>
  </si>
  <si>
    <t xml:space="preserve">C-20798   </t>
  </si>
  <si>
    <t xml:space="preserve">C-20799   </t>
  </si>
  <si>
    <t xml:space="preserve">C-20800   </t>
  </si>
  <si>
    <t xml:space="preserve">C-20801   </t>
  </si>
  <si>
    <t xml:space="preserve">(3)ECONOMICA                                                             </t>
  </si>
  <si>
    <t xml:space="preserve">C-20802   </t>
  </si>
  <si>
    <t xml:space="preserve">C-20803   </t>
  </si>
  <si>
    <t xml:space="preserve">(433)FERNANDO ROMERO                                                       </t>
  </si>
  <si>
    <t xml:space="preserve">C-20804   </t>
  </si>
  <si>
    <t xml:space="preserve">(359)JAIME MASTRANZO                                                       </t>
  </si>
  <si>
    <t xml:space="preserve">C-20805   </t>
  </si>
  <si>
    <t xml:space="preserve">(383)DORMIDO                                                               </t>
  </si>
  <si>
    <t xml:space="preserve">C-20806   </t>
  </si>
  <si>
    <t xml:space="preserve">(651)NEALTICAN YOLANDA                                                     </t>
  </si>
  <si>
    <t xml:space="preserve">C-20807   </t>
  </si>
  <si>
    <t xml:space="preserve">(80)CAMPRA                                                                </t>
  </si>
  <si>
    <t xml:space="preserve"> 30/01/2017</t>
  </si>
  <si>
    <t xml:space="preserve">C-20808   </t>
  </si>
  <si>
    <t xml:space="preserve">C-20809   </t>
  </si>
  <si>
    <t xml:space="preserve">C-20810   </t>
  </si>
  <si>
    <t xml:space="preserve">C-20811   </t>
  </si>
  <si>
    <t xml:space="preserve">C-20812   </t>
  </si>
  <si>
    <t xml:space="preserve">(647)ANGEL LEDO                                                            </t>
  </si>
  <si>
    <t xml:space="preserve">C-20813   </t>
  </si>
  <si>
    <t xml:space="preserve">C-20814   </t>
  </si>
  <si>
    <t xml:space="preserve">(582)MIGUEL LEDO                                                           </t>
  </si>
  <si>
    <t xml:space="preserve">C-20815   </t>
  </si>
  <si>
    <t xml:space="preserve">C-20816   </t>
  </si>
  <si>
    <t xml:space="preserve">C-20817   </t>
  </si>
  <si>
    <t xml:space="preserve">(276)LEONARDO LINARES                                                      </t>
  </si>
  <si>
    <t xml:space="preserve">C-20818   </t>
  </si>
  <si>
    <t xml:space="preserve">C-20819   </t>
  </si>
  <si>
    <t xml:space="preserve">(636)ANTONIIO HERRERA                                                      </t>
  </si>
  <si>
    <t xml:space="preserve">C-20820   </t>
  </si>
  <si>
    <t xml:space="preserve">(610)BRAULIO APANGO                                                        </t>
  </si>
  <si>
    <t xml:space="preserve">C-20821   </t>
  </si>
  <si>
    <t xml:space="preserve">C-20822   </t>
  </si>
  <si>
    <t xml:space="preserve">C-20823   </t>
  </si>
  <si>
    <t xml:space="preserve">C-20824   </t>
  </si>
  <si>
    <t xml:space="preserve">C-20825   </t>
  </si>
  <si>
    <t xml:space="preserve">C-20826   </t>
  </si>
  <si>
    <t xml:space="preserve">(513)ARMANDO ESCUDERO                                                      </t>
  </si>
  <si>
    <t xml:space="preserve">C-20827   </t>
  </si>
  <si>
    <t xml:space="preserve">C-20828   </t>
  </si>
  <si>
    <t xml:space="preserve">C-20829   </t>
  </si>
  <si>
    <t xml:space="preserve">C-20830   </t>
  </si>
  <si>
    <t xml:space="preserve">C-20831   </t>
  </si>
  <si>
    <t xml:space="preserve">C-20832   </t>
  </si>
  <si>
    <t>06/01/2017 09/01/2017 09/01/2017</t>
  </si>
  <si>
    <t xml:space="preserve">C-20833   </t>
  </si>
  <si>
    <t xml:space="preserve">C-20834   </t>
  </si>
  <si>
    <t xml:space="preserve">C-20835   </t>
  </si>
  <si>
    <t xml:space="preserve">C-20836   </t>
  </si>
  <si>
    <t>11/01/2017 13/01/2017</t>
  </si>
  <si>
    <t xml:space="preserve">C-20837   </t>
  </si>
  <si>
    <t xml:space="preserve">C-20838   </t>
  </si>
  <si>
    <t xml:space="preserve">C-20839   </t>
  </si>
  <si>
    <t xml:space="preserve">C-20840   </t>
  </si>
  <si>
    <t xml:space="preserve">C-20841   </t>
  </si>
  <si>
    <t xml:space="preserve">C-20842   </t>
  </si>
  <si>
    <t xml:space="preserve">(544)ANTONIO ROLDAN                                                        </t>
  </si>
  <si>
    <t xml:space="preserve">C-20843   </t>
  </si>
  <si>
    <t xml:space="preserve">05/01/2017 09/01/2017 </t>
  </si>
  <si>
    <t xml:space="preserve">C-20844   </t>
  </si>
  <si>
    <t xml:space="preserve">(672)TEPOX                                                                 </t>
  </si>
  <si>
    <t xml:space="preserve">C-20845   </t>
  </si>
  <si>
    <t xml:space="preserve">C-20846   </t>
  </si>
  <si>
    <t xml:space="preserve">(228)OCTAVIO LINARES                                                       </t>
  </si>
  <si>
    <t xml:space="preserve">C-20847   </t>
  </si>
  <si>
    <t xml:space="preserve">(630)GUILLERMO FLORES                                                      </t>
  </si>
  <si>
    <t xml:space="preserve">C-20848   </t>
  </si>
  <si>
    <t xml:space="preserve">C-20849   </t>
  </si>
  <si>
    <t xml:space="preserve">C-20850   </t>
  </si>
  <si>
    <t xml:space="preserve">C-20851   </t>
  </si>
  <si>
    <t xml:space="preserve">C-20852   </t>
  </si>
  <si>
    <t xml:space="preserve">C-20853   </t>
  </si>
  <si>
    <t xml:space="preserve">C-20854   </t>
  </si>
  <si>
    <t xml:space="preserve">(247)SALOME                                                                </t>
  </si>
  <si>
    <t xml:space="preserve">C-20855   </t>
  </si>
  <si>
    <t xml:space="preserve">C-20856   </t>
  </si>
  <si>
    <t xml:space="preserve">C-20857   </t>
  </si>
  <si>
    <t xml:space="preserve">(657)CORAZON DE BRASIL CENTRO                                              </t>
  </si>
  <si>
    <t xml:space="preserve">C-20858   </t>
  </si>
  <si>
    <t xml:space="preserve">(110)SAGRADO CORAZON CENTRO                                                </t>
  </si>
  <si>
    <t xml:space="preserve">C-20859   </t>
  </si>
  <si>
    <t xml:space="preserve">(466)GERMAN CEBADA SALAMANCA                                               </t>
  </si>
  <si>
    <t xml:space="preserve">C-20860   </t>
  </si>
  <si>
    <t xml:space="preserve">(591)JULIO                                                                 </t>
  </si>
  <si>
    <t xml:space="preserve">C-20861   </t>
  </si>
  <si>
    <t xml:space="preserve">C-20862   </t>
  </si>
  <si>
    <t xml:space="preserve">(594)JAVIER                                                                </t>
  </si>
  <si>
    <t xml:space="preserve">C-20863   </t>
  </si>
  <si>
    <t xml:space="preserve">C-20864   </t>
  </si>
  <si>
    <t xml:space="preserve">C-20865   </t>
  </si>
  <si>
    <t xml:space="preserve">C-20866   </t>
  </si>
  <si>
    <t xml:space="preserve">C-20867   </t>
  </si>
  <si>
    <t xml:space="preserve">C-20868   </t>
  </si>
  <si>
    <t xml:space="preserve">(595)LOMA VERDE                                                            </t>
  </si>
  <si>
    <t xml:space="preserve">C-20869   </t>
  </si>
  <si>
    <t xml:space="preserve">C-20870   </t>
  </si>
  <si>
    <t xml:space="preserve">(586)FERNANDO 14 SUR                                                       </t>
  </si>
  <si>
    <t xml:space="preserve">C-20871   </t>
  </si>
  <si>
    <t xml:space="preserve">C-20872   </t>
  </si>
  <si>
    <t xml:space="preserve">(185)MIRIAM                                                                </t>
  </si>
  <si>
    <t xml:space="preserve">C-20873   </t>
  </si>
  <si>
    <t xml:space="preserve">(139)ISIDORO  COYOLT                                                       </t>
  </si>
  <si>
    <t xml:space="preserve">C-20874   </t>
  </si>
  <si>
    <t xml:space="preserve">C-20875   </t>
  </si>
  <si>
    <t xml:space="preserve">C-20876   </t>
  </si>
  <si>
    <t xml:space="preserve">C-20877   </t>
  </si>
  <si>
    <t xml:space="preserve">C-20878   </t>
  </si>
  <si>
    <t xml:space="preserve">C-20879   </t>
  </si>
  <si>
    <t xml:space="preserve">(117)NARCISO ROMERO CAMALEON                                               </t>
  </si>
  <si>
    <t xml:space="preserve">C-20880   </t>
  </si>
  <si>
    <t xml:space="preserve">(219)GIOVANNI RIOS                                                         </t>
  </si>
  <si>
    <t xml:space="preserve">C-20881   </t>
  </si>
  <si>
    <t xml:space="preserve">C-20882   </t>
  </si>
  <si>
    <t xml:space="preserve">(664)RICARNE                                                               </t>
  </si>
  <si>
    <t xml:space="preserve">C-20883   </t>
  </si>
  <si>
    <t xml:space="preserve">C-20884   </t>
  </si>
  <si>
    <t xml:space="preserve">(543)CORAZON DE BRASIL APIZACO                                             </t>
  </si>
  <si>
    <t xml:space="preserve">C-20885   </t>
  </si>
  <si>
    <t xml:space="preserve">C-20886   </t>
  </si>
  <si>
    <t xml:space="preserve">(618)CORAZON DE BRASIL SANTA ANA                                           </t>
  </si>
  <si>
    <t xml:space="preserve">C-20887   </t>
  </si>
  <si>
    <t xml:space="preserve">(116)GERARDO FRAGOSO                                                       </t>
  </si>
  <si>
    <t xml:space="preserve">C-20888   </t>
  </si>
  <si>
    <t xml:space="preserve">(250)CORTES FINOS LA MORENA                                                </t>
  </si>
  <si>
    <t xml:space="preserve">C-20889   </t>
  </si>
  <si>
    <t xml:space="preserve">C-20890   </t>
  </si>
  <si>
    <t xml:space="preserve">C-20891   </t>
  </si>
  <si>
    <t xml:space="preserve">(141)RODOLFO ZOQUIAPA                                                      </t>
  </si>
  <si>
    <t xml:space="preserve">C-20892   </t>
  </si>
  <si>
    <t xml:space="preserve">C-20893   </t>
  </si>
  <si>
    <t xml:space="preserve">C-20894   </t>
  </si>
  <si>
    <t xml:space="preserve">(488)TONANZINTLA                                                           </t>
  </si>
  <si>
    <t xml:space="preserve">C-20895   </t>
  </si>
  <si>
    <t xml:space="preserve">C-20896   </t>
  </si>
  <si>
    <t xml:space="preserve">(127)JOSE MANUEL                                                           </t>
  </si>
  <si>
    <t xml:space="preserve">C-20897   </t>
  </si>
  <si>
    <t xml:space="preserve">C-20898   </t>
  </si>
  <si>
    <t xml:space="preserve">(627)GUSTAVO CHAMORROS                                                     </t>
  </si>
  <si>
    <t xml:space="preserve">C-20899   </t>
  </si>
  <si>
    <t xml:space="preserve">C-20900   </t>
  </si>
  <si>
    <t xml:space="preserve">C-20901   </t>
  </si>
  <si>
    <t xml:space="preserve">C-20902   </t>
  </si>
  <si>
    <t xml:space="preserve">C-20903   </t>
  </si>
  <si>
    <t xml:space="preserve">(98)FERNANDO GALICIA                                                      </t>
  </si>
  <si>
    <t xml:space="preserve"> 08/01/2017</t>
  </si>
  <si>
    <t xml:space="preserve">C-20904   </t>
  </si>
  <si>
    <t xml:space="preserve">C-20905   </t>
  </si>
  <si>
    <t xml:space="preserve">C-20906   </t>
  </si>
  <si>
    <t xml:space="preserve">C-20907   </t>
  </si>
  <si>
    <t>05/01/2017 10/01/2017</t>
  </si>
  <si>
    <t xml:space="preserve">C-20908   </t>
  </si>
  <si>
    <t xml:space="preserve">C-20909   </t>
  </si>
  <si>
    <t xml:space="preserve">C-20910   </t>
  </si>
  <si>
    <t xml:space="preserve">C-20911   </t>
  </si>
  <si>
    <t xml:space="preserve">C-20912   </t>
  </si>
  <si>
    <t xml:space="preserve">C-20913   </t>
  </si>
  <si>
    <t xml:space="preserve">(35)JORGE ARRIAGA                                                         </t>
  </si>
  <si>
    <t xml:space="preserve">C-20914   </t>
  </si>
  <si>
    <t xml:space="preserve">C-20915   </t>
  </si>
  <si>
    <t xml:space="preserve">C-20916   </t>
  </si>
  <si>
    <t xml:space="preserve">(570)RAUL LEDO                                                             </t>
  </si>
  <si>
    <t xml:space="preserve">C-20917   </t>
  </si>
  <si>
    <t xml:space="preserve"> 17/01/2017</t>
  </si>
  <si>
    <t xml:space="preserve">C-20918   </t>
  </si>
  <si>
    <t xml:space="preserve">C-20919   </t>
  </si>
  <si>
    <t xml:space="preserve">C-20920   </t>
  </si>
  <si>
    <t xml:space="preserve">C-20921   </t>
  </si>
  <si>
    <t xml:space="preserve">C-20922   </t>
  </si>
  <si>
    <t xml:space="preserve">C-20923   </t>
  </si>
  <si>
    <t xml:space="preserve">C-20924   </t>
  </si>
  <si>
    <t xml:space="preserve">C-20925   </t>
  </si>
  <si>
    <t xml:space="preserve">C-20926   </t>
  </si>
  <si>
    <t xml:space="preserve">C-20927   </t>
  </si>
  <si>
    <t xml:space="preserve">C-20928   </t>
  </si>
  <si>
    <t xml:space="preserve">(263)LEONARDO SANCHEZ                                                      </t>
  </si>
  <si>
    <t xml:space="preserve">C-20929   </t>
  </si>
  <si>
    <t xml:space="preserve">C-20930   </t>
  </si>
  <si>
    <t xml:space="preserve">C-20931   </t>
  </si>
  <si>
    <t xml:space="preserve">C-20932   </t>
  </si>
  <si>
    <t xml:space="preserve">(2)LUIS LOPEZ                                                            </t>
  </si>
  <si>
    <t xml:space="preserve">C-20933   </t>
  </si>
  <si>
    <t xml:space="preserve">C-20934   </t>
  </si>
  <si>
    <t xml:space="preserve">(40)LA SORPRESA                                                           </t>
  </si>
  <si>
    <t xml:space="preserve">C-20935   </t>
  </si>
  <si>
    <t xml:space="preserve"> 06/01/2017</t>
  </si>
  <si>
    <t xml:space="preserve">C-20936   </t>
  </si>
  <si>
    <t xml:space="preserve">C-20937   </t>
  </si>
  <si>
    <t xml:space="preserve">(431)ADRIAN                                                                </t>
  </si>
  <si>
    <t xml:space="preserve">C-20938   </t>
  </si>
  <si>
    <t xml:space="preserve">C-20939   </t>
  </si>
  <si>
    <t xml:space="preserve">C-20940   </t>
  </si>
  <si>
    <t xml:space="preserve">C-20941   </t>
  </si>
  <si>
    <t xml:space="preserve">(668)TAQUERIA SANTA CLARA                                                  </t>
  </si>
  <si>
    <t xml:space="preserve">C-20942   </t>
  </si>
  <si>
    <t xml:space="preserve">C-20943   </t>
  </si>
  <si>
    <t xml:space="preserve">(205)DON JULIO                                                             </t>
  </si>
  <si>
    <t xml:space="preserve">C-20944   </t>
  </si>
  <si>
    <t xml:space="preserve">C-20945   </t>
  </si>
  <si>
    <t xml:space="preserve">C-20946   </t>
  </si>
  <si>
    <t xml:space="preserve">C-20947   </t>
  </si>
  <si>
    <t xml:space="preserve">C-20948   </t>
  </si>
  <si>
    <t xml:space="preserve">C-20949   </t>
  </si>
  <si>
    <t xml:space="preserve">C-20950   </t>
  </si>
  <si>
    <t xml:space="preserve">C-20951   </t>
  </si>
  <si>
    <t xml:space="preserve">C-20952   </t>
  </si>
  <si>
    <t xml:space="preserve">C-20953   </t>
  </si>
  <si>
    <t xml:space="preserve">C-20954   </t>
  </si>
  <si>
    <t xml:space="preserve">C-20955   </t>
  </si>
  <si>
    <t xml:space="preserve">C-20956   </t>
  </si>
  <si>
    <t xml:space="preserve">C-20957   </t>
  </si>
  <si>
    <t xml:space="preserve">C-20958   </t>
  </si>
  <si>
    <t xml:space="preserve">C-20959   </t>
  </si>
  <si>
    <t xml:space="preserve">C-20960   </t>
  </si>
  <si>
    <t xml:space="preserve">C-20961   </t>
  </si>
  <si>
    <t xml:space="preserve">(451)SERGIO LEDO                                                           </t>
  </si>
  <si>
    <t xml:space="preserve">C-20962   </t>
  </si>
  <si>
    <t xml:space="preserve">C-20963   </t>
  </si>
  <si>
    <t xml:space="preserve">C-20964   </t>
  </si>
  <si>
    <t xml:space="preserve">C-20965   </t>
  </si>
  <si>
    <t xml:space="preserve">C-20966   </t>
  </si>
  <si>
    <t xml:space="preserve">C-20967   </t>
  </si>
  <si>
    <t xml:space="preserve">C-20968   </t>
  </si>
  <si>
    <t xml:space="preserve">C-20969   </t>
  </si>
  <si>
    <t xml:space="preserve">C-20970   </t>
  </si>
  <si>
    <t xml:space="preserve">C-20971   </t>
  </si>
  <si>
    <t>11/01/2017 12/01/2017</t>
  </si>
  <si>
    <t xml:space="preserve">C-20972   </t>
  </si>
  <si>
    <t xml:space="preserve">(357)RAY 5 DE MAYO                                                         </t>
  </si>
  <si>
    <t xml:space="preserve">C-20973   </t>
  </si>
  <si>
    <t xml:space="preserve">C-20974   </t>
  </si>
  <si>
    <t xml:space="preserve">C-20975   </t>
  </si>
  <si>
    <t xml:space="preserve">C-20976   </t>
  </si>
  <si>
    <t xml:space="preserve">C-20977   </t>
  </si>
  <si>
    <t xml:space="preserve">C-20978   </t>
  </si>
  <si>
    <t xml:space="preserve">C-20979   </t>
  </si>
  <si>
    <t xml:space="preserve">C-20980   </t>
  </si>
  <si>
    <t xml:space="preserve">C-20981   </t>
  </si>
  <si>
    <t xml:space="preserve">C-20982   </t>
  </si>
  <si>
    <t xml:space="preserve">C-20983   </t>
  </si>
  <si>
    <t xml:space="preserve">C-20984   </t>
  </si>
  <si>
    <t xml:space="preserve">C-20985   </t>
  </si>
  <si>
    <t xml:space="preserve">(593)CARNES SELECTAS                                                       </t>
  </si>
  <si>
    <t xml:space="preserve">C-20986   </t>
  </si>
  <si>
    <t xml:space="preserve">C-20987   </t>
  </si>
  <si>
    <t xml:space="preserve">C-20988   </t>
  </si>
  <si>
    <t xml:space="preserve">C-20989   </t>
  </si>
  <si>
    <t xml:space="preserve">C-20990   </t>
  </si>
  <si>
    <t xml:space="preserve">C-20991   </t>
  </si>
  <si>
    <t xml:space="preserve">C-20992   </t>
  </si>
  <si>
    <t xml:space="preserve">C-20993   </t>
  </si>
  <si>
    <t xml:space="preserve">C-20994   </t>
  </si>
  <si>
    <t xml:space="preserve">C-20995   </t>
  </si>
  <si>
    <t xml:space="preserve">C-20996   </t>
  </si>
  <si>
    <t xml:space="preserve">C-20997   </t>
  </si>
  <si>
    <t xml:space="preserve">C-20998   </t>
  </si>
  <si>
    <t xml:space="preserve">C-20999   </t>
  </si>
  <si>
    <t xml:space="preserve">C-21000   </t>
  </si>
  <si>
    <t xml:space="preserve">C-21001   </t>
  </si>
  <si>
    <t xml:space="preserve">C-21002   </t>
  </si>
  <si>
    <t xml:space="preserve">C-21003   </t>
  </si>
  <si>
    <t xml:space="preserve">(77)GERARDO PULIDO                                                        </t>
  </si>
  <si>
    <t xml:space="preserve">C-21004   </t>
  </si>
  <si>
    <t xml:space="preserve">C-21005   </t>
  </si>
  <si>
    <t xml:space="preserve">C-21006   </t>
  </si>
  <si>
    <t xml:space="preserve">(108)ARTURO COYOTL                                                         </t>
  </si>
  <si>
    <t xml:space="preserve">C-21007   </t>
  </si>
  <si>
    <t xml:space="preserve">C-21008   </t>
  </si>
  <si>
    <t xml:space="preserve">C-21009   </t>
  </si>
  <si>
    <t xml:space="preserve">C-21010   </t>
  </si>
  <si>
    <t xml:space="preserve">C-21011   </t>
  </si>
  <si>
    <t xml:space="preserve">C-21012   </t>
  </si>
  <si>
    <t xml:space="preserve">C-21013   </t>
  </si>
  <si>
    <t xml:space="preserve">C-21014   </t>
  </si>
  <si>
    <t xml:space="preserve">(60)SEBASTIAN NEATITLAN                                                   </t>
  </si>
  <si>
    <t xml:space="preserve">C-21015   </t>
  </si>
  <si>
    <t xml:space="preserve">C-21016   </t>
  </si>
  <si>
    <t xml:space="preserve">C-21017   </t>
  </si>
  <si>
    <t xml:space="preserve">C-21018   </t>
  </si>
  <si>
    <t xml:space="preserve">(254)IRENE CASTILLO                                                        </t>
  </si>
  <si>
    <t xml:space="preserve">C-21019   </t>
  </si>
  <si>
    <t xml:space="preserve">C-21020   </t>
  </si>
  <si>
    <t xml:space="preserve">(285)ERASMO                                                                </t>
  </si>
  <si>
    <t xml:space="preserve">C-21021   </t>
  </si>
  <si>
    <t xml:space="preserve">C-21022   </t>
  </si>
  <si>
    <t xml:space="preserve">(622)TOÑO CHOLULA                                                          </t>
  </si>
  <si>
    <t xml:space="preserve">C-21023   </t>
  </si>
  <si>
    <t xml:space="preserve">C-21024   </t>
  </si>
  <si>
    <t xml:space="preserve">C-21025   </t>
  </si>
  <si>
    <t xml:space="preserve">C-21026   </t>
  </si>
  <si>
    <t>14/01/2017 23/01/2017</t>
  </si>
  <si>
    <t xml:space="preserve">C-21027   </t>
  </si>
  <si>
    <t xml:space="preserve">C-21028   </t>
  </si>
  <si>
    <t xml:space="preserve">C-21029   </t>
  </si>
  <si>
    <t xml:space="preserve">C-21030   </t>
  </si>
  <si>
    <t xml:space="preserve">C-21031   </t>
  </si>
  <si>
    <t xml:space="preserve">C-21032   </t>
  </si>
  <si>
    <t xml:space="preserve">C-21033   </t>
  </si>
  <si>
    <t xml:space="preserve">C-21034   </t>
  </si>
  <si>
    <t xml:space="preserve">C-21035   </t>
  </si>
  <si>
    <t xml:space="preserve">C-21036   </t>
  </si>
  <si>
    <t xml:space="preserve">C-21037   </t>
  </si>
  <si>
    <t xml:space="preserve">C-21038   </t>
  </si>
  <si>
    <t xml:space="preserve">(411)GABRIEL DOROTEO                                                       </t>
  </si>
  <si>
    <t xml:space="preserve">C-21039   </t>
  </si>
  <si>
    <t xml:space="preserve">C-21040   </t>
  </si>
  <si>
    <t xml:space="preserve">10/01/2017 11/01/2017 </t>
  </si>
  <si>
    <t xml:space="preserve">C-21041   </t>
  </si>
  <si>
    <t xml:space="preserve">(196)OMAR  ATLIXCO                                                         </t>
  </si>
  <si>
    <t xml:space="preserve">C-21042   </t>
  </si>
  <si>
    <t xml:space="preserve">C-21043   </t>
  </si>
  <si>
    <t xml:space="preserve">C-21044   </t>
  </si>
  <si>
    <t xml:space="preserve">(339)CHINOS MALASIA                                                        </t>
  </si>
  <si>
    <t xml:space="preserve">C-21045   </t>
  </si>
  <si>
    <t xml:space="preserve">C-21046   </t>
  </si>
  <si>
    <t xml:space="preserve">C-21047   </t>
  </si>
  <si>
    <t xml:space="preserve">C-21048   </t>
  </si>
  <si>
    <t xml:space="preserve">(242)IGNACIO GOMEZ MARTINEZ                                                </t>
  </si>
  <si>
    <t xml:space="preserve">C-21049   </t>
  </si>
  <si>
    <t xml:space="preserve">C-21050   </t>
  </si>
  <si>
    <t xml:space="preserve">C-21051   </t>
  </si>
  <si>
    <t xml:space="preserve">C-21052   </t>
  </si>
  <si>
    <t xml:space="preserve">(160)COSTA  DE ORO                                                         </t>
  </si>
  <si>
    <t xml:space="preserve">C-21053   </t>
  </si>
  <si>
    <t xml:space="preserve">C-21054   </t>
  </si>
  <si>
    <t xml:space="preserve">(171)ALFREDO VERACRUZ                                                      </t>
  </si>
  <si>
    <t xml:space="preserve">C-21055   </t>
  </si>
  <si>
    <t xml:space="preserve">(634)GUADALUPE VER                                                         </t>
  </si>
  <si>
    <t xml:space="preserve">C-21056   </t>
  </si>
  <si>
    <t xml:space="preserve">(164)ALEJANDRO HERNANDEZ (VER)                                             </t>
  </si>
  <si>
    <t xml:space="preserve">C-21057   </t>
  </si>
  <si>
    <t xml:space="preserve">C-21058   </t>
  </si>
  <si>
    <t xml:space="preserve">(418)ARTURO VERACRUZ                                                       </t>
  </si>
  <si>
    <t xml:space="preserve">C-21059   </t>
  </si>
  <si>
    <t xml:space="preserve">(178)GERARDO VERACRUZ                                                      </t>
  </si>
  <si>
    <t xml:space="preserve">C-21060   </t>
  </si>
  <si>
    <t xml:space="preserve">C-21061   </t>
  </si>
  <si>
    <t xml:space="preserve">C-21062   </t>
  </si>
  <si>
    <t xml:space="preserve">(162)SERGIO  HDEZ  VERACRUZ                                                </t>
  </si>
  <si>
    <t xml:space="preserve">C-21063   </t>
  </si>
  <si>
    <t xml:space="preserve">(172)MIGUEL VERACRUZ                                                       </t>
  </si>
  <si>
    <t xml:space="preserve">C-21064   </t>
  </si>
  <si>
    <t>17/01/2017 18/01/2017 21/01/2017</t>
  </si>
  <si>
    <t xml:space="preserve">C-21065   </t>
  </si>
  <si>
    <t xml:space="preserve">C-21066   </t>
  </si>
  <si>
    <t xml:space="preserve">(181)DARIO TIRO                                                            </t>
  </si>
  <si>
    <t xml:space="preserve">C-21067   </t>
  </si>
  <si>
    <t xml:space="preserve">C-21068   </t>
  </si>
  <si>
    <t xml:space="preserve">C-21069   </t>
  </si>
  <si>
    <t xml:space="preserve">(89)MAQUILA                                                               </t>
  </si>
  <si>
    <t xml:space="preserve">C-21070   </t>
  </si>
  <si>
    <t xml:space="preserve">C-21071   </t>
  </si>
  <si>
    <t xml:space="preserve">C-21072   </t>
  </si>
  <si>
    <t xml:space="preserve">C-21073   </t>
  </si>
  <si>
    <t xml:space="preserve">C-21074   </t>
  </si>
  <si>
    <t xml:space="preserve">C-21075   </t>
  </si>
  <si>
    <t xml:space="preserve">C-21076   </t>
  </si>
  <si>
    <t xml:space="preserve">C-21077   </t>
  </si>
  <si>
    <t xml:space="preserve">C-21078   </t>
  </si>
  <si>
    <t xml:space="preserve">C-21079   </t>
  </si>
  <si>
    <t xml:space="preserve">C-21080   </t>
  </si>
  <si>
    <t xml:space="preserve">C-21081   </t>
  </si>
  <si>
    <t xml:space="preserve">C-21082   </t>
  </si>
  <si>
    <t xml:space="preserve">C-21083   </t>
  </si>
  <si>
    <t xml:space="preserve">(50)FRANCO MORALES                                                        </t>
  </si>
  <si>
    <t xml:space="preserve">C-21084   </t>
  </si>
  <si>
    <t xml:space="preserve">C-21085   </t>
  </si>
  <si>
    <t xml:space="preserve">C-21086   </t>
  </si>
  <si>
    <t xml:space="preserve">C-21087   </t>
  </si>
  <si>
    <t xml:space="preserve">C-21088   </t>
  </si>
  <si>
    <t xml:space="preserve">C-21089   </t>
  </si>
  <si>
    <t xml:space="preserve">C-21090   </t>
  </si>
  <si>
    <t xml:space="preserve">C-21091   </t>
  </si>
  <si>
    <t xml:space="preserve">(597)FRANCO MORALES PEREZ                                                  </t>
  </si>
  <si>
    <t xml:space="preserve">C-21092   </t>
  </si>
  <si>
    <t xml:space="preserve">C-21093   </t>
  </si>
  <si>
    <t xml:space="preserve">C-21094   </t>
  </si>
  <si>
    <t xml:space="preserve">C-21095   </t>
  </si>
  <si>
    <t xml:space="preserve">C-21096   </t>
  </si>
  <si>
    <t xml:space="preserve">C-21097   </t>
  </si>
  <si>
    <t xml:space="preserve">C-21098   </t>
  </si>
  <si>
    <t xml:space="preserve">C-21099   </t>
  </si>
  <si>
    <t xml:space="preserve">C-21100   </t>
  </si>
  <si>
    <t xml:space="preserve">C-21101   </t>
  </si>
  <si>
    <t xml:space="preserve">C-21102   </t>
  </si>
  <si>
    <t xml:space="preserve">C-21103   </t>
  </si>
  <si>
    <t xml:space="preserve">C-21104   </t>
  </si>
  <si>
    <t xml:space="preserve">C-21105   </t>
  </si>
  <si>
    <t xml:space="preserve">C-21106   </t>
  </si>
  <si>
    <t xml:space="preserve">C-21107   </t>
  </si>
  <si>
    <t xml:space="preserve">C-21108   </t>
  </si>
  <si>
    <t xml:space="preserve">C-21109   </t>
  </si>
  <si>
    <t xml:space="preserve">C-21110   </t>
  </si>
  <si>
    <t xml:space="preserve">C-21111   </t>
  </si>
  <si>
    <t xml:space="preserve">C-21112   </t>
  </si>
  <si>
    <t xml:space="preserve">C-21113   </t>
  </si>
  <si>
    <t xml:space="preserve">C-21114   </t>
  </si>
  <si>
    <t xml:space="preserve">C-21115   </t>
  </si>
  <si>
    <t xml:space="preserve">C-21116   </t>
  </si>
  <si>
    <t xml:space="preserve">C-21117   </t>
  </si>
  <si>
    <t xml:space="preserve">C-21118   </t>
  </si>
  <si>
    <t xml:space="preserve">C-21119   </t>
  </si>
  <si>
    <t>10/01/2017 12/01/2017  12/01/2017</t>
  </si>
  <si>
    <t xml:space="preserve">C-21120   </t>
  </si>
  <si>
    <t xml:space="preserve">C-21121   </t>
  </si>
  <si>
    <t xml:space="preserve">C-21122   </t>
  </si>
  <si>
    <t xml:space="preserve">C-21123   </t>
  </si>
  <si>
    <t xml:space="preserve">C-21124   </t>
  </si>
  <si>
    <t>10/01/2017 12/01/2017</t>
  </si>
  <si>
    <t xml:space="preserve">C-21125   </t>
  </si>
  <si>
    <t xml:space="preserve">C-21126   </t>
  </si>
  <si>
    <t xml:space="preserve">C-21127   </t>
  </si>
  <si>
    <t xml:space="preserve">C-21128   </t>
  </si>
  <si>
    <t xml:space="preserve">C-21129   </t>
  </si>
  <si>
    <t xml:space="preserve">C-21130   </t>
  </si>
  <si>
    <t xml:space="preserve">C-21131   </t>
  </si>
  <si>
    <t xml:space="preserve">C-21132   </t>
  </si>
  <si>
    <t xml:space="preserve"> 04/02/2017</t>
  </si>
  <si>
    <t xml:space="preserve">C-21133   </t>
  </si>
  <si>
    <t xml:space="preserve">C-21134   </t>
  </si>
  <si>
    <t xml:space="preserve">C-21135   </t>
  </si>
  <si>
    <t xml:space="preserve">C-21136   </t>
  </si>
  <si>
    <t xml:space="preserve">C-21137   </t>
  </si>
  <si>
    <t xml:space="preserve">C-21138   </t>
  </si>
  <si>
    <t xml:space="preserve">C-21139   </t>
  </si>
  <si>
    <t xml:space="preserve">(252)ROBERTO FLORES                                                        </t>
  </si>
  <si>
    <t xml:space="preserve">C-21140   </t>
  </si>
  <si>
    <t xml:space="preserve">C-21141   </t>
  </si>
  <si>
    <t xml:space="preserve">C-21142   </t>
  </si>
  <si>
    <t xml:space="preserve">C-21143   </t>
  </si>
  <si>
    <t xml:space="preserve">C-21144   </t>
  </si>
  <si>
    <t xml:space="preserve">C-21145   </t>
  </si>
  <si>
    <t xml:space="preserve">C-21146   </t>
  </si>
  <si>
    <t xml:space="preserve">C-21147   </t>
  </si>
  <si>
    <t xml:space="preserve">C-21148   </t>
  </si>
  <si>
    <t xml:space="preserve">C-21149   </t>
  </si>
  <si>
    <t xml:space="preserve">C-21150   </t>
  </si>
  <si>
    <t xml:space="preserve">(23)ALVARO MEZA                                                           </t>
  </si>
  <si>
    <t xml:space="preserve">C-21151   </t>
  </si>
  <si>
    <t xml:space="preserve">C-21152   </t>
  </si>
  <si>
    <t xml:space="preserve">C-21153   </t>
  </si>
  <si>
    <t xml:space="preserve">C-21154   </t>
  </si>
  <si>
    <t xml:space="preserve">C-21155   </t>
  </si>
  <si>
    <t xml:space="preserve">C-21156   </t>
  </si>
  <si>
    <t xml:space="preserve">C-21157   </t>
  </si>
  <si>
    <t xml:space="preserve">(103)APOLINAR                                                              </t>
  </si>
  <si>
    <t xml:space="preserve">C-21158   </t>
  </si>
  <si>
    <t xml:space="preserve">C-21159   </t>
  </si>
  <si>
    <t xml:space="preserve">C-21160   </t>
  </si>
  <si>
    <t xml:space="preserve">C-21161   </t>
  </si>
  <si>
    <t xml:space="preserve">C-21162   </t>
  </si>
  <si>
    <t xml:space="preserve">C-21163   </t>
  </si>
  <si>
    <t xml:space="preserve">(71)ARCADIO LEDO                                                          </t>
  </si>
  <si>
    <t xml:space="preserve"> 15/01/2017</t>
  </si>
  <si>
    <t xml:space="preserve">C-21164   </t>
  </si>
  <si>
    <t xml:space="preserve">C-21165   </t>
  </si>
  <si>
    <t xml:space="preserve">C-21166   </t>
  </si>
  <si>
    <t xml:space="preserve">C-21167   </t>
  </si>
  <si>
    <t xml:space="preserve">(42)JESUS RUIZ                                                            </t>
  </si>
  <si>
    <t xml:space="preserve">C-21168   </t>
  </si>
  <si>
    <t xml:space="preserve">C-21169   </t>
  </si>
  <si>
    <t xml:space="preserve">C-21170   </t>
  </si>
  <si>
    <t xml:space="preserve"> 08/01/2017 09/01/2017 09/01/2017</t>
  </si>
  <si>
    <t xml:space="preserve">C-21171   </t>
  </si>
  <si>
    <t xml:space="preserve">C-21172   </t>
  </si>
  <si>
    <t xml:space="preserve">(148)ANTONIO HERNANDEZ                                                     </t>
  </si>
  <si>
    <t xml:space="preserve">C-21173   </t>
  </si>
  <si>
    <t xml:space="preserve">C-21174   </t>
  </si>
  <si>
    <t xml:space="preserve">C-21175   </t>
  </si>
  <si>
    <t xml:space="preserve">C-21176   </t>
  </si>
  <si>
    <t xml:space="preserve">C-21177   </t>
  </si>
  <si>
    <t xml:space="preserve">C-21178   </t>
  </si>
  <si>
    <t xml:space="preserve">C-21179   </t>
  </si>
  <si>
    <t xml:space="preserve">C-21180   </t>
  </si>
  <si>
    <t xml:space="preserve">C-21181   </t>
  </si>
  <si>
    <t xml:space="preserve">C-21182   </t>
  </si>
  <si>
    <t xml:space="preserve">C-21183   </t>
  </si>
  <si>
    <t xml:space="preserve">C-21184   </t>
  </si>
  <si>
    <t xml:space="preserve">C-21185   </t>
  </si>
  <si>
    <t xml:space="preserve">C-21186   </t>
  </si>
  <si>
    <t xml:space="preserve">C-21187   </t>
  </si>
  <si>
    <t xml:space="preserve">C-21188   </t>
  </si>
  <si>
    <t xml:space="preserve">C-21189   </t>
  </si>
  <si>
    <t>09/01/2017 10/01/2017</t>
  </si>
  <si>
    <t xml:space="preserve">C-21190   </t>
  </si>
  <si>
    <t xml:space="preserve">C-21191   </t>
  </si>
  <si>
    <t xml:space="preserve">C-21192   </t>
  </si>
  <si>
    <t xml:space="preserve">C-21193   </t>
  </si>
  <si>
    <t xml:space="preserve">C-21194   </t>
  </si>
  <si>
    <t xml:space="preserve">C-21195   </t>
  </si>
  <si>
    <t xml:space="preserve">(458)SAGRADO 3 CRUCES                                                      </t>
  </si>
  <si>
    <t xml:space="preserve">C-21196   </t>
  </si>
  <si>
    <t xml:space="preserve">C-21197   </t>
  </si>
  <si>
    <t xml:space="preserve">C-21198   </t>
  </si>
  <si>
    <t xml:space="preserve">C-21199   </t>
  </si>
  <si>
    <t xml:space="preserve">C-21200   </t>
  </si>
  <si>
    <t xml:space="preserve">C-21201   </t>
  </si>
  <si>
    <t xml:space="preserve">C-21202   </t>
  </si>
  <si>
    <t xml:space="preserve">C-21203   </t>
  </si>
  <si>
    <t xml:space="preserve">C-21204   </t>
  </si>
  <si>
    <t xml:space="preserve">C-21205   </t>
  </si>
  <si>
    <t xml:space="preserve">C-21206   </t>
  </si>
  <si>
    <t xml:space="preserve">C-21207   </t>
  </si>
  <si>
    <t xml:space="preserve">C-21208   </t>
  </si>
  <si>
    <t xml:space="preserve">C-21209   </t>
  </si>
  <si>
    <t xml:space="preserve">C-21210   </t>
  </si>
  <si>
    <t>12/01/2017 13/01/2017</t>
  </si>
  <si>
    <t xml:space="preserve">C-21211   </t>
  </si>
  <si>
    <t xml:space="preserve">C-21212   </t>
  </si>
  <si>
    <t xml:space="preserve">C-21213   </t>
  </si>
  <si>
    <t xml:space="preserve">(449)MOISES ARCE                                                           </t>
  </si>
  <si>
    <t xml:space="preserve">C-21214   </t>
  </si>
  <si>
    <t xml:space="preserve">C-21215   </t>
  </si>
  <si>
    <t xml:space="preserve">C-21216   </t>
  </si>
  <si>
    <t xml:space="preserve">(375)JAIME HERNANDEZ                                                       </t>
  </si>
  <si>
    <t xml:space="preserve">C-21217   </t>
  </si>
  <si>
    <t xml:space="preserve">C-21218   </t>
  </si>
  <si>
    <t xml:space="preserve">C-21219   </t>
  </si>
  <si>
    <t xml:space="preserve">(303)SRA  CORONA                                                           </t>
  </si>
  <si>
    <t xml:space="preserve">C-21220   </t>
  </si>
  <si>
    <t xml:space="preserve">C-21221   </t>
  </si>
  <si>
    <t xml:space="preserve">C-21222   </t>
  </si>
  <si>
    <t xml:space="preserve">C-21223   </t>
  </si>
  <si>
    <t xml:space="preserve">C-21224   </t>
  </si>
  <si>
    <t xml:space="preserve">C-21225   </t>
  </si>
  <si>
    <t xml:space="preserve">C-21226   </t>
  </si>
  <si>
    <t xml:space="preserve">C-21227   </t>
  </si>
  <si>
    <t xml:space="preserve">C-21228   </t>
  </si>
  <si>
    <t xml:space="preserve">(519)FELIX SANCHEZ                                                         </t>
  </si>
  <si>
    <t xml:space="preserve">C-21229   </t>
  </si>
  <si>
    <t xml:space="preserve">C-21230   </t>
  </si>
  <si>
    <t xml:space="preserve">(311)ALEJANDRO RAMIREZ                                                     </t>
  </si>
  <si>
    <t xml:space="preserve">C-21231   </t>
  </si>
  <si>
    <t xml:space="preserve">C-21232   </t>
  </si>
  <si>
    <t xml:space="preserve">C-21233   </t>
  </si>
  <si>
    <t xml:space="preserve">C-21234   </t>
  </si>
  <si>
    <t xml:space="preserve">C-21235   </t>
  </si>
  <si>
    <t xml:space="preserve">C-21236   </t>
  </si>
  <si>
    <t xml:space="preserve">C-21237   </t>
  </si>
  <si>
    <t xml:space="preserve">C-21238   </t>
  </si>
  <si>
    <t xml:space="preserve">C-21239   </t>
  </si>
  <si>
    <t xml:space="preserve">C-21240   </t>
  </si>
  <si>
    <t xml:space="preserve">C-21241   </t>
  </si>
  <si>
    <t xml:space="preserve">C-21242   </t>
  </si>
  <si>
    <t xml:space="preserve">C-21243   </t>
  </si>
  <si>
    <t xml:space="preserve">C-21244   </t>
  </si>
  <si>
    <t xml:space="preserve">C-21245   </t>
  </si>
  <si>
    <t xml:space="preserve">C-21246   </t>
  </si>
  <si>
    <t xml:space="preserve">C-21247   </t>
  </si>
  <si>
    <t xml:space="preserve">C-21248   </t>
  </si>
  <si>
    <t xml:space="preserve">C-21249   </t>
  </si>
  <si>
    <t xml:space="preserve">C-21250   </t>
  </si>
  <si>
    <t xml:space="preserve">(11)EFRAIN RENDON                                                         </t>
  </si>
  <si>
    <t xml:space="preserve">C-21251   </t>
  </si>
  <si>
    <t xml:space="preserve">C-21252   </t>
  </si>
  <si>
    <t xml:space="preserve">C-21253   </t>
  </si>
  <si>
    <t xml:space="preserve">C-21254   </t>
  </si>
  <si>
    <t xml:space="preserve">C-21255   </t>
  </si>
  <si>
    <t xml:space="preserve">C-21256   </t>
  </si>
  <si>
    <t xml:space="preserve">C-21257   </t>
  </si>
  <si>
    <t xml:space="preserve">C-21258   </t>
  </si>
  <si>
    <t xml:space="preserve">(82)JULIO MC                                                              </t>
  </si>
  <si>
    <t xml:space="preserve">C-21259   </t>
  </si>
  <si>
    <t xml:space="preserve">C-21260   </t>
  </si>
  <si>
    <t xml:space="preserve">C-21261   </t>
  </si>
  <si>
    <t xml:space="preserve">C-21262   </t>
  </si>
  <si>
    <t xml:space="preserve">C-21263   </t>
  </si>
  <si>
    <t xml:space="preserve">C-21264   </t>
  </si>
  <si>
    <t xml:space="preserve">C-21265   </t>
  </si>
  <si>
    <t xml:space="preserve">(571)MARYCRUZ                                                              </t>
  </si>
  <si>
    <t xml:space="preserve">C-21266   </t>
  </si>
  <si>
    <t xml:space="preserve">C-21267   </t>
  </si>
  <si>
    <t xml:space="preserve">C-21268   </t>
  </si>
  <si>
    <t xml:space="preserve">(569)LEONARDO SAUZA CORONA                                                 </t>
  </si>
  <si>
    <t xml:space="preserve">C-21269   </t>
  </si>
  <si>
    <t xml:space="preserve">(556)BRAZILIAN BUFFET                                                      </t>
  </si>
  <si>
    <t xml:space="preserve">C-21270   </t>
  </si>
  <si>
    <t xml:space="preserve">C-21271   </t>
  </si>
  <si>
    <t xml:space="preserve">C-21272   </t>
  </si>
  <si>
    <t xml:space="preserve"> 21/01/2017</t>
  </si>
  <si>
    <t xml:space="preserve">C-21273   </t>
  </si>
  <si>
    <t xml:space="preserve">C-21274   </t>
  </si>
  <si>
    <t xml:space="preserve">(572)MORALES DIAZ                                                          </t>
  </si>
  <si>
    <t xml:space="preserve">C-21275   </t>
  </si>
  <si>
    <t xml:space="preserve">C-21276   </t>
  </si>
  <si>
    <t xml:space="preserve">C-21277   </t>
  </si>
  <si>
    <t xml:space="preserve">C-21278   </t>
  </si>
  <si>
    <t xml:space="preserve">C-21279   </t>
  </si>
  <si>
    <t xml:space="preserve">C-21280   </t>
  </si>
  <si>
    <t xml:space="preserve">(176)CERRITOS                                                              </t>
  </si>
  <si>
    <t xml:space="preserve">C-21281   </t>
  </si>
  <si>
    <t xml:space="preserve">C-21282   </t>
  </si>
  <si>
    <t xml:space="preserve">C-21283   </t>
  </si>
  <si>
    <t xml:space="preserve">C-21284   </t>
  </si>
  <si>
    <t xml:space="preserve">C-21285   </t>
  </si>
  <si>
    <t xml:space="preserve">C-21286   </t>
  </si>
  <si>
    <t xml:space="preserve">C-21287   </t>
  </si>
  <si>
    <t xml:space="preserve">C-21288   </t>
  </si>
  <si>
    <t xml:space="preserve">C-21289   </t>
  </si>
  <si>
    <t xml:space="preserve">C-21290   </t>
  </si>
  <si>
    <t xml:space="preserve">C-21291   </t>
  </si>
  <si>
    <t xml:space="preserve">C-21292   </t>
  </si>
  <si>
    <t xml:space="preserve">C-21293   </t>
  </si>
  <si>
    <t xml:space="preserve">C-21294   </t>
  </si>
  <si>
    <t xml:space="preserve">C-21295   </t>
  </si>
  <si>
    <t xml:space="preserve">C-21296   </t>
  </si>
  <si>
    <t xml:space="preserve">C-21297   </t>
  </si>
  <si>
    <t xml:space="preserve">C-21298   </t>
  </si>
  <si>
    <t xml:space="preserve">C-21299   </t>
  </si>
  <si>
    <t xml:space="preserve">C-21300   </t>
  </si>
  <si>
    <t xml:space="preserve">C-21301   </t>
  </si>
  <si>
    <t xml:space="preserve">C-21302   </t>
  </si>
  <si>
    <t xml:space="preserve">C-21303   </t>
  </si>
  <si>
    <t xml:space="preserve">C-21304   </t>
  </si>
  <si>
    <t xml:space="preserve">C-21305   </t>
  </si>
  <si>
    <t xml:space="preserve">C-21306   </t>
  </si>
  <si>
    <t xml:space="preserve">C-21307   </t>
  </si>
  <si>
    <t xml:space="preserve">C-21308   </t>
  </si>
  <si>
    <t xml:space="preserve">C-21309   </t>
  </si>
  <si>
    <t xml:space="preserve">C-21310   </t>
  </si>
  <si>
    <t xml:space="preserve">C-21311   </t>
  </si>
  <si>
    <t xml:space="preserve">C-21312   </t>
  </si>
  <si>
    <t xml:space="preserve">C-21313   </t>
  </si>
  <si>
    <t xml:space="preserve">C-21314   </t>
  </si>
  <si>
    <t xml:space="preserve">(511)RODRIGO LEYVA SALAS                                                   </t>
  </si>
  <si>
    <t xml:space="preserve">C-21315   </t>
  </si>
  <si>
    <t xml:space="preserve">(540)RODRIGO SILVA                                                         </t>
  </si>
  <si>
    <t xml:space="preserve">C-21316   </t>
  </si>
  <si>
    <t xml:space="preserve">C-21317   </t>
  </si>
  <si>
    <t xml:space="preserve">C-21318   </t>
  </si>
  <si>
    <t xml:space="preserve">C-21319   </t>
  </si>
  <si>
    <t xml:space="preserve">C-21320   </t>
  </si>
  <si>
    <t xml:space="preserve">C-21321   </t>
  </si>
  <si>
    <t xml:space="preserve">C-21322   </t>
  </si>
  <si>
    <t xml:space="preserve">C-21323   </t>
  </si>
  <si>
    <t xml:space="preserve">C-21324   </t>
  </si>
  <si>
    <t xml:space="preserve">C-21325   </t>
  </si>
  <si>
    <t xml:space="preserve">C-21326   </t>
  </si>
  <si>
    <t xml:space="preserve">C-21327   </t>
  </si>
  <si>
    <t xml:space="preserve">C-21328   </t>
  </si>
  <si>
    <t xml:space="preserve">C-21329   </t>
  </si>
  <si>
    <t xml:space="preserve">C-21330   </t>
  </si>
  <si>
    <t xml:space="preserve">C-21331   </t>
  </si>
  <si>
    <t xml:space="preserve">C-21332   </t>
  </si>
  <si>
    <t xml:space="preserve">C-21333   </t>
  </si>
  <si>
    <t xml:space="preserve">C-21334   </t>
  </si>
  <si>
    <t xml:space="preserve">C-21335   </t>
  </si>
  <si>
    <t xml:space="preserve">C-21336   </t>
  </si>
  <si>
    <t xml:space="preserve">C-21337   </t>
  </si>
  <si>
    <t xml:space="preserve">C-21338   </t>
  </si>
  <si>
    <t xml:space="preserve">C-21339   </t>
  </si>
  <si>
    <t xml:space="preserve">C-21340   </t>
  </si>
  <si>
    <t xml:space="preserve">C-21341   </t>
  </si>
  <si>
    <t xml:space="preserve">C-21342   </t>
  </si>
  <si>
    <t xml:space="preserve">C-21343   </t>
  </si>
  <si>
    <t xml:space="preserve">C-21344   </t>
  </si>
  <si>
    <t xml:space="preserve">C-21345   </t>
  </si>
  <si>
    <t xml:space="preserve">C-21346   </t>
  </si>
  <si>
    <t xml:space="preserve">C-21347   </t>
  </si>
  <si>
    <t xml:space="preserve">C-21348   </t>
  </si>
  <si>
    <t xml:space="preserve">C-21349   </t>
  </si>
  <si>
    <t xml:space="preserve">C-21350   </t>
  </si>
  <si>
    <t xml:space="preserve">C-21351   </t>
  </si>
  <si>
    <t xml:space="preserve">C-21352   </t>
  </si>
  <si>
    <t xml:space="preserve">C-21353   </t>
  </si>
  <si>
    <t xml:space="preserve">C-21354   </t>
  </si>
  <si>
    <t xml:space="preserve">C-21355   </t>
  </si>
  <si>
    <t xml:space="preserve">C-21356   </t>
  </si>
  <si>
    <t xml:space="preserve">C-21357   </t>
  </si>
  <si>
    <t xml:space="preserve">C-21358   </t>
  </si>
  <si>
    <t xml:space="preserve">C-21359   </t>
  </si>
  <si>
    <t xml:space="preserve">C-21360   </t>
  </si>
  <si>
    <t xml:space="preserve">C-21361   </t>
  </si>
  <si>
    <t xml:space="preserve">C-21362   </t>
  </si>
  <si>
    <t xml:space="preserve">C-21363   </t>
  </si>
  <si>
    <t xml:space="preserve">C-21364   </t>
  </si>
  <si>
    <t xml:space="preserve">C-21365   </t>
  </si>
  <si>
    <t xml:space="preserve">C-21366   </t>
  </si>
  <si>
    <t xml:space="preserve">C-21367   </t>
  </si>
  <si>
    <t xml:space="preserve">C-21368   </t>
  </si>
  <si>
    <t>11/01/2017 14/01/2017</t>
  </si>
  <si>
    <t xml:space="preserve">C-21369   </t>
  </si>
  <si>
    <t xml:space="preserve">C-21370   </t>
  </si>
  <si>
    <t xml:space="preserve">C-21371   </t>
  </si>
  <si>
    <t xml:space="preserve">C-21372   </t>
  </si>
  <si>
    <t xml:space="preserve">C-21373   </t>
  </si>
  <si>
    <t xml:space="preserve">C-21374   </t>
  </si>
  <si>
    <t xml:space="preserve">C-21375   </t>
  </si>
  <si>
    <t xml:space="preserve">C-21376   </t>
  </si>
  <si>
    <t xml:space="preserve">C-21377   </t>
  </si>
  <si>
    <t xml:space="preserve">C-21378   </t>
  </si>
  <si>
    <t xml:space="preserve">C-21379   </t>
  </si>
  <si>
    <t xml:space="preserve">C-21380   </t>
  </si>
  <si>
    <t xml:space="preserve">C-21381   </t>
  </si>
  <si>
    <t xml:space="preserve">C-21382   </t>
  </si>
  <si>
    <t xml:space="preserve">C-21383   </t>
  </si>
  <si>
    <t xml:space="preserve">C-21384   </t>
  </si>
  <si>
    <t xml:space="preserve">C-21385   </t>
  </si>
  <si>
    <t xml:space="preserve">C-21386   </t>
  </si>
  <si>
    <t xml:space="preserve">C-21387   </t>
  </si>
  <si>
    <t xml:space="preserve">C-21388   </t>
  </si>
  <si>
    <t xml:space="preserve">C-21389   </t>
  </si>
  <si>
    <t xml:space="preserve"> 13/01/2017 </t>
  </si>
  <si>
    <t xml:space="preserve">C-21390   </t>
  </si>
  <si>
    <t xml:space="preserve">C-21391   </t>
  </si>
  <si>
    <t xml:space="preserve">C-21392   </t>
  </si>
  <si>
    <t xml:space="preserve">C-21393   </t>
  </si>
  <si>
    <t xml:space="preserve">C-21394   </t>
  </si>
  <si>
    <t xml:space="preserve">C-21395   </t>
  </si>
  <si>
    <t xml:space="preserve">C-21396   </t>
  </si>
  <si>
    <t xml:space="preserve">C-21397   </t>
  </si>
  <si>
    <t xml:space="preserve">C-21398   </t>
  </si>
  <si>
    <t xml:space="preserve">C-21399   </t>
  </si>
  <si>
    <t xml:space="preserve">C-21400   </t>
  </si>
  <si>
    <t xml:space="preserve">(646)SANTIAGO HERRADURA                                                    </t>
  </si>
  <si>
    <t xml:space="preserve">C-21401   </t>
  </si>
  <si>
    <t xml:space="preserve">C-21402   </t>
  </si>
  <si>
    <t xml:space="preserve">C-21403   </t>
  </si>
  <si>
    <t xml:space="preserve">C-21404   </t>
  </si>
  <si>
    <t xml:space="preserve">C-21405   </t>
  </si>
  <si>
    <t>10/01/2017 11/01/2017</t>
  </si>
  <si>
    <t xml:space="preserve">C-21406   </t>
  </si>
  <si>
    <t xml:space="preserve">C-21407   </t>
  </si>
  <si>
    <t xml:space="preserve">C-21408   </t>
  </si>
  <si>
    <t xml:space="preserve">C-21409   </t>
  </si>
  <si>
    <t xml:space="preserve">C-21410   </t>
  </si>
  <si>
    <t xml:space="preserve">C-21411   </t>
  </si>
  <si>
    <t xml:space="preserve">C-21412   </t>
  </si>
  <si>
    <t xml:space="preserve">C-21413   </t>
  </si>
  <si>
    <t xml:space="preserve">C-21414   </t>
  </si>
  <si>
    <t xml:space="preserve">C-21415   </t>
  </si>
  <si>
    <t xml:space="preserve">C-21416   </t>
  </si>
  <si>
    <t xml:space="preserve">C-21417   </t>
  </si>
  <si>
    <t xml:space="preserve">(534)VISCERAS MIKE                                                         </t>
  </si>
  <si>
    <t xml:space="preserve">C-21418   </t>
  </si>
  <si>
    <t>12/01/2017 14/01/2017</t>
  </si>
  <si>
    <t xml:space="preserve">C-21419   </t>
  </si>
  <si>
    <t xml:space="preserve">C-21420   </t>
  </si>
  <si>
    <t xml:space="preserve">C-21421   </t>
  </si>
  <si>
    <t xml:space="preserve">C-21422   </t>
  </si>
  <si>
    <t xml:space="preserve">C-21423   </t>
  </si>
  <si>
    <t xml:space="preserve">C-21424   </t>
  </si>
  <si>
    <t xml:space="preserve">(206)SAN BARTOLO                                                           </t>
  </si>
  <si>
    <t xml:space="preserve">C-21425   </t>
  </si>
  <si>
    <t xml:space="preserve">C-21426   </t>
  </si>
  <si>
    <t xml:space="preserve">C-21427   </t>
  </si>
  <si>
    <t xml:space="preserve">C-21428   </t>
  </si>
  <si>
    <t xml:space="preserve">C-21429   </t>
  </si>
  <si>
    <t xml:space="preserve">C-21430   </t>
  </si>
  <si>
    <t xml:space="preserve">C-21431   </t>
  </si>
  <si>
    <t xml:space="preserve">C-21432   </t>
  </si>
  <si>
    <t xml:space="preserve">C-21433   </t>
  </si>
  <si>
    <t xml:space="preserve">C-21434   </t>
  </si>
  <si>
    <t xml:space="preserve">C-21435   </t>
  </si>
  <si>
    <t xml:space="preserve">C-21436   </t>
  </si>
  <si>
    <t xml:space="preserve">C-21437   </t>
  </si>
  <si>
    <t xml:space="preserve">C-21438   </t>
  </si>
  <si>
    <t xml:space="preserve">C-21439   </t>
  </si>
  <si>
    <t xml:space="preserve">C-21440   </t>
  </si>
  <si>
    <t xml:space="preserve">C-21441   </t>
  </si>
  <si>
    <t xml:space="preserve">C-21442   </t>
  </si>
  <si>
    <t xml:space="preserve">C-21443   </t>
  </si>
  <si>
    <t xml:space="preserve">C-21444   </t>
  </si>
  <si>
    <t xml:space="preserve">C-21445   </t>
  </si>
  <si>
    <t xml:space="preserve">C-21446   </t>
  </si>
  <si>
    <t xml:space="preserve">C-21447   </t>
  </si>
  <si>
    <t xml:space="preserve">C-21448   </t>
  </si>
  <si>
    <t xml:space="preserve">C-21449   </t>
  </si>
  <si>
    <t xml:space="preserve">(182)JAVIER 24                                                             </t>
  </si>
  <si>
    <t xml:space="preserve">C-21450   </t>
  </si>
  <si>
    <t xml:space="preserve">C-21451   </t>
  </si>
  <si>
    <t xml:space="preserve">C-21452   </t>
  </si>
  <si>
    <t xml:space="preserve">C-21453   </t>
  </si>
  <si>
    <t>09/01/2017 11/01/2017</t>
  </si>
  <si>
    <t xml:space="preserve">C-21454   </t>
  </si>
  <si>
    <t xml:space="preserve">C-21455   </t>
  </si>
  <si>
    <t xml:space="preserve">C-21456   </t>
  </si>
  <si>
    <t xml:space="preserve">C-21457   </t>
  </si>
  <si>
    <t xml:space="preserve">(257)ALFONSO RUIZ                                                          </t>
  </si>
  <si>
    <t xml:space="preserve">C-21458   </t>
  </si>
  <si>
    <t xml:space="preserve">C-21459   </t>
  </si>
  <si>
    <t xml:space="preserve">C-21460   </t>
  </si>
  <si>
    <t xml:space="preserve">C-21461   </t>
  </si>
  <si>
    <t xml:space="preserve">C-21462   </t>
  </si>
  <si>
    <t xml:space="preserve">C-21463   </t>
  </si>
  <si>
    <t xml:space="preserve">C-21464   </t>
  </si>
  <si>
    <t xml:space="preserve">C-21465   </t>
  </si>
  <si>
    <t xml:space="preserve">C-21466   </t>
  </si>
  <si>
    <t xml:space="preserve">C-21467   </t>
  </si>
  <si>
    <t xml:space="preserve">C-21468   </t>
  </si>
  <si>
    <t xml:space="preserve"> 24/03/2017</t>
  </si>
  <si>
    <t xml:space="preserve">C-21469   </t>
  </si>
  <si>
    <t xml:space="preserve">C-21470   </t>
  </si>
  <si>
    <t xml:space="preserve">(639)LUIS PEREZ LEDO                                                       </t>
  </si>
  <si>
    <t xml:space="preserve">C-21471   </t>
  </si>
  <si>
    <t xml:space="preserve">C-21472   </t>
  </si>
  <si>
    <t xml:space="preserve">C-21473   </t>
  </si>
  <si>
    <t xml:space="preserve">C-21474   </t>
  </si>
  <si>
    <t xml:space="preserve">C-21475   </t>
  </si>
  <si>
    <t xml:space="preserve">C-21476   </t>
  </si>
  <si>
    <t xml:space="preserve">C-21477   </t>
  </si>
  <si>
    <t xml:space="preserve">C-21478   </t>
  </si>
  <si>
    <t xml:space="preserve">C-21479   </t>
  </si>
  <si>
    <t xml:space="preserve">C-21480   </t>
  </si>
  <si>
    <t xml:space="preserve">C-21481   </t>
  </si>
  <si>
    <t xml:space="preserve">C-21482   </t>
  </si>
  <si>
    <t xml:space="preserve">C-21483   </t>
  </si>
  <si>
    <t xml:space="preserve">C-21484   </t>
  </si>
  <si>
    <t xml:space="preserve"> 08/03/2017</t>
  </si>
  <si>
    <t xml:space="preserve">C-21485   </t>
  </si>
  <si>
    <t xml:space="preserve">C-21486   </t>
  </si>
  <si>
    <t xml:space="preserve">C-21487   </t>
  </si>
  <si>
    <t xml:space="preserve">(521)JOSE HERNANDEZ                                                        </t>
  </si>
  <si>
    <t xml:space="preserve">C-21488   </t>
  </si>
  <si>
    <t xml:space="preserve">C-21489   </t>
  </si>
  <si>
    <t xml:space="preserve">(293)JUDITH URBY                                                           </t>
  </si>
  <si>
    <t xml:space="preserve">C-21490   </t>
  </si>
  <si>
    <t xml:space="preserve">C-21491   </t>
  </si>
  <si>
    <t xml:space="preserve">(261)PIZZAS LALO                                                           </t>
  </si>
  <si>
    <t xml:space="preserve">C-21492   </t>
  </si>
  <si>
    <t xml:space="preserve">C-21493   </t>
  </si>
  <si>
    <t xml:space="preserve">C-21494   </t>
  </si>
  <si>
    <t xml:space="preserve">C-21495   </t>
  </si>
  <si>
    <t xml:space="preserve">C-21496   </t>
  </si>
  <si>
    <t xml:space="preserve">C-21497   </t>
  </si>
  <si>
    <t xml:space="preserve"> 31/01/2017</t>
  </si>
  <si>
    <t xml:space="preserve">C-21498   </t>
  </si>
  <si>
    <t xml:space="preserve">C-21499   </t>
  </si>
  <si>
    <t xml:space="preserve">C-21500   </t>
  </si>
  <si>
    <t xml:space="preserve">C-21501   </t>
  </si>
  <si>
    <t xml:space="preserve">C-21502   </t>
  </si>
  <si>
    <t xml:space="preserve">C-21503   </t>
  </si>
  <si>
    <t>15/01/2017  20/01/2017</t>
  </si>
  <si>
    <t xml:space="preserve">C-21504   </t>
  </si>
  <si>
    <t xml:space="preserve">C-21505   </t>
  </si>
  <si>
    <t xml:space="preserve">C-21506   </t>
  </si>
  <si>
    <t xml:space="preserve">C-21507   </t>
  </si>
  <si>
    <t xml:space="preserve">C-21508   </t>
  </si>
  <si>
    <t xml:space="preserve">C-21509   </t>
  </si>
  <si>
    <t xml:space="preserve">C-21510   </t>
  </si>
  <si>
    <t xml:space="preserve">C-21511   </t>
  </si>
  <si>
    <t xml:space="preserve">C-21512   </t>
  </si>
  <si>
    <t xml:space="preserve">C-21513   </t>
  </si>
  <si>
    <t xml:space="preserve">C-21514   </t>
  </si>
  <si>
    <t xml:space="preserve">C-21515   </t>
  </si>
  <si>
    <t xml:space="preserve">C-21516   </t>
  </si>
  <si>
    <t xml:space="preserve">C-21517   </t>
  </si>
  <si>
    <t xml:space="preserve">C-21518   </t>
  </si>
  <si>
    <t xml:space="preserve">C-21519   </t>
  </si>
  <si>
    <t xml:space="preserve">(163)PEDRO JESUS VERA  MOLINA    VER.                                      </t>
  </si>
  <si>
    <t xml:space="preserve">C-21520   </t>
  </si>
  <si>
    <t xml:space="preserve">(165)CAFERRA                                                               </t>
  </si>
  <si>
    <t xml:space="preserve">C-21521   </t>
  </si>
  <si>
    <t xml:space="preserve">C-21522   </t>
  </si>
  <si>
    <t xml:space="preserve">C-21523   </t>
  </si>
  <si>
    <t xml:space="preserve">C-21524   </t>
  </si>
  <si>
    <t xml:space="preserve">C-21525   </t>
  </si>
  <si>
    <t xml:space="preserve">C-21526   </t>
  </si>
  <si>
    <t xml:space="preserve">C-21527   </t>
  </si>
  <si>
    <t xml:space="preserve">C-21528   </t>
  </si>
  <si>
    <t xml:space="preserve">C-21529   </t>
  </si>
  <si>
    <t xml:space="preserve">(288)FABIAN XOCHIHUA                                                       </t>
  </si>
  <si>
    <t xml:space="preserve">C-21530   </t>
  </si>
  <si>
    <t xml:space="preserve">C-21531   </t>
  </si>
  <si>
    <t xml:space="preserve">C-21532   </t>
  </si>
  <si>
    <t xml:space="preserve">C-21533   </t>
  </si>
  <si>
    <t xml:space="preserve">C-21534   </t>
  </si>
  <si>
    <t xml:space="preserve">C-21535   </t>
  </si>
  <si>
    <t xml:space="preserve">C-21536   </t>
  </si>
  <si>
    <t xml:space="preserve">C-21537   </t>
  </si>
  <si>
    <t xml:space="preserve">C-21538   </t>
  </si>
  <si>
    <t xml:space="preserve">C-21539   </t>
  </si>
  <si>
    <t xml:space="preserve">C-21540   </t>
  </si>
  <si>
    <t xml:space="preserve">C-21541   </t>
  </si>
  <si>
    <t>13/01/2017 14/01/2017</t>
  </si>
  <si>
    <t xml:space="preserve">C-21542   </t>
  </si>
  <si>
    <t xml:space="preserve">C-21543   </t>
  </si>
  <si>
    <t xml:space="preserve">C-21544   </t>
  </si>
  <si>
    <t xml:space="preserve">C-21545   </t>
  </si>
  <si>
    <t xml:space="preserve">C-21546   </t>
  </si>
  <si>
    <t xml:space="preserve">C-21547   </t>
  </si>
  <si>
    <t xml:space="preserve">C-21548   </t>
  </si>
  <si>
    <t xml:space="preserve">C-21549   </t>
  </si>
  <si>
    <t xml:space="preserve">C-21550   </t>
  </si>
  <si>
    <t xml:space="preserve">C-21551   </t>
  </si>
  <si>
    <t xml:space="preserve">C-21552   </t>
  </si>
  <si>
    <t xml:space="preserve">C-21553   </t>
  </si>
  <si>
    <t xml:space="preserve">C-21554   </t>
  </si>
  <si>
    <t xml:space="preserve">C-21555   </t>
  </si>
  <si>
    <t xml:space="preserve">C-21556   </t>
  </si>
  <si>
    <t xml:space="preserve">C-21557   </t>
  </si>
  <si>
    <t xml:space="preserve">C-21558   </t>
  </si>
  <si>
    <t>21/01/2017 23/01/2017</t>
  </si>
  <si>
    <t xml:space="preserve">C-21559   </t>
  </si>
  <si>
    <t xml:space="preserve">C-21560   </t>
  </si>
  <si>
    <t xml:space="preserve">C-21561   </t>
  </si>
  <si>
    <t xml:space="preserve">C-21562   </t>
  </si>
  <si>
    <t xml:space="preserve">C-21563   </t>
  </si>
  <si>
    <t xml:space="preserve">C-21564   </t>
  </si>
  <si>
    <t xml:space="preserve">C-21565   </t>
  </si>
  <si>
    <t xml:space="preserve">C-21566   </t>
  </si>
  <si>
    <t xml:space="preserve">C-21567   </t>
  </si>
  <si>
    <t xml:space="preserve">C-21568   </t>
  </si>
  <si>
    <t xml:space="preserve">C-21569   </t>
  </si>
  <si>
    <t xml:space="preserve">C-21570   </t>
  </si>
  <si>
    <t xml:space="preserve">C-21571   </t>
  </si>
  <si>
    <t xml:space="preserve">C-21572   </t>
  </si>
  <si>
    <t xml:space="preserve">C-21573   </t>
  </si>
  <si>
    <t xml:space="preserve">(289)JORGE                                                                 </t>
  </si>
  <si>
    <t xml:space="preserve">C-21574   </t>
  </si>
  <si>
    <t xml:space="preserve">C-21575   </t>
  </si>
  <si>
    <t xml:space="preserve">(673)ADRIANA JUAREZ NERY                                                   </t>
  </si>
  <si>
    <t xml:space="preserve">C-21576   </t>
  </si>
  <si>
    <t xml:space="preserve">C-21577   </t>
  </si>
  <si>
    <t xml:space="preserve">C-21578   </t>
  </si>
  <si>
    <t xml:space="preserve">C-21579   </t>
  </si>
  <si>
    <t xml:space="preserve">C-21580   </t>
  </si>
  <si>
    <t xml:space="preserve">C-21581   </t>
  </si>
  <si>
    <t xml:space="preserve">C-21582   </t>
  </si>
  <si>
    <t xml:space="preserve">(255)VALENTIN ARCE                                                         </t>
  </si>
  <si>
    <t xml:space="preserve">C-21583   </t>
  </si>
  <si>
    <t xml:space="preserve">(626)CARNES ALI                                                            </t>
  </si>
  <si>
    <t xml:space="preserve">C-21584   </t>
  </si>
  <si>
    <t xml:space="preserve">C-21585   </t>
  </si>
  <si>
    <t xml:space="preserve">C-21586   </t>
  </si>
  <si>
    <t xml:space="preserve">C-21587   </t>
  </si>
  <si>
    <t xml:space="preserve">C-21588   </t>
  </si>
  <si>
    <t xml:space="preserve">C-21589   </t>
  </si>
  <si>
    <t xml:space="preserve">C-21590   </t>
  </si>
  <si>
    <t xml:space="preserve">C-21591   </t>
  </si>
  <si>
    <t xml:space="preserve">C-21592   </t>
  </si>
  <si>
    <t xml:space="preserve">C-21593   </t>
  </si>
  <si>
    <t xml:space="preserve">C-21594   </t>
  </si>
  <si>
    <t xml:space="preserve">C-21595   </t>
  </si>
  <si>
    <t xml:space="preserve">C-21596   </t>
  </si>
  <si>
    <t xml:space="preserve">C-21597   </t>
  </si>
  <si>
    <t xml:space="preserve">C-21598   </t>
  </si>
  <si>
    <t xml:space="preserve">C-21599   </t>
  </si>
  <si>
    <t xml:space="preserve">C-21600   </t>
  </si>
  <si>
    <t xml:space="preserve">C-21601   </t>
  </si>
  <si>
    <t xml:space="preserve">C-21602   </t>
  </si>
  <si>
    <t xml:space="preserve">C-21603   </t>
  </si>
  <si>
    <t xml:space="preserve">C-21604   </t>
  </si>
  <si>
    <t xml:space="preserve">C-21605   </t>
  </si>
  <si>
    <t xml:space="preserve">C-21606   </t>
  </si>
  <si>
    <t xml:space="preserve">(234)ANTONIO JUAREZ                                                        </t>
  </si>
  <si>
    <t xml:space="preserve">C-21607   </t>
  </si>
  <si>
    <t xml:space="preserve">C-21608   </t>
  </si>
  <si>
    <t xml:space="preserve">C-21609   </t>
  </si>
  <si>
    <t xml:space="preserve">C-21610   </t>
  </si>
  <si>
    <t xml:space="preserve">C-21611   </t>
  </si>
  <si>
    <t xml:space="preserve">(675)LA FOGATA                                                             </t>
  </si>
  <si>
    <t xml:space="preserve">C-21612   </t>
  </si>
  <si>
    <t xml:space="preserve">C-21613   </t>
  </si>
  <si>
    <t xml:space="preserve">C-21614   </t>
  </si>
  <si>
    <t xml:space="preserve">C-21615   </t>
  </si>
  <si>
    <t xml:space="preserve">C-21616   </t>
  </si>
  <si>
    <t xml:space="preserve">C-21617   </t>
  </si>
  <si>
    <t xml:space="preserve">(222)ARTURO SANCHEZ                                                        </t>
  </si>
  <si>
    <t xml:space="preserve">C-21618   </t>
  </si>
  <si>
    <t xml:space="preserve">C-21619   </t>
  </si>
  <si>
    <t xml:space="preserve">C-21620   </t>
  </si>
  <si>
    <t xml:space="preserve">(26)EL RINCON DE LOS ANGELES                                              </t>
  </si>
  <si>
    <t xml:space="preserve">C-21621   </t>
  </si>
  <si>
    <t xml:space="preserve">C-21622   </t>
  </si>
  <si>
    <t xml:space="preserve">C-21623   </t>
  </si>
  <si>
    <t xml:space="preserve">C-21624   </t>
  </si>
  <si>
    <t xml:space="preserve">C-21625   </t>
  </si>
  <si>
    <t xml:space="preserve">C-21626   </t>
  </si>
  <si>
    <t xml:space="preserve">C-21627   </t>
  </si>
  <si>
    <t xml:space="preserve">C-21628   </t>
  </si>
  <si>
    <t xml:space="preserve">C-21629   </t>
  </si>
  <si>
    <t xml:space="preserve">C-21630   </t>
  </si>
  <si>
    <t xml:space="preserve">C-21631   </t>
  </si>
  <si>
    <t xml:space="preserve">C-21632   </t>
  </si>
  <si>
    <t xml:space="preserve">C-21633   </t>
  </si>
  <si>
    <t xml:space="preserve">C-21634   </t>
  </si>
  <si>
    <t xml:space="preserve">(547)BALDEMAR GONZALEZ GARRIDO                                             </t>
  </si>
  <si>
    <t xml:space="preserve">C-21635   </t>
  </si>
  <si>
    <t xml:space="preserve">C-21636   </t>
  </si>
  <si>
    <t xml:space="preserve">C-21637   </t>
  </si>
  <si>
    <t xml:space="preserve">C-21638   </t>
  </si>
  <si>
    <t xml:space="preserve">C-21639   </t>
  </si>
  <si>
    <t xml:space="preserve">C-21640   </t>
  </si>
  <si>
    <t xml:space="preserve">C-21641   </t>
  </si>
  <si>
    <t xml:space="preserve">C-21642   </t>
  </si>
  <si>
    <t xml:space="preserve">C-21643   </t>
  </si>
  <si>
    <t xml:space="preserve">(674)LIBORIO ZARATE                                                        </t>
  </si>
  <si>
    <t xml:space="preserve">C-21644   </t>
  </si>
  <si>
    <t xml:space="preserve">C-21645   </t>
  </si>
  <si>
    <t xml:space="preserve">C-21646   </t>
  </si>
  <si>
    <t xml:space="preserve">C-21647   </t>
  </si>
  <si>
    <t xml:space="preserve">C-21648   </t>
  </si>
  <si>
    <t xml:space="preserve">C-21649   </t>
  </si>
  <si>
    <t xml:space="preserve">C-21650   </t>
  </si>
  <si>
    <t xml:space="preserve">C-21651   </t>
  </si>
  <si>
    <t xml:space="preserve">C-21652   </t>
  </si>
  <si>
    <t xml:space="preserve">C-21653   </t>
  </si>
  <si>
    <t>14/01/2017 16/01/2017</t>
  </si>
  <si>
    <t xml:space="preserve">C-21654   </t>
  </si>
  <si>
    <t xml:space="preserve">C-21655   </t>
  </si>
  <si>
    <t xml:space="preserve">C-21656   </t>
  </si>
  <si>
    <t xml:space="preserve">C-21657   </t>
  </si>
  <si>
    <t xml:space="preserve">C-21658   </t>
  </si>
  <si>
    <t xml:space="preserve">C-21659   </t>
  </si>
  <si>
    <t xml:space="preserve">C-21660   </t>
  </si>
  <si>
    <t xml:space="preserve">C-21661   </t>
  </si>
  <si>
    <t xml:space="preserve">C-21662   </t>
  </si>
  <si>
    <t xml:space="preserve">C-21663   </t>
  </si>
  <si>
    <t xml:space="preserve">C-21664   </t>
  </si>
  <si>
    <t xml:space="preserve">C-21665   </t>
  </si>
  <si>
    <t xml:space="preserve">C-21666   </t>
  </si>
  <si>
    <t xml:space="preserve">C-21667   </t>
  </si>
  <si>
    <t xml:space="preserve">C-21668   </t>
  </si>
  <si>
    <t xml:space="preserve">C-21669   </t>
  </si>
  <si>
    <t xml:space="preserve">C-21670   </t>
  </si>
  <si>
    <t xml:space="preserve">C-21671   </t>
  </si>
  <si>
    <t xml:space="preserve">C-21672   </t>
  </si>
  <si>
    <t xml:space="preserve">C-21673   </t>
  </si>
  <si>
    <t xml:space="preserve">C-21674   </t>
  </si>
  <si>
    <t xml:space="preserve">C-21675   </t>
  </si>
  <si>
    <t xml:space="preserve">C-21676   </t>
  </si>
  <si>
    <t xml:space="preserve">C-21677   </t>
  </si>
  <si>
    <t xml:space="preserve">C-21678   </t>
  </si>
  <si>
    <t xml:space="preserve">C-21679   </t>
  </si>
  <si>
    <t xml:space="preserve">C-21680   </t>
  </si>
  <si>
    <t xml:space="preserve">C-21681   </t>
  </si>
  <si>
    <t xml:space="preserve">C-21682   </t>
  </si>
  <si>
    <t xml:space="preserve">C-21683   </t>
  </si>
  <si>
    <t xml:space="preserve">C-21684   </t>
  </si>
  <si>
    <t xml:space="preserve">C-21685   </t>
  </si>
  <si>
    <t xml:space="preserve">C-21686   </t>
  </si>
  <si>
    <t xml:space="preserve">(92)BEATRIZ LUNA                                                          </t>
  </si>
  <si>
    <t xml:space="preserve">C-21687   </t>
  </si>
  <si>
    <t xml:space="preserve">C-21688   </t>
  </si>
  <si>
    <t xml:space="preserve">C-21689   </t>
  </si>
  <si>
    <t xml:space="preserve">C-21690   </t>
  </si>
  <si>
    <t xml:space="preserve">C-21691   </t>
  </si>
  <si>
    <t xml:space="preserve">C-21692   </t>
  </si>
  <si>
    <t xml:space="preserve">C-21693   </t>
  </si>
  <si>
    <t xml:space="preserve">C-21694   </t>
  </si>
  <si>
    <t xml:space="preserve">C-21695   </t>
  </si>
  <si>
    <t xml:space="preserve">C-21696   </t>
  </si>
  <si>
    <t xml:space="preserve"> 26/01/2017</t>
  </si>
  <si>
    <t xml:space="preserve">C-21697   </t>
  </si>
  <si>
    <t xml:space="preserve">C-21698   </t>
  </si>
  <si>
    <t xml:space="preserve">C-21699   </t>
  </si>
  <si>
    <t xml:space="preserve">C-21700   </t>
  </si>
  <si>
    <t xml:space="preserve">C-21701   </t>
  </si>
  <si>
    <t xml:space="preserve">C-21702   </t>
  </si>
  <si>
    <t xml:space="preserve">C-21703   </t>
  </si>
  <si>
    <t xml:space="preserve">C-21704   </t>
  </si>
  <si>
    <t xml:space="preserve">C-21705   </t>
  </si>
  <si>
    <t xml:space="preserve">C-21706   </t>
  </si>
  <si>
    <t xml:space="preserve">C-21707   </t>
  </si>
  <si>
    <t xml:space="preserve">C-21708   </t>
  </si>
  <si>
    <t xml:space="preserve">C-21709   </t>
  </si>
  <si>
    <t xml:space="preserve">C-21710   </t>
  </si>
  <si>
    <t xml:space="preserve">C-21711   </t>
  </si>
  <si>
    <t xml:space="preserve">C-21712   </t>
  </si>
  <si>
    <t xml:space="preserve">(220)ANGEL RIOS                                                            </t>
  </si>
  <si>
    <t xml:space="preserve">C-21713   </t>
  </si>
  <si>
    <t xml:space="preserve">C-21714   </t>
  </si>
  <si>
    <t xml:space="preserve">C-21715   </t>
  </si>
  <si>
    <t xml:space="preserve">C-21716   </t>
  </si>
  <si>
    <t xml:space="preserve">C-21717   </t>
  </si>
  <si>
    <t xml:space="preserve">C-21718   </t>
  </si>
  <si>
    <t xml:space="preserve">C-21719   </t>
  </si>
  <si>
    <t xml:space="preserve">C-21720   </t>
  </si>
  <si>
    <t xml:space="preserve">C-21721   </t>
  </si>
  <si>
    <t xml:space="preserve">C-21722   </t>
  </si>
  <si>
    <t xml:space="preserve">C-21723   </t>
  </si>
  <si>
    <t xml:space="preserve">C-21724   </t>
  </si>
  <si>
    <t xml:space="preserve">(34)HILDA LUNA                                                            </t>
  </si>
  <si>
    <t xml:space="preserve">C-21725   </t>
  </si>
  <si>
    <t xml:space="preserve">C-21726   </t>
  </si>
  <si>
    <t xml:space="preserve">C-21727   </t>
  </si>
  <si>
    <t xml:space="preserve">C-21728   </t>
  </si>
  <si>
    <t xml:space="preserve">C-21729   </t>
  </si>
  <si>
    <t xml:space="preserve">C-21730   </t>
  </si>
  <si>
    <t xml:space="preserve">C-21731   </t>
  </si>
  <si>
    <t xml:space="preserve"> 08/02/2017</t>
  </si>
  <si>
    <t xml:space="preserve">C-21732   </t>
  </si>
  <si>
    <t xml:space="preserve">C-21733   </t>
  </si>
  <si>
    <t xml:space="preserve">C-21734   </t>
  </si>
  <si>
    <t xml:space="preserve">C-21735   </t>
  </si>
  <si>
    <t xml:space="preserve">C-21736   </t>
  </si>
  <si>
    <t xml:space="preserve">C-21737   </t>
  </si>
  <si>
    <t xml:space="preserve">C-21738   </t>
  </si>
  <si>
    <t xml:space="preserve">C-21739   </t>
  </si>
  <si>
    <t xml:space="preserve">C-21740   </t>
  </si>
  <si>
    <t xml:space="preserve">C-21741   </t>
  </si>
  <si>
    <t xml:space="preserve">(207)ALFREDO MEDINA TEHUACAN                                               </t>
  </si>
  <si>
    <t xml:space="preserve">C-21742   </t>
  </si>
  <si>
    <t xml:space="preserve">C-21743   </t>
  </si>
  <si>
    <t xml:space="preserve">C-21744   </t>
  </si>
  <si>
    <t xml:space="preserve">C-21745   </t>
  </si>
  <si>
    <t xml:space="preserve">C-21746   </t>
  </si>
  <si>
    <t xml:space="preserve">C-21747   </t>
  </si>
  <si>
    <t xml:space="preserve">C-21748   </t>
  </si>
  <si>
    <t xml:space="preserve">(676)BENJAMIN ALVA                                                         </t>
  </si>
  <si>
    <t xml:space="preserve">C-21749   </t>
  </si>
  <si>
    <t xml:space="preserve">C-21750   </t>
  </si>
  <si>
    <t xml:space="preserve">C-21751   </t>
  </si>
  <si>
    <t xml:space="preserve">C-21752   </t>
  </si>
  <si>
    <t xml:space="preserve">C-21753   </t>
  </si>
  <si>
    <t xml:space="preserve">C-21754   </t>
  </si>
  <si>
    <t xml:space="preserve">C-21755   </t>
  </si>
  <si>
    <t xml:space="preserve">C-21756   </t>
  </si>
  <si>
    <t xml:space="preserve">C-21757   </t>
  </si>
  <si>
    <t xml:space="preserve">C-21758   </t>
  </si>
  <si>
    <t xml:space="preserve">C-21759   </t>
  </si>
  <si>
    <t xml:space="preserve">C-21760   </t>
  </si>
  <si>
    <t xml:space="preserve">C-21761   </t>
  </si>
  <si>
    <t xml:space="preserve">C-21762   </t>
  </si>
  <si>
    <t xml:space="preserve">C-21763   </t>
  </si>
  <si>
    <t xml:space="preserve">C-21764   </t>
  </si>
  <si>
    <t xml:space="preserve">C-21765   </t>
  </si>
  <si>
    <t xml:space="preserve">C-21766   </t>
  </si>
  <si>
    <t xml:space="preserve">C-21767   </t>
  </si>
  <si>
    <t xml:space="preserve">C-21768   </t>
  </si>
  <si>
    <t xml:space="preserve">C-21769   </t>
  </si>
  <si>
    <t xml:space="preserve">C-21770   </t>
  </si>
  <si>
    <t xml:space="preserve">C-21771   </t>
  </si>
  <si>
    <t xml:space="preserve">C-21772   </t>
  </si>
  <si>
    <t xml:space="preserve">C-21773   </t>
  </si>
  <si>
    <t xml:space="preserve">C-21774   </t>
  </si>
  <si>
    <t>16/01/2017 17/01/2017</t>
  </si>
  <si>
    <t xml:space="preserve">C-21775   </t>
  </si>
  <si>
    <t xml:space="preserve">C-21776   </t>
  </si>
  <si>
    <t xml:space="preserve">C-21777   </t>
  </si>
  <si>
    <t xml:space="preserve">C-21778   </t>
  </si>
  <si>
    <t xml:space="preserve">C-21779   </t>
  </si>
  <si>
    <t xml:space="preserve">C-21780   </t>
  </si>
  <si>
    <t xml:space="preserve">C-21781   </t>
  </si>
  <si>
    <t xml:space="preserve">C-21782   </t>
  </si>
  <si>
    <t xml:space="preserve">C-21783   </t>
  </si>
  <si>
    <t xml:space="preserve">C-21784   </t>
  </si>
  <si>
    <t xml:space="preserve">C-21785   </t>
  </si>
  <si>
    <t xml:space="preserve">C-21786   </t>
  </si>
  <si>
    <t xml:space="preserve">C-21787   </t>
  </si>
  <si>
    <t xml:space="preserve">C-21788   </t>
  </si>
  <si>
    <t xml:space="preserve">C-21789   </t>
  </si>
  <si>
    <t xml:space="preserve">C-21790   </t>
  </si>
  <si>
    <t>23/01/2017 31/01/2017</t>
  </si>
  <si>
    <t xml:space="preserve">C-21791   </t>
  </si>
  <si>
    <t xml:space="preserve">C-21792   </t>
  </si>
  <si>
    <t xml:space="preserve">C-21793   </t>
  </si>
  <si>
    <t xml:space="preserve">C-21794   </t>
  </si>
  <si>
    <t xml:space="preserve">C-21795   </t>
  </si>
  <si>
    <t xml:space="preserve">C-21796   </t>
  </si>
  <si>
    <t xml:space="preserve">C-21797   </t>
  </si>
  <si>
    <t xml:space="preserve">C-21798   </t>
  </si>
  <si>
    <t xml:space="preserve">C-21799   </t>
  </si>
  <si>
    <t xml:space="preserve">C-21800   </t>
  </si>
  <si>
    <t xml:space="preserve">C-21801   </t>
  </si>
  <si>
    <t xml:space="preserve">C-21802   </t>
  </si>
  <si>
    <t xml:space="preserve">C-21803   </t>
  </si>
  <si>
    <t xml:space="preserve">C-21804   </t>
  </si>
  <si>
    <t xml:space="preserve">C-21805   </t>
  </si>
  <si>
    <t xml:space="preserve">C-21806   </t>
  </si>
  <si>
    <t xml:space="preserve">C-21807   </t>
  </si>
  <si>
    <t xml:space="preserve">C-21808   </t>
  </si>
  <si>
    <t xml:space="preserve">C-21809   </t>
  </si>
  <si>
    <t xml:space="preserve">C-21810   </t>
  </si>
  <si>
    <t xml:space="preserve">C-21811   </t>
  </si>
  <si>
    <t xml:space="preserve">C-21812   </t>
  </si>
  <si>
    <t xml:space="preserve">C-21813   </t>
  </si>
  <si>
    <t xml:space="preserve">C-21814   </t>
  </si>
  <si>
    <t xml:space="preserve">C-21815   </t>
  </si>
  <si>
    <t xml:space="preserve">C-21816   </t>
  </si>
  <si>
    <t xml:space="preserve">C-21817   </t>
  </si>
  <si>
    <t xml:space="preserve">C-21818   </t>
  </si>
  <si>
    <t xml:space="preserve">C-21819   </t>
  </si>
  <si>
    <t xml:space="preserve">C-21820   </t>
  </si>
  <si>
    <t xml:space="preserve">C-21821   </t>
  </si>
  <si>
    <t xml:space="preserve">C-21822   </t>
  </si>
  <si>
    <t xml:space="preserve">C-21823   </t>
  </si>
  <si>
    <t xml:space="preserve">C-21824   </t>
  </si>
  <si>
    <t xml:space="preserve">C-21825   </t>
  </si>
  <si>
    <t xml:space="preserve">C-21826   </t>
  </si>
  <si>
    <t xml:space="preserve">C-21827   </t>
  </si>
  <si>
    <t xml:space="preserve">C-21828   </t>
  </si>
  <si>
    <t>_</t>
  </si>
  <si>
    <t xml:space="preserve">C-21829   </t>
  </si>
  <si>
    <t xml:space="preserve">C-21830   </t>
  </si>
  <si>
    <t xml:space="preserve">C-21831   </t>
  </si>
  <si>
    <t xml:space="preserve">C-21832   </t>
  </si>
  <si>
    <t xml:space="preserve">C-21833   </t>
  </si>
  <si>
    <t xml:space="preserve">C-21834   </t>
  </si>
  <si>
    <t xml:space="preserve">C-21835   </t>
  </si>
  <si>
    <t xml:space="preserve"> 20/01/2017</t>
  </si>
  <si>
    <t xml:space="preserve">C-21836   </t>
  </si>
  <si>
    <t xml:space="preserve">C-21837   </t>
  </si>
  <si>
    <t xml:space="preserve">C-21838   </t>
  </si>
  <si>
    <t xml:space="preserve">C-21839   </t>
  </si>
  <si>
    <t xml:space="preserve">C-21840   </t>
  </si>
  <si>
    <t xml:space="preserve">C-21841   </t>
  </si>
  <si>
    <t xml:space="preserve">C-21842   </t>
  </si>
  <si>
    <t xml:space="preserve">C-21843   </t>
  </si>
  <si>
    <t xml:space="preserve">C-21844   </t>
  </si>
  <si>
    <t xml:space="preserve">C-21845   </t>
  </si>
  <si>
    <t xml:space="preserve">C-21846   </t>
  </si>
  <si>
    <t xml:space="preserve">C-21847   </t>
  </si>
  <si>
    <t xml:space="preserve">C-21848   </t>
  </si>
  <si>
    <t xml:space="preserve">C-21849   </t>
  </si>
  <si>
    <t xml:space="preserve">C-21850   </t>
  </si>
  <si>
    <t xml:space="preserve">C-21851   </t>
  </si>
  <si>
    <t xml:space="preserve">C-21852   </t>
  </si>
  <si>
    <t xml:space="preserve">C-21853   </t>
  </si>
  <si>
    <t xml:space="preserve">C-21854   </t>
  </si>
  <si>
    <t xml:space="preserve">C-21855   </t>
  </si>
  <si>
    <t xml:space="preserve">C-21856   </t>
  </si>
  <si>
    <t xml:space="preserve">C-21857   </t>
  </si>
  <si>
    <t xml:space="preserve">C-21858   </t>
  </si>
  <si>
    <t xml:space="preserve">C-21859   </t>
  </si>
  <si>
    <t xml:space="preserve">C-21860   </t>
  </si>
  <si>
    <t xml:space="preserve">C-21861   </t>
  </si>
  <si>
    <t xml:space="preserve">C-21862   </t>
  </si>
  <si>
    <t xml:space="preserve">C-21863   </t>
  </si>
  <si>
    <t xml:space="preserve">C-21864   </t>
  </si>
  <si>
    <t xml:space="preserve">C-21865   </t>
  </si>
  <si>
    <t xml:space="preserve">C-21866   </t>
  </si>
  <si>
    <t xml:space="preserve">C-21867   </t>
  </si>
  <si>
    <t xml:space="preserve">C-21868   </t>
  </si>
  <si>
    <t xml:space="preserve">(135)LUIS MANUEL GOMEZ                                                     </t>
  </si>
  <si>
    <t xml:space="preserve">C-21869   </t>
  </si>
  <si>
    <t xml:space="preserve">C-21870   </t>
  </si>
  <si>
    <t xml:space="preserve">C-21871   </t>
  </si>
  <si>
    <t xml:space="preserve">C-21872   </t>
  </si>
  <si>
    <t xml:space="preserve">C-21873   </t>
  </si>
  <si>
    <t xml:space="preserve">C-21874   </t>
  </si>
  <si>
    <t xml:space="preserve">C-21875   </t>
  </si>
  <si>
    <t xml:space="preserve">C-21876   </t>
  </si>
  <si>
    <t>17/01/2017 18/01/2017</t>
  </si>
  <si>
    <t xml:space="preserve">C-21877   </t>
  </si>
  <si>
    <t xml:space="preserve">C-21878   </t>
  </si>
  <si>
    <t xml:space="preserve">C-21879   </t>
  </si>
  <si>
    <t xml:space="preserve">C-21880   </t>
  </si>
  <si>
    <t xml:space="preserve">C-21881   </t>
  </si>
  <si>
    <t xml:space="preserve">C-21882   </t>
  </si>
  <si>
    <t xml:space="preserve">(422)FELIX JUSTO ALARCON (VER)                                             </t>
  </si>
  <si>
    <t xml:space="preserve">C-21883   </t>
  </si>
  <si>
    <t xml:space="preserve">C-21884   </t>
  </si>
  <si>
    <t xml:space="preserve">C-21885   </t>
  </si>
  <si>
    <t xml:space="preserve">C-21886   </t>
  </si>
  <si>
    <t xml:space="preserve">(168)VALERIO VERACRUZ                                                      </t>
  </si>
  <si>
    <t xml:space="preserve">C-21887   </t>
  </si>
  <si>
    <t xml:space="preserve">C-21888   </t>
  </si>
  <si>
    <t xml:space="preserve">C-21889   </t>
  </si>
  <si>
    <t xml:space="preserve">(372)AIDA (VER)                                                            </t>
  </si>
  <si>
    <t xml:space="preserve">C-21890   </t>
  </si>
  <si>
    <t xml:space="preserve">C-21891   </t>
  </si>
  <si>
    <t xml:space="preserve">C-21892   </t>
  </si>
  <si>
    <t xml:space="preserve">C-21893   </t>
  </si>
  <si>
    <t xml:space="preserve">C-21894   </t>
  </si>
  <si>
    <t xml:space="preserve">C-21895   </t>
  </si>
  <si>
    <t xml:space="preserve">C-21896   </t>
  </si>
  <si>
    <t xml:space="preserve">C-21897   </t>
  </si>
  <si>
    <t xml:space="preserve">C-21898   </t>
  </si>
  <si>
    <t xml:space="preserve">C-21899   </t>
  </si>
  <si>
    <t xml:space="preserve">C-21900   </t>
  </si>
  <si>
    <t xml:space="preserve">C-21901   </t>
  </si>
  <si>
    <t xml:space="preserve">C-21902   </t>
  </si>
  <si>
    <t xml:space="preserve">C-21903   </t>
  </si>
  <si>
    <t xml:space="preserve">C-21904   </t>
  </si>
  <si>
    <t xml:space="preserve">(161)ANA  LAURA  ROBLES                                                    </t>
  </si>
  <si>
    <t xml:space="preserve">C-21905   </t>
  </si>
  <si>
    <t xml:space="preserve">C-21906   </t>
  </si>
  <si>
    <t xml:space="preserve">C-21907   </t>
  </si>
  <si>
    <t xml:space="preserve">C-21908   </t>
  </si>
  <si>
    <t xml:space="preserve">C-21909   </t>
  </si>
  <si>
    <t xml:space="preserve">C-21910   </t>
  </si>
  <si>
    <t xml:space="preserve">C-21911   </t>
  </si>
  <si>
    <t xml:space="preserve">C-21912   </t>
  </si>
  <si>
    <t xml:space="preserve">C-21913   </t>
  </si>
  <si>
    <t xml:space="preserve">C-21914   </t>
  </si>
  <si>
    <t xml:space="preserve">C-21915   </t>
  </si>
  <si>
    <t xml:space="preserve">C-21916   </t>
  </si>
  <si>
    <t xml:space="preserve">C-21917   </t>
  </si>
  <si>
    <t xml:space="preserve">C-21918   </t>
  </si>
  <si>
    <t xml:space="preserve">C-21919   </t>
  </si>
  <si>
    <t xml:space="preserve">C-21920   </t>
  </si>
  <si>
    <t xml:space="preserve">C-21921   </t>
  </si>
  <si>
    <t xml:space="preserve"> 17/01/2017 18/01/2017</t>
  </si>
  <si>
    <t xml:space="preserve">C-21922   </t>
  </si>
  <si>
    <t xml:space="preserve">(96)ALMA                                                                  </t>
  </si>
  <si>
    <t xml:space="preserve">C-21923   </t>
  </si>
  <si>
    <t xml:space="preserve">C-21924   </t>
  </si>
  <si>
    <t xml:space="preserve">C-21925   </t>
  </si>
  <si>
    <t xml:space="preserve">C-21926   </t>
  </si>
  <si>
    <t xml:space="preserve">C-21927   </t>
  </si>
  <si>
    <t xml:space="preserve">C-21928   </t>
  </si>
  <si>
    <t xml:space="preserve">C-21929   </t>
  </si>
  <si>
    <t xml:space="preserve">C-21930   </t>
  </si>
  <si>
    <t xml:space="preserve">C-21931   </t>
  </si>
  <si>
    <t xml:space="preserve">C-21932   </t>
  </si>
  <si>
    <t xml:space="preserve">(244)MARIA LUISA                                                           </t>
  </si>
  <si>
    <t xml:space="preserve">C-21933   </t>
  </si>
  <si>
    <t xml:space="preserve">C-21934   </t>
  </si>
  <si>
    <t xml:space="preserve">C-21935   </t>
  </si>
  <si>
    <t xml:space="preserve">C-21936   </t>
  </si>
  <si>
    <t xml:space="preserve">C-21937   </t>
  </si>
  <si>
    <t xml:space="preserve">C-21938   </t>
  </si>
  <si>
    <t xml:space="preserve">C-21939   </t>
  </si>
  <si>
    <t xml:space="preserve">C-21940   </t>
  </si>
  <si>
    <t xml:space="preserve">C-21941   </t>
  </si>
  <si>
    <t xml:space="preserve">C-21942   </t>
  </si>
  <si>
    <t xml:space="preserve">C-21943   </t>
  </si>
  <si>
    <t xml:space="preserve">C-21944   </t>
  </si>
  <si>
    <t xml:space="preserve">C-21945   </t>
  </si>
  <si>
    <t xml:space="preserve">C-21946   </t>
  </si>
  <si>
    <t xml:space="preserve">C-21947   </t>
  </si>
  <si>
    <t xml:space="preserve">C-21948   </t>
  </si>
  <si>
    <t xml:space="preserve">C-21949   </t>
  </si>
  <si>
    <t xml:space="preserve">C-21950   </t>
  </si>
  <si>
    <t xml:space="preserve">C-21951   </t>
  </si>
  <si>
    <t xml:space="preserve">C-21952   </t>
  </si>
  <si>
    <t xml:space="preserve">(589)PACO DIAZ                                                             </t>
  </si>
  <si>
    <t xml:space="preserve">C-21953   </t>
  </si>
  <si>
    <t xml:space="preserve">C-21954   </t>
  </si>
  <si>
    <t xml:space="preserve">C-21955   </t>
  </si>
  <si>
    <t xml:space="preserve">C-21956   </t>
  </si>
  <si>
    <t xml:space="preserve">C-21957   </t>
  </si>
  <si>
    <t xml:space="preserve">C-21958   </t>
  </si>
  <si>
    <t xml:space="preserve">C-21959   </t>
  </si>
  <si>
    <t xml:space="preserve">C-21960   </t>
  </si>
  <si>
    <t xml:space="preserve">C-21961   </t>
  </si>
  <si>
    <t xml:space="preserve">C-21962   </t>
  </si>
  <si>
    <t xml:space="preserve">C-21963   </t>
  </si>
  <si>
    <t xml:space="preserve">C-21964   </t>
  </si>
  <si>
    <t xml:space="preserve">C-21965   </t>
  </si>
  <si>
    <t xml:space="preserve">C-21966   </t>
  </si>
  <si>
    <t xml:space="preserve">C-21967   </t>
  </si>
  <si>
    <t xml:space="preserve">C-21968   </t>
  </si>
  <si>
    <t xml:space="preserve">C-21969   </t>
  </si>
  <si>
    <t xml:space="preserve">C-21970   </t>
  </si>
  <si>
    <t xml:space="preserve">C-21971   </t>
  </si>
  <si>
    <t xml:space="preserve">C-21972   </t>
  </si>
  <si>
    <t xml:space="preserve">C-21973   </t>
  </si>
  <si>
    <t xml:space="preserve">C-21974   </t>
  </si>
  <si>
    <t>13/01/2017 20/01/2017</t>
  </si>
  <si>
    <t xml:space="preserve">C-21975   </t>
  </si>
  <si>
    <t xml:space="preserve">C-21976   </t>
  </si>
  <si>
    <t xml:space="preserve">C-21977   </t>
  </si>
  <si>
    <t xml:space="preserve">C-21978   </t>
  </si>
  <si>
    <t xml:space="preserve">C-21979   </t>
  </si>
  <si>
    <t xml:space="preserve">C-21980   </t>
  </si>
  <si>
    <t xml:space="preserve">C-21981   </t>
  </si>
  <si>
    <t xml:space="preserve">C-21982   </t>
  </si>
  <si>
    <t xml:space="preserve">C-21983   </t>
  </si>
  <si>
    <t xml:space="preserve">C-21984   </t>
  </si>
  <si>
    <t xml:space="preserve">C-21985   </t>
  </si>
  <si>
    <t xml:space="preserve">C-21986   </t>
  </si>
  <si>
    <t xml:space="preserve">C-21987   </t>
  </si>
  <si>
    <t xml:space="preserve">C-21988   </t>
  </si>
  <si>
    <t xml:space="preserve">C-21989   </t>
  </si>
  <si>
    <t xml:space="preserve">C-21990   </t>
  </si>
  <si>
    <t xml:space="preserve">C-21991   </t>
  </si>
  <si>
    <t xml:space="preserve">C-21992   </t>
  </si>
  <si>
    <t xml:space="preserve">C-21993   </t>
  </si>
  <si>
    <t xml:space="preserve">C-21994   </t>
  </si>
  <si>
    <t xml:space="preserve">C-21995   </t>
  </si>
  <si>
    <t xml:space="preserve">C-21996   </t>
  </si>
  <si>
    <t xml:space="preserve">C-21997   </t>
  </si>
  <si>
    <t xml:space="preserve">C-21998   </t>
  </si>
  <si>
    <t xml:space="preserve">C-21999   </t>
  </si>
  <si>
    <t xml:space="preserve">C-22000   </t>
  </si>
  <si>
    <t xml:space="preserve">C-22001   </t>
  </si>
  <si>
    <t xml:space="preserve">C-22002   </t>
  </si>
  <si>
    <t xml:space="preserve">C-22003   </t>
  </si>
  <si>
    <t xml:space="preserve">C-22004   </t>
  </si>
  <si>
    <t xml:space="preserve">C-22005   </t>
  </si>
  <si>
    <t xml:space="preserve">C-22006   </t>
  </si>
  <si>
    <t xml:space="preserve">C-22007   </t>
  </si>
  <si>
    <t xml:space="preserve">C-22008   </t>
  </si>
  <si>
    <t xml:space="preserve">C-22009   </t>
  </si>
  <si>
    <t xml:space="preserve">C-22010   </t>
  </si>
  <si>
    <t xml:space="preserve">C-22011   </t>
  </si>
  <si>
    <t xml:space="preserve">C-22012   </t>
  </si>
  <si>
    <t xml:space="preserve">C-22013   </t>
  </si>
  <si>
    <t xml:space="preserve">C-22014   </t>
  </si>
  <si>
    <t xml:space="preserve">C-22015   </t>
  </si>
  <si>
    <t xml:space="preserve">C-22016   </t>
  </si>
  <si>
    <t xml:space="preserve">C-22017   </t>
  </si>
  <si>
    <t xml:space="preserve">C-22018   </t>
  </si>
  <si>
    <t xml:space="preserve">C-22019   </t>
  </si>
  <si>
    <t xml:space="preserve">C-22020   </t>
  </si>
  <si>
    <t xml:space="preserve">C-22021   </t>
  </si>
  <si>
    <t xml:space="preserve">C-22022   </t>
  </si>
  <si>
    <t xml:space="preserve">C-22023   </t>
  </si>
  <si>
    <t xml:space="preserve">C-22024   </t>
  </si>
  <si>
    <t xml:space="preserve">C-22025   </t>
  </si>
  <si>
    <t xml:space="preserve">C-22026   </t>
  </si>
  <si>
    <t xml:space="preserve">C-22027   </t>
  </si>
  <si>
    <t xml:space="preserve"> </t>
  </si>
  <si>
    <t xml:space="preserve">C-22028   </t>
  </si>
  <si>
    <t xml:space="preserve">C-22029   </t>
  </si>
  <si>
    <t xml:space="preserve">C-22030   </t>
  </si>
  <si>
    <t xml:space="preserve">C-22031   </t>
  </si>
  <si>
    <t xml:space="preserve">C-22032   </t>
  </si>
  <si>
    <t xml:space="preserve">C-22033   </t>
  </si>
  <si>
    <t xml:space="preserve">C-22034   </t>
  </si>
  <si>
    <t xml:space="preserve">C-22035   </t>
  </si>
  <si>
    <t xml:space="preserve">C-22036   </t>
  </si>
  <si>
    <t xml:space="preserve">C-22037   </t>
  </si>
  <si>
    <t xml:space="preserve">C-22038   </t>
  </si>
  <si>
    <t xml:space="preserve">C-22039   </t>
  </si>
  <si>
    <t xml:space="preserve">C-22040   </t>
  </si>
  <si>
    <t xml:space="preserve">C-22041   </t>
  </si>
  <si>
    <t xml:space="preserve">C-22042   </t>
  </si>
  <si>
    <t xml:space="preserve">C-22043   </t>
  </si>
  <si>
    <t xml:space="preserve">C-22044   </t>
  </si>
  <si>
    <t xml:space="preserve">C-22045   </t>
  </si>
  <si>
    <t xml:space="preserve">C-22046   </t>
  </si>
  <si>
    <t xml:space="preserve">C-22047   </t>
  </si>
  <si>
    <t xml:space="preserve">C-22048   </t>
  </si>
  <si>
    <t xml:space="preserve">C-22049   </t>
  </si>
  <si>
    <t xml:space="preserve">C-22050   </t>
  </si>
  <si>
    <t xml:space="preserve">C-22051   </t>
  </si>
  <si>
    <t xml:space="preserve">C-22052   </t>
  </si>
  <si>
    <t xml:space="preserve"> 17/01/2017 23/01/2017</t>
  </si>
  <si>
    <t xml:space="preserve">C-22053   </t>
  </si>
  <si>
    <t xml:space="preserve">C-22054   </t>
  </si>
  <si>
    <t xml:space="preserve">C-22055   </t>
  </si>
  <si>
    <t xml:space="preserve">C-22056   </t>
  </si>
  <si>
    <t xml:space="preserve">C-22057   </t>
  </si>
  <si>
    <t xml:space="preserve">C-22058   </t>
  </si>
  <si>
    <t xml:space="preserve">C-22059   </t>
  </si>
  <si>
    <t xml:space="preserve">C-22060   </t>
  </si>
  <si>
    <t xml:space="preserve">C-22061   </t>
  </si>
  <si>
    <t xml:space="preserve">C-22062   </t>
  </si>
  <si>
    <t xml:space="preserve">C-22063   </t>
  </si>
  <si>
    <t xml:space="preserve">C-22064   </t>
  </si>
  <si>
    <t xml:space="preserve">C-22065   </t>
  </si>
  <si>
    <t xml:space="preserve">C-22066   </t>
  </si>
  <si>
    <t xml:space="preserve">C-22067   </t>
  </si>
  <si>
    <t xml:space="preserve">C-22068   </t>
  </si>
  <si>
    <t xml:space="preserve">(541)EDUARDO PICHARDO                                                      </t>
  </si>
  <si>
    <t>14/01/2017 15/01/2017</t>
  </si>
  <si>
    <t xml:space="preserve">C-22069   </t>
  </si>
  <si>
    <t xml:space="preserve">(216)LA IMPERIAL                                                           </t>
  </si>
  <si>
    <t xml:space="preserve">C-22070   </t>
  </si>
  <si>
    <t xml:space="preserve">C-22071   </t>
  </si>
  <si>
    <t xml:space="preserve">C-22072   </t>
  </si>
  <si>
    <t xml:space="preserve">C-22073   </t>
  </si>
  <si>
    <t xml:space="preserve">C-22074   </t>
  </si>
  <si>
    <t xml:space="preserve">C-22075   </t>
  </si>
  <si>
    <t xml:space="preserve">C-22076   </t>
  </si>
  <si>
    <t xml:space="preserve">(588)CARNES DIAZ                                                           </t>
  </si>
  <si>
    <t xml:space="preserve">C-22077   </t>
  </si>
  <si>
    <t xml:space="preserve">C-22078   </t>
  </si>
  <si>
    <t xml:space="preserve">C-22079   </t>
  </si>
  <si>
    <t xml:space="preserve">C-22080   </t>
  </si>
  <si>
    <t xml:space="preserve">C-22081   </t>
  </si>
  <si>
    <t xml:space="preserve">C-22082   </t>
  </si>
  <si>
    <t xml:space="preserve">C-22083   </t>
  </si>
  <si>
    <t xml:space="preserve">C-22084   </t>
  </si>
  <si>
    <t xml:space="preserve">(677)MAX                                                                   </t>
  </si>
  <si>
    <t xml:space="preserve">C-22085   </t>
  </si>
  <si>
    <t xml:space="preserve">C-22086   </t>
  </si>
  <si>
    <t xml:space="preserve">C-22087   </t>
  </si>
  <si>
    <t xml:space="preserve">C-22088   </t>
  </si>
  <si>
    <t xml:space="preserve">C-22089   </t>
  </si>
  <si>
    <t xml:space="preserve">C-22090   </t>
  </si>
  <si>
    <t>26/01/2017 01/02/2017</t>
  </si>
  <si>
    <t xml:space="preserve">C-22091   </t>
  </si>
  <si>
    <t xml:space="preserve">C-22092   </t>
  </si>
  <si>
    <t xml:space="preserve">C-22093   </t>
  </si>
  <si>
    <t xml:space="preserve">C-22094   </t>
  </si>
  <si>
    <t xml:space="preserve">C-22095   </t>
  </si>
  <si>
    <t xml:space="preserve">C-22096   </t>
  </si>
  <si>
    <t xml:space="preserve">C-22097   </t>
  </si>
  <si>
    <t xml:space="preserve">C-22098   </t>
  </si>
  <si>
    <t xml:space="preserve">C-22099   </t>
  </si>
  <si>
    <t xml:space="preserve">C-22100   </t>
  </si>
  <si>
    <t xml:space="preserve">C-22101   </t>
  </si>
  <si>
    <t xml:space="preserve">C-22102   </t>
  </si>
  <si>
    <t>18/01/2017 19/01/2017</t>
  </si>
  <si>
    <t xml:space="preserve">C-22103   </t>
  </si>
  <si>
    <t xml:space="preserve">C-22104   </t>
  </si>
  <si>
    <t xml:space="preserve">C-22105   </t>
  </si>
  <si>
    <t xml:space="preserve">(99)JAVIER APIZACO                                                        </t>
  </si>
  <si>
    <t xml:space="preserve">C-22106   </t>
  </si>
  <si>
    <t xml:space="preserve">C-22107   </t>
  </si>
  <si>
    <t xml:space="preserve">C-22108   </t>
  </si>
  <si>
    <t xml:space="preserve">C-22109   </t>
  </si>
  <si>
    <t xml:space="preserve">C-22110   </t>
  </si>
  <si>
    <t xml:space="preserve">C-22111   </t>
  </si>
  <si>
    <t xml:space="preserve">C-22112   </t>
  </si>
  <si>
    <t xml:space="preserve">C-22113   </t>
  </si>
  <si>
    <t xml:space="preserve">C-22114   </t>
  </si>
  <si>
    <t xml:space="preserve">C-22115   </t>
  </si>
  <si>
    <t xml:space="preserve">C-22116   </t>
  </si>
  <si>
    <t xml:space="preserve">C-22117   </t>
  </si>
  <si>
    <t xml:space="preserve">C-22118   </t>
  </si>
  <si>
    <t xml:space="preserve">C-22119   </t>
  </si>
  <si>
    <t xml:space="preserve">C-22120   </t>
  </si>
  <si>
    <t xml:space="preserve">C-22121   </t>
  </si>
  <si>
    <t xml:space="preserve">C-22122   </t>
  </si>
  <si>
    <t xml:space="preserve">C-22123   </t>
  </si>
  <si>
    <t xml:space="preserve">C-22124   </t>
  </si>
  <si>
    <t xml:space="preserve">C-22125   </t>
  </si>
  <si>
    <t xml:space="preserve">C-22126   </t>
  </si>
  <si>
    <t xml:space="preserve">C-22127   </t>
  </si>
  <si>
    <t xml:space="preserve">C-22128   </t>
  </si>
  <si>
    <t xml:space="preserve">C-22129   </t>
  </si>
  <si>
    <t xml:space="preserve">C-22130   </t>
  </si>
  <si>
    <t xml:space="preserve">C-22131   </t>
  </si>
  <si>
    <t xml:space="preserve">C-22132   </t>
  </si>
  <si>
    <t xml:space="preserve">C-22133   </t>
  </si>
  <si>
    <t xml:space="preserve">C-22134   </t>
  </si>
  <si>
    <t xml:space="preserve">C-22135   </t>
  </si>
  <si>
    <t xml:space="preserve">C-22136   </t>
  </si>
  <si>
    <t xml:space="preserve">C-22137   </t>
  </si>
  <si>
    <t xml:space="preserve">C-22138   </t>
  </si>
  <si>
    <t xml:space="preserve">C-22139   </t>
  </si>
  <si>
    <t xml:space="preserve">C-22140   </t>
  </si>
  <si>
    <t xml:space="preserve">C-22141   </t>
  </si>
  <si>
    <t xml:space="preserve">C-22142   </t>
  </si>
  <si>
    <t xml:space="preserve">C-22143   </t>
  </si>
  <si>
    <t xml:space="preserve">C-22144   </t>
  </si>
  <si>
    <t xml:space="preserve">(174)RAMON RUIZ                                                            </t>
  </si>
  <si>
    <t xml:space="preserve">C-22145   </t>
  </si>
  <si>
    <t xml:space="preserve">C-22146   </t>
  </si>
  <si>
    <t xml:space="preserve">C-22147   </t>
  </si>
  <si>
    <t xml:space="preserve">C-22148   </t>
  </si>
  <si>
    <t xml:space="preserve">C-22149   </t>
  </si>
  <si>
    <t xml:space="preserve">C-22150   </t>
  </si>
  <si>
    <t xml:space="preserve">C-22151   </t>
  </si>
  <si>
    <t xml:space="preserve">C-22152   </t>
  </si>
  <si>
    <t xml:space="preserve">C-22153   </t>
  </si>
  <si>
    <t xml:space="preserve">C-22154   </t>
  </si>
  <si>
    <t xml:space="preserve">C-22155   </t>
  </si>
  <si>
    <t xml:space="preserve">C-22156   </t>
  </si>
  <si>
    <t xml:space="preserve">C-22157   </t>
  </si>
  <si>
    <t xml:space="preserve">C-22158   </t>
  </si>
  <si>
    <t xml:space="preserve">C-22159   </t>
  </si>
  <si>
    <t xml:space="preserve">C-22160   </t>
  </si>
  <si>
    <t xml:space="preserve">C-22161   </t>
  </si>
  <si>
    <t xml:space="preserve">C-22162   </t>
  </si>
  <si>
    <t xml:space="preserve"> 01/02/2017</t>
  </si>
  <si>
    <t xml:space="preserve">C-22163   </t>
  </si>
  <si>
    <t xml:space="preserve">C-22164   </t>
  </si>
  <si>
    <t xml:space="preserve">C-22165   </t>
  </si>
  <si>
    <t xml:space="preserve">C-22166   </t>
  </si>
  <si>
    <t xml:space="preserve">C-22167   </t>
  </si>
  <si>
    <t xml:space="preserve">C-22168   </t>
  </si>
  <si>
    <t xml:space="preserve">C-22169   </t>
  </si>
  <si>
    <t xml:space="preserve">C-22170   </t>
  </si>
  <si>
    <t xml:space="preserve">C-22171   </t>
  </si>
  <si>
    <t xml:space="preserve">C-22172   </t>
  </si>
  <si>
    <t xml:space="preserve">C-22173   </t>
  </si>
  <si>
    <t xml:space="preserve">C-22174   </t>
  </si>
  <si>
    <t xml:space="preserve">C-22175   </t>
  </si>
  <si>
    <t xml:space="preserve">C-22176   </t>
  </si>
  <si>
    <t xml:space="preserve">C-22177   </t>
  </si>
  <si>
    <t xml:space="preserve">C-22178   </t>
  </si>
  <si>
    <t xml:space="preserve">C-22179   </t>
  </si>
  <si>
    <t xml:space="preserve">C-22180   </t>
  </si>
  <si>
    <t xml:space="preserve">C-22181   </t>
  </si>
  <si>
    <t xml:space="preserve">C-22182   </t>
  </si>
  <si>
    <t xml:space="preserve">C-22183   </t>
  </si>
  <si>
    <t xml:space="preserve">C-22184   </t>
  </si>
  <si>
    <t xml:space="preserve">C-22185   </t>
  </si>
  <si>
    <t xml:space="preserve">C-22186   </t>
  </si>
  <si>
    <t xml:space="preserve">C-22187   </t>
  </si>
  <si>
    <t xml:space="preserve">C-22188   </t>
  </si>
  <si>
    <t xml:space="preserve">C-22189   </t>
  </si>
  <si>
    <t xml:space="preserve">C-22190   </t>
  </si>
  <si>
    <t xml:space="preserve">C-22191   </t>
  </si>
  <si>
    <t xml:space="preserve">C-22192   </t>
  </si>
  <si>
    <t xml:space="preserve">C-22193   </t>
  </si>
  <si>
    <t xml:space="preserve">C-22194   </t>
  </si>
  <si>
    <t xml:space="preserve">C-22195   </t>
  </si>
  <si>
    <t xml:space="preserve">C-22196   </t>
  </si>
  <si>
    <t xml:space="preserve">C-22197   </t>
  </si>
  <si>
    <t xml:space="preserve">(473)OMAR CONTRERAS                                                        </t>
  </si>
  <si>
    <t xml:space="preserve">C-22198   </t>
  </si>
  <si>
    <t xml:space="preserve">C-22199   </t>
  </si>
  <si>
    <t xml:space="preserve">C-22200   </t>
  </si>
  <si>
    <t xml:space="preserve">C-22201   </t>
  </si>
  <si>
    <t xml:space="preserve">C-22202   </t>
  </si>
  <si>
    <t xml:space="preserve">C-22203   </t>
  </si>
  <si>
    <t xml:space="preserve">C-22204   </t>
  </si>
  <si>
    <t xml:space="preserve">C-22205   </t>
  </si>
  <si>
    <t xml:space="preserve">C-22206   </t>
  </si>
  <si>
    <t xml:space="preserve">C-22207   </t>
  </si>
  <si>
    <t xml:space="preserve">C-22208   </t>
  </si>
  <si>
    <t xml:space="preserve">C-22209   </t>
  </si>
  <si>
    <t xml:space="preserve">C-22210   </t>
  </si>
  <si>
    <t xml:space="preserve">C-22211   </t>
  </si>
  <si>
    <t xml:space="preserve">C-22212   </t>
  </si>
  <si>
    <t xml:space="preserve">C-22213   </t>
  </si>
  <si>
    <t xml:space="preserve">C-22214   </t>
  </si>
  <si>
    <t xml:space="preserve">(459)MIGUEL HERRERA                                                        </t>
  </si>
  <si>
    <t xml:space="preserve">C-22215   </t>
  </si>
  <si>
    <t xml:space="preserve">C-22216   </t>
  </si>
  <si>
    <t>18/01/2017 20/01/2017</t>
  </si>
  <si>
    <t xml:space="preserve">C-22217   </t>
  </si>
  <si>
    <t xml:space="preserve">C-22218   </t>
  </si>
  <si>
    <t xml:space="preserve">C-22219   </t>
  </si>
  <si>
    <t xml:space="preserve">C-22220   </t>
  </si>
  <si>
    <t xml:space="preserve">C-22221   </t>
  </si>
  <si>
    <t xml:space="preserve">C-22222   </t>
  </si>
  <si>
    <t xml:space="preserve">C-22223   </t>
  </si>
  <si>
    <t xml:space="preserve">C-22224   </t>
  </si>
  <si>
    <t xml:space="preserve">C-22225   </t>
  </si>
  <si>
    <t xml:space="preserve">C-22226   </t>
  </si>
  <si>
    <t xml:space="preserve">C-22227   </t>
  </si>
  <si>
    <t xml:space="preserve">C-22228   </t>
  </si>
  <si>
    <t xml:space="preserve">C-22229   </t>
  </si>
  <si>
    <t xml:space="preserve">C-22230   </t>
  </si>
  <si>
    <t xml:space="preserve">C-22231   </t>
  </si>
  <si>
    <t xml:space="preserve">C-22232   </t>
  </si>
  <si>
    <t xml:space="preserve">C-22233   </t>
  </si>
  <si>
    <t xml:space="preserve">C-22234   </t>
  </si>
  <si>
    <t xml:space="preserve">C-22235   </t>
  </si>
  <si>
    <t xml:space="preserve">C-22236   </t>
  </si>
  <si>
    <t xml:space="preserve">C-22237   </t>
  </si>
  <si>
    <t xml:space="preserve">(308)AUSENCIO                                                              </t>
  </si>
  <si>
    <t xml:space="preserve">C-22238   </t>
  </si>
  <si>
    <t xml:space="preserve">C-22239   </t>
  </si>
  <si>
    <t xml:space="preserve">C-22240   </t>
  </si>
  <si>
    <t xml:space="preserve">C-22241   </t>
  </si>
  <si>
    <t xml:space="preserve">C-22242   </t>
  </si>
  <si>
    <t xml:space="preserve">C-22243   </t>
  </si>
  <si>
    <t xml:space="preserve">C-22244   </t>
  </si>
  <si>
    <t xml:space="preserve">C-22245   </t>
  </si>
  <si>
    <t xml:space="preserve">C-22246   </t>
  </si>
  <si>
    <t xml:space="preserve">C-22247   </t>
  </si>
  <si>
    <t xml:space="preserve">C-22248   </t>
  </si>
  <si>
    <t xml:space="preserve">C-22249   </t>
  </si>
  <si>
    <t xml:space="preserve">C-22250   </t>
  </si>
  <si>
    <t xml:space="preserve">C-22251   </t>
  </si>
  <si>
    <t xml:space="preserve">C-22252   </t>
  </si>
  <si>
    <t xml:space="preserve">C-22253   </t>
  </si>
  <si>
    <t xml:space="preserve">C-22254   </t>
  </si>
  <si>
    <t xml:space="preserve">C-22255   </t>
  </si>
  <si>
    <t xml:space="preserve">C-22256   </t>
  </si>
  <si>
    <t xml:space="preserve">C-22257   </t>
  </si>
  <si>
    <t xml:space="preserve">(245)GABRIEL CLEMENTE                                                      </t>
  </si>
  <si>
    <t xml:space="preserve">C-22258   </t>
  </si>
  <si>
    <t xml:space="preserve">C-22259   </t>
  </si>
  <si>
    <t xml:space="preserve">C-22260   </t>
  </si>
  <si>
    <t xml:space="preserve">C-22261   </t>
  </si>
  <si>
    <t xml:space="preserve">C-22262   </t>
  </si>
  <si>
    <t xml:space="preserve">C-22263   </t>
  </si>
  <si>
    <t xml:space="preserve">C-22264   </t>
  </si>
  <si>
    <t xml:space="preserve">C-22265   </t>
  </si>
  <si>
    <t xml:space="preserve">C-22266   </t>
  </si>
  <si>
    <t xml:space="preserve">C-22267   </t>
  </si>
  <si>
    <t xml:space="preserve">C-22268   </t>
  </si>
  <si>
    <t xml:space="preserve">C-22269   </t>
  </si>
  <si>
    <t xml:space="preserve">C-22270   </t>
  </si>
  <si>
    <t xml:space="preserve">C-22271   </t>
  </si>
  <si>
    <t xml:space="preserve">C-22272   </t>
  </si>
  <si>
    <t xml:space="preserve">C-22273   </t>
  </si>
  <si>
    <t xml:space="preserve">C-22274   </t>
  </si>
  <si>
    <t xml:space="preserve">C-22275   </t>
  </si>
  <si>
    <t xml:space="preserve">C-22276   </t>
  </si>
  <si>
    <t xml:space="preserve"> 28/01/2017</t>
  </si>
  <si>
    <t xml:space="preserve">C-22277   </t>
  </si>
  <si>
    <t xml:space="preserve">C-22278   </t>
  </si>
  <si>
    <t xml:space="preserve">C-22279   </t>
  </si>
  <si>
    <t xml:space="preserve">C-22280   </t>
  </si>
  <si>
    <t xml:space="preserve">C-22281   </t>
  </si>
  <si>
    <t xml:space="preserve">C-22282   </t>
  </si>
  <si>
    <t xml:space="preserve">C-22283   </t>
  </si>
  <si>
    <t xml:space="preserve">C-22284   </t>
  </si>
  <si>
    <t xml:space="preserve">C-22285   </t>
  </si>
  <si>
    <t xml:space="preserve">C-22286   </t>
  </si>
  <si>
    <t xml:space="preserve">C-22287   </t>
  </si>
  <si>
    <t xml:space="preserve">C-22288   </t>
  </si>
  <si>
    <t xml:space="preserve">C-22289   </t>
  </si>
  <si>
    <t xml:space="preserve">C-22290   </t>
  </si>
  <si>
    <t xml:space="preserve">C-22291   </t>
  </si>
  <si>
    <t xml:space="preserve">C-22292   </t>
  </si>
  <si>
    <t xml:space="preserve">C-22293   </t>
  </si>
  <si>
    <t xml:space="preserve">C-22294   </t>
  </si>
  <si>
    <t xml:space="preserve">C-22295   </t>
  </si>
  <si>
    <t xml:space="preserve">C-22296   </t>
  </si>
  <si>
    <t xml:space="preserve">C-22297   </t>
  </si>
  <si>
    <t xml:space="preserve">C-22298   </t>
  </si>
  <si>
    <t xml:space="preserve">C-22299   </t>
  </si>
  <si>
    <t xml:space="preserve">C-22300   </t>
  </si>
  <si>
    <t xml:space="preserve">C-22301   </t>
  </si>
  <si>
    <t xml:space="preserve">C-22302   </t>
  </si>
  <si>
    <t xml:space="preserve">C-22303   </t>
  </si>
  <si>
    <t xml:space="preserve">C-22304   </t>
  </si>
  <si>
    <t xml:space="preserve">C-22305   </t>
  </si>
  <si>
    <t>19/01/2017 20/01/2017</t>
  </si>
  <si>
    <t xml:space="preserve">C-22306   </t>
  </si>
  <si>
    <t xml:space="preserve">C-22307   </t>
  </si>
  <si>
    <t xml:space="preserve">C-22308   </t>
  </si>
  <si>
    <t xml:space="preserve">C-22309   </t>
  </si>
  <si>
    <t xml:space="preserve">C-22310   </t>
  </si>
  <si>
    <t xml:space="preserve">C-22311   </t>
  </si>
  <si>
    <t xml:space="preserve">C-22312   </t>
  </si>
  <si>
    <t xml:space="preserve">C-22313   </t>
  </si>
  <si>
    <t xml:space="preserve">C-22314   </t>
  </si>
  <si>
    <t>20/01/2017 24/01/2017</t>
  </si>
  <si>
    <t xml:space="preserve">C-22315   </t>
  </si>
  <si>
    <t xml:space="preserve">C-22316   </t>
  </si>
  <si>
    <t xml:space="preserve">C-22317   </t>
  </si>
  <si>
    <t xml:space="preserve">C-22318   </t>
  </si>
  <si>
    <t xml:space="preserve">(515)RAUL LEDO RAMIREZ                                                     </t>
  </si>
  <si>
    <t xml:space="preserve">C-22319   </t>
  </si>
  <si>
    <t xml:space="preserve">C-22320   </t>
  </si>
  <si>
    <t xml:space="preserve">C-22321   </t>
  </si>
  <si>
    <t xml:space="preserve">C-22322   </t>
  </si>
  <si>
    <t xml:space="preserve">C-22323   </t>
  </si>
  <si>
    <t xml:space="preserve">C-22324   </t>
  </si>
  <si>
    <t xml:space="preserve">C-22325   </t>
  </si>
  <si>
    <t xml:space="preserve">C-22326   </t>
  </si>
  <si>
    <t xml:space="preserve">C-22327   </t>
  </si>
  <si>
    <t xml:space="preserve">C-22328   </t>
  </si>
  <si>
    <t xml:space="preserve">C-22329   </t>
  </si>
  <si>
    <t xml:space="preserve">C-22330   </t>
  </si>
  <si>
    <t xml:space="preserve">C-22331   </t>
  </si>
  <si>
    <t xml:space="preserve">C-22332   </t>
  </si>
  <si>
    <t xml:space="preserve">C-22333   </t>
  </si>
  <si>
    <t xml:space="preserve">C-22334   </t>
  </si>
  <si>
    <t xml:space="preserve">C-22335   </t>
  </si>
  <si>
    <t xml:space="preserve">C-22336   </t>
  </si>
  <si>
    <t xml:space="preserve">C-22337   </t>
  </si>
  <si>
    <t xml:space="preserve">C-22338   </t>
  </si>
  <si>
    <t xml:space="preserve">C-22339   </t>
  </si>
  <si>
    <t xml:space="preserve">C-22340   </t>
  </si>
  <si>
    <t xml:space="preserve">C-22341   </t>
  </si>
  <si>
    <t xml:space="preserve">C-22342   </t>
  </si>
  <si>
    <t xml:space="preserve">C-22343   </t>
  </si>
  <si>
    <t xml:space="preserve">C-22344   </t>
  </si>
  <si>
    <t xml:space="preserve">C-22345   </t>
  </si>
  <si>
    <t xml:space="preserve">C-22346   </t>
  </si>
  <si>
    <t xml:space="preserve">C-22347   </t>
  </si>
  <si>
    <t xml:space="preserve">C-22348   </t>
  </si>
  <si>
    <t xml:space="preserve">C-22349   </t>
  </si>
  <si>
    <t xml:space="preserve">C-22350   </t>
  </si>
  <si>
    <t xml:space="preserve">C-22351   </t>
  </si>
  <si>
    <t xml:space="preserve">C-22352   </t>
  </si>
  <si>
    <t xml:space="preserve">C-22353   </t>
  </si>
  <si>
    <t xml:space="preserve">C-22354   </t>
  </si>
  <si>
    <t xml:space="preserve">C-22355   </t>
  </si>
  <si>
    <t xml:space="preserve">C-22356   </t>
  </si>
  <si>
    <t xml:space="preserve">C-22357   </t>
  </si>
  <si>
    <t xml:space="preserve">C-22358   </t>
  </si>
  <si>
    <t xml:space="preserve">C-22359   </t>
  </si>
  <si>
    <t xml:space="preserve">C-22360   </t>
  </si>
  <si>
    <t xml:space="preserve">C-22361   </t>
  </si>
  <si>
    <t>24/01/2017 30/01/2017</t>
  </si>
  <si>
    <t xml:space="preserve">C-22362   </t>
  </si>
  <si>
    <t xml:space="preserve">C-22363   </t>
  </si>
  <si>
    <t xml:space="preserve">C-22364   </t>
  </si>
  <si>
    <t xml:space="preserve">C-22365   </t>
  </si>
  <si>
    <t xml:space="preserve">C-22366   </t>
  </si>
  <si>
    <t xml:space="preserve">C-22367   </t>
  </si>
  <si>
    <t xml:space="preserve">C-22368   </t>
  </si>
  <si>
    <t xml:space="preserve">C-22369   </t>
  </si>
  <si>
    <t xml:space="preserve">C-22370   </t>
  </si>
  <si>
    <t xml:space="preserve">C-22371   </t>
  </si>
  <si>
    <t xml:space="preserve">C-22372   </t>
  </si>
  <si>
    <t xml:space="preserve">C-22373   </t>
  </si>
  <si>
    <t xml:space="preserve">C-22374   </t>
  </si>
  <si>
    <t xml:space="preserve">C-22375   </t>
  </si>
  <si>
    <t xml:space="preserve">C-22376   </t>
  </si>
  <si>
    <t xml:space="preserve">C-22377   </t>
  </si>
  <si>
    <t xml:space="preserve">C-22378   </t>
  </si>
  <si>
    <t xml:space="preserve">C-22379   </t>
  </si>
  <si>
    <t xml:space="preserve">C-22380   </t>
  </si>
  <si>
    <t xml:space="preserve">C-22381   </t>
  </si>
  <si>
    <t xml:space="preserve">C-22382   </t>
  </si>
  <si>
    <t xml:space="preserve">C-22383   </t>
  </si>
  <si>
    <t xml:space="preserve">C-22384   </t>
  </si>
  <si>
    <t xml:space="preserve">C-22385   </t>
  </si>
  <si>
    <t xml:space="preserve">C-22386   </t>
  </si>
  <si>
    <t xml:space="preserve">C-22387   </t>
  </si>
  <si>
    <t xml:space="preserve">C-22388   </t>
  </si>
  <si>
    <t xml:space="preserve">C-22389   </t>
  </si>
  <si>
    <t xml:space="preserve">C-22390   </t>
  </si>
  <si>
    <t xml:space="preserve">(155)JUAN ESCOBAR                                                          </t>
  </si>
  <si>
    <t xml:space="preserve">C-22391   </t>
  </si>
  <si>
    <t xml:space="preserve">C-22392   </t>
  </si>
  <si>
    <t xml:space="preserve">C-22393   </t>
  </si>
  <si>
    <t xml:space="preserve">C-22394   </t>
  </si>
  <si>
    <t xml:space="preserve">C-22395   </t>
  </si>
  <si>
    <t xml:space="preserve">C-22396   </t>
  </si>
  <si>
    <t xml:space="preserve">C-22397   </t>
  </si>
  <si>
    <t xml:space="preserve">C-22398   </t>
  </si>
  <si>
    <t xml:space="preserve">C-22399   </t>
  </si>
  <si>
    <t xml:space="preserve">C-22400   </t>
  </si>
  <si>
    <t xml:space="preserve">C-22401   </t>
  </si>
  <si>
    <t xml:space="preserve">C-22402   </t>
  </si>
  <si>
    <t xml:space="preserve">C-22403   </t>
  </si>
  <si>
    <t xml:space="preserve">C-22404   </t>
  </si>
  <si>
    <t xml:space="preserve"> 27/01/2017</t>
  </si>
  <si>
    <t xml:space="preserve">C-22405   </t>
  </si>
  <si>
    <t xml:space="preserve">C-22406   </t>
  </si>
  <si>
    <t xml:space="preserve">C-22407   </t>
  </si>
  <si>
    <t xml:space="preserve">C-22408   </t>
  </si>
  <si>
    <t xml:space="preserve">C-22409   </t>
  </si>
  <si>
    <t xml:space="preserve">C-22410   </t>
  </si>
  <si>
    <t xml:space="preserve">C-22411   </t>
  </si>
  <si>
    <t xml:space="preserve">C-22412   </t>
  </si>
  <si>
    <t xml:space="preserve">C-22413   </t>
  </si>
  <si>
    <t xml:space="preserve">C-22414   </t>
  </si>
  <si>
    <t xml:space="preserve">C-22415   </t>
  </si>
  <si>
    <t xml:space="preserve">C-22416   </t>
  </si>
  <si>
    <t xml:space="preserve">C-22417   </t>
  </si>
  <si>
    <t xml:space="preserve">C-22418   </t>
  </si>
  <si>
    <t xml:space="preserve">C-22419   </t>
  </si>
  <si>
    <t xml:space="preserve">C-22420   </t>
  </si>
  <si>
    <t xml:space="preserve">C-22421   </t>
  </si>
  <si>
    <t xml:space="preserve">C-22422   </t>
  </si>
  <si>
    <t xml:space="preserve">C-22423   </t>
  </si>
  <si>
    <t xml:space="preserve">C-22424   </t>
  </si>
  <si>
    <t xml:space="preserve">C-22425   </t>
  </si>
  <si>
    <t xml:space="preserve">C-22426   </t>
  </si>
  <si>
    <t xml:space="preserve"> 29/01/2017</t>
  </si>
  <si>
    <t xml:space="preserve">C-22427   </t>
  </si>
  <si>
    <t xml:space="preserve">C-22428   </t>
  </si>
  <si>
    <t xml:space="preserve">C-22429   </t>
  </si>
  <si>
    <t xml:space="preserve"> 27/02/2017</t>
  </si>
  <si>
    <t xml:space="preserve">C-22430   </t>
  </si>
  <si>
    <t xml:space="preserve">C-22431   </t>
  </si>
  <si>
    <t xml:space="preserve">C-22432   </t>
  </si>
  <si>
    <t xml:space="preserve">C-22433   </t>
  </si>
  <si>
    <t xml:space="preserve">C-22434   </t>
  </si>
  <si>
    <t xml:space="preserve">C-22435   </t>
  </si>
  <si>
    <t xml:space="preserve">C-22436   </t>
  </si>
  <si>
    <t xml:space="preserve">C-22437   </t>
  </si>
  <si>
    <t xml:space="preserve">C-22438   </t>
  </si>
  <si>
    <t xml:space="preserve">C-22439   </t>
  </si>
  <si>
    <t xml:space="preserve">C-22440   </t>
  </si>
  <si>
    <t xml:space="preserve">C-22441   </t>
  </si>
  <si>
    <t xml:space="preserve">C-22442   </t>
  </si>
  <si>
    <t>20/01/2017 23/01/2017</t>
  </si>
  <si>
    <t xml:space="preserve">C-22443   </t>
  </si>
  <si>
    <t xml:space="preserve">C-22444   </t>
  </si>
  <si>
    <t xml:space="preserve">C-22445   </t>
  </si>
  <si>
    <t xml:space="preserve">C-22446   </t>
  </si>
  <si>
    <t xml:space="preserve">C-22447   </t>
  </si>
  <si>
    <t xml:space="preserve">C-22448   </t>
  </si>
  <si>
    <t xml:space="preserve">C-22449   </t>
  </si>
  <si>
    <t xml:space="preserve">C-22450   </t>
  </si>
  <si>
    <t xml:space="preserve">C-22451   </t>
  </si>
  <si>
    <t xml:space="preserve">C-22452   </t>
  </si>
  <si>
    <t xml:space="preserve">C-22453   </t>
  </si>
  <si>
    <t xml:space="preserve">C-22454   </t>
  </si>
  <si>
    <t xml:space="preserve">C-22455   </t>
  </si>
  <si>
    <t xml:space="preserve">C-22456   </t>
  </si>
  <si>
    <t xml:space="preserve">C-22457   </t>
  </si>
  <si>
    <t xml:space="preserve">C-22458   </t>
  </si>
  <si>
    <t xml:space="preserve">C-22459   </t>
  </si>
  <si>
    <t xml:space="preserve">C-22460   </t>
  </si>
  <si>
    <t>17/01/2017 20/01/2017</t>
  </si>
  <si>
    <t xml:space="preserve">C-22461   </t>
  </si>
  <si>
    <t xml:space="preserve">C-22462   </t>
  </si>
  <si>
    <t xml:space="preserve">C-22463   </t>
  </si>
  <si>
    <t xml:space="preserve">C-22464   </t>
  </si>
  <si>
    <t xml:space="preserve">C-22465   </t>
  </si>
  <si>
    <t xml:space="preserve">C-22466   </t>
  </si>
  <si>
    <t xml:space="preserve">C-22467   </t>
  </si>
  <si>
    <t xml:space="preserve">C-22468   </t>
  </si>
  <si>
    <t xml:space="preserve">C-22469   </t>
  </si>
  <si>
    <t xml:space="preserve">C-22470   </t>
  </si>
  <si>
    <t xml:space="preserve">C-22471   </t>
  </si>
  <si>
    <t xml:space="preserve">C-22472   </t>
  </si>
  <si>
    <t xml:space="preserve">C-22473   </t>
  </si>
  <si>
    <t xml:space="preserve">C-22474   </t>
  </si>
  <si>
    <t xml:space="preserve">C-22475   </t>
  </si>
  <si>
    <t xml:space="preserve">C-22476   </t>
  </si>
  <si>
    <t xml:space="preserve">C-22477   </t>
  </si>
  <si>
    <t xml:space="preserve">C-22478   </t>
  </si>
  <si>
    <t xml:space="preserve">C-22479   </t>
  </si>
  <si>
    <t xml:space="preserve">C-22480   </t>
  </si>
  <si>
    <t xml:space="preserve">C-22481   </t>
  </si>
  <si>
    <t xml:space="preserve">C-22482   </t>
  </si>
  <si>
    <t xml:space="preserve">C-22483   </t>
  </si>
  <si>
    <t xml:space="preserve">C-22484   </t>
  </si>
  <si>
    <t xml:space="preserve">C-22485   </t>
  </si>
  <si>
    <t xml:space="preserve">C-22486   </t>
  </si>
  <si>
    <t xml:space="preserve">C-22487   </t>
  </si>
  <si>
    <t xml:space="preserve">C-22488   </t>
  </si>
  <si>
    <t xml:space="preserve">C-22489   </t>
  </si>
  <si>
    <t xml:space="preserve">C-22490   </t>
  </si>
  <si>
    <t xml:space="preserve">C-22491   </t>
  </si>
  <si>
    <t xml:space="preserve">C-22492   </t>
  </si>
  <si>
    <t xml:space="preserve">C-22493   </t>
  </si>
  <si>
    <t xml:space="preserve">C-22494   </t>
  </si>
  <si>
    <t xml:space="preserve">C-22495   </t>
  </si>
  <si>
    <t xml:space="preserve">C-22496   </t>
  </si>
  <si>
    <t xml:space="preserve">(678)MAURO LOPEZ XIMELLO                                                   </t>
  </si>
  <si>
    <t xml:space="preserve">C-22497   </t>
  </si>
  <si>
    <t xml:space="preserve">C-22498   </t>
  </si>
  <si>
    <t xml:space="preserve">C-22499   </t>
  </si>
  <si>
    <t xml:space="preserve">C-22500   </t>
  </si>
  <si>
    <t xml:space="preserve">C-22501   </t>
  </si>
  <si>
    <t xml:space="preserve">C-22502   </t>
  </si>
  <si>
    <t xml:space="preserve">C-22503   </t>
  </si>
  <si>
    <t xml:space="preserve">C-22504   </t>
  </si>
  <si>
    <t xml:space="preserve">C-22505   </t>
  </si>
  <si>
    <t xml:space="preserve">C-22506   </t>
  </si>
  <si>
    <t xml:space="preserve">C-22507   </t>
  </si>
  <si>
    <t xml:space="preserve">C-22508   </t>
  </si>
  <si>
    <t xml:space="preserve">C-22509   </t>
  </si>
  <si>
    <t xml:space="preserve">C-22510   </t>
  </si>
  <si>
    <t xml:space="preserve">C-22511   </t>
  </si>
  <si>
    <t xml:space="preserve">C-22512   </t>
  </si>
  <si>
    <t xml:space="preserve">C-22513   </t>
  </si>
  <si>
    <t xml:space="preserve">C-22514   </t>
  </si>
  <si>
    <t xml:space="preserve">C-22515   </t>
  </si>
  <si>
    <t xml:space="preserve">C-22516   </t>
  </si>
  <si>
    <t xml:space="preserve">C-22517   </t>
  </si>
  <si>
    <t xml:space="preserve">C-22518   </t>
  </si>
  <si>
    <t xml:space="preserve">C-22519   </t>
  </si>
  <si>
    <t xml:space="preserve">C-22520   </t>
  </si>
  <si>
    <t xml:space="preserve">C-22521   </t>
  </si>
  <si>
    <t xml:space="preserve">C-22522   </t>
  </si>
  <si>
    <t xml:space="preserve">C-22523   </t>
  </si>
  <si>
    <t xml:space="preserve">C-22524   </t>
  </si>
  <si>
    <t xml:space="preserve">C-22525   </t>
  </si>
  <si>
    <t xml:space="preserve">C-22526   </t>
  </si>
  <si>
    <t xml:space="preserve">C-22527   </t>
  </si>
  <si>
    <t xml:space="preserve">C-22528   </t>
  </si>
  <si>
    <t xml:space="preserve">C-22529   </t>
  </si>
  <si>
    <t xml:space="preserve"> 24/01/2017</t>
  </si>
  <si>
    <t xml:space="preserve">C-22530   </t>
  </si>
  <si>
    <t xml:space="preserve">C-22531   </t>
  </si>
  <si>
    <t xml:space="preserve">C-22532   </t>
  </si>
  <si>
    <t xml:space="preserve">C-22533   </t>
  </si>
  <si>
    <t xml:space="preserve">C-22534   </t>
  </si>
  <si>
    <t>23/01/2017 24/01/2017</t>
  </si>
  <si>
    <t xml:space="preserve">C-22535   </t>
  </si>
  <si>
    <t xml:space="preserve">C-22536   </t>
  </si>
  <si>
    <t xml:space="preserve">C-22537   </t>
  </si>
  <si>
    <t xml:space="preserve">C-22538   </t>
  </si>
  <si>
    <t xml:space="preserve">C-22539   </t>
  </si>
  <si>
    <t>21/01/2017 29/01/2017</t>
  </si>
  <si>
    <t xml:space="preserve">C-22540   </t>
  </si>
  <si>
    <t xml:space="preserve">C-22541   </t>
  </si>
  <si>
    <t xml:space="preserve">C-22542   </t>
  </si>
  <si>
    <t xml:space="preserve">C-22543   </t>
  </si>
  <si>
    <t xml:space="preserve">C-22544   </t>
  </si>
  <si>
    <t xml:space="preserve">C-22545   </t>
  </si>
  <si>
    <t xml:space="preserve">C-22546   </t>
  </si>
  <si>
    <t xml:space="preserve">C-22547   </t>
  </si>
  <si>
    <t xml:space="preserve">C-22548   </t>
  </si>
  <si>
    <t xml:space="preserve">C-22549   </t>
  </si>
  <si>
    <t xml:space="preserve">C-22550   </t>
  </si>
  <si>
    <t xml:space="preserve">C-22551   </t>
  </si>
  <si>
    <t xml:space="preserve">C-22552   </t>
  </si>
  <si>
    <t xml:space="preserve">C-22553   </t>
  </si>
  <si>
    <t xml:space="preserve">C-22554   </t>
  </si>
  <si>
    <t xml:space="preserve">C-22555   </t>
  </si>
  <si>
    <t xml:space="preserve">C-22556   </t>
  </si>
  <si>
    <t xml:space="preserve">C-22557   </t>
  </si>
  <si>
    <t xml:space="preserve">C-22558   </t>
  </si>
  <si>
    <t xml:space="preserve">C-22559   </t>
  </si>
  <si>
    <t xml:space="preserve">C-22560   </t>
  </si>
  <si>
    <t xml:space="preserve">C-22561   </t>
  </si>
  <si>
    <t xml:space="preserve">C-22562   </t>
  </si>
  <si>
    <t xml:space="preserve">C-22563   </t>
  </si>
  <si>
    <t xml:space="preserve">C-22564   </t>
  </si>
  <si>
    <t xml:space="preserve">C-22565   </t>
  </si>
  <si>
    <t xml:space="preserve">C-22566   </t>
  </si>
  <si>
    <t xml:space="preserve">C-22567   </t>
  </si>
  <si>
    <t xml:space="preserve">C-22568   </t>
  </si>
  <si>
    <t xml:space="preserve">C-22569   </t>
  </si>
  <si>
    <t xml:space="preserve">C-22570   </t>
  </si>
  <si>
    <t xml:space="preserve">C-22571   </t>
  </si>
  <si>
    <t xml:space="preserve">C-22572   </t>
  </si>
  <si>
    <t xml:space="preserve">C-22573   </t>
  </si>
  <si>
    <t xml:space="preserve">C-22574   </t>
  </si>
  <si>
    <t xml:space="preserve">C-22575   </t>
  </si>
  <si>
    <t xml:space="preserve">C-22576   </t>
  </si>
  <si>
    <t xml:space="preserve">C-22577   </t>
  </si>
  <si>
    <t xml:space="preserve">C-22578   </t>
  </si>
  <si>
    <t xml:space="preserve">C-22579   </t>
  </si>
  <si>
    <t xml:space="preserve">C-22580   </t>
  </si>
  <si>
    <t xml:space="preserve">C-22581   </t>
  </si>
  <si>
    <t xml:space="preserve">C-22582   </t>
  </si>
  <si>
    <t xml:space="preserve">C-22583   </t>
  </si>
  <si>
    <t xml:space="preserve">C-22584   </t>
  </si>
  <si>
    <t xml:space="preserve">C-22585   </t>
  </si>
  <si>
    <t xml:space="preserve">C-22586   </t>
  </si>
  <si>
    <t xml:space="preserve">C-22587   </t>
  </si>
  <si>
    <t xml:space="preserve">C-22588   </t>
  </si>
  <si>
    <t xml:space="preserve">C-22589   </t>
  </si>
  <si>
    <t xml:space="preserve">C-22590   </t>
  </si>
  <si>
    <t xml:space="preserve">C-22591   </t>
  </si>
  <si>
    <t xml:space="preserve">C-22592   </t>
  </si>
  <si>
    <t xml:space="preserve">C-22593   </t>
  </si>
  <si>
    <t xml:space="preserve">C-22594   </t>
  </si>
  <si>
    <t xml:space="preserve">C-22595   </t>
  </si>
  <si>
    <t xml:space="preserve">C-22596   </t>
  </si>
  <si>
    <t xml:space="preserve">C-22597   </t>
  </si>
  <si>
    <t xml:space="preserve">C-22598   </t>
  </si>
  <si>
    <t xml:space="preserve">C-22599   </t>
  </si>
  <si>
    <t xml:space="preserve">C-22600   </t>
  </si>
  <si>
    <t xml:space="preserve">C-22601   </t>
  </si>
  <si>
    <t xml:space="preserve">C-22602   </t>
  </si>
  <si>
    <t xml:space="preserve">C-22603   </t>
  </si>
  <si>
    <t xml:space="preserve">C-22604   </t>
  </si>
  <si>
    <t xml:space="preserve">C-22605   </t>
  </si>
  <si>
    <t xml:space="preserve">C-22606   </t>
  </si>
  <si>
    <t xml:space="preserve">C-22607   </t>
  </si>
  <si>
    <t xml:space="preserve">C-22608   </t>
  </si>
  <si>
    <t xml:space="preserve">C-22609   </t>
  </si>
  <si>
    <t xml:space="preserve">C-22610   </t>
  </si>
  <si>
    <t xml:space="preserve">C-22611   </t>
  </si>
  <si>
    <t xml:space="preserve">C-22612   </t>
  </si>
  <si>
    <t xml:space="preserve">C-22613   </t>
  </si>
  <si>
    <t xml:space="preserve">C-22614   </t>
  </si>
  <si>
    <t xml:space="preserve">C-22615   </t>
  </si>
  <si>
    <t xml:space="preserve">C-22616   </t>
  </si>
  <si>
    <t>19/01/2017 27/01/2017</t>
  </si>
  <si>
    <t xml:space="preserve">C-22617   </t>
  </si>
  <si>
    <t xml:space="preserve">C-22618   </t>
  </si>
  <si>
    <t xml:space="preserve">C-22619   </t>
  </si>
  <si>
    <t xml:space="preserve">C-22620   </t>
  </si>
  <si>
    <t xml:space="preserve">C-22621   </t>
  </si>
  <si>
    <t xml:space="preserve">C-22622   </t>
  </si>
  <si>
    <t xml:space="preserve">C-22623   </t>
  </si>
  <si>
    <t xml:space="preserve">C-22624   </t>
  </si>
  <si>
    <t xml:space="preserve">C-22625   </t>
  </si>
  <si>
    <t xml:space="preserve">C-22626   </t>
  </si>
  <si>
    <t xml:space="preserve">C-22627   </t>
  </si>
  <si>
    <t xml:space="preserve">C-22628   </t>
  </si>
  <si>
    <t xml:space="preserve">C-22629   </t>
  </si>
  <si>
    <t xml:space="preserve">C-22630   </t>
  </si>
  <si>
    <t xml:space="preserve">C-22631   </t>
  </si>
  <si>
    <t xml:space="preserve">C-22632   </t>
  </si>
  <si>
    <t xml:space="preserve">C-22633   </t>
  </si>
  <si>
    <t xml:space="preserve">C-22634   </t>
  </si>
  <si>
    <t xml:space="preserve">C-22635   </t>
  </si>
  <si>
    <t xml:space="preserve"> 21/04/2017</t>
  </si>
  <si>
    <t xml:space="preserve">C-22636   </t>
  </si>
  <si>
    <t xml:space="preserve">C-22637   </t>
  </si>
  <si>
    <t xml:space="preserve">C-22638   </t>
  </si>
  <si>
    <t xml:space="preserve">C-22639   </t>
  </si>
  <si>
    <t xml:space="preserve">C-22640   </t>
  </si>
  <si>
    <t xml:space="preserve">C-22641   </t>
  </si>
  <si>
    <t xml:space="preserve">C-22642   </t>
  </si>
  <si>
    <t xml:space="preserve">(256)CHINOS TLAXCALA                                                       </t>
  </si>
  <si>
    <t xml:space="preserve">C-22643   </t>
  </si>
  <si>
    <t xml:space="preserve">C-22644   </t>
  </si>
  <si>
    <t xml:space="preserve">C-22645   </t>
  </si>
  <si>
    <t xml:space="preserve">C-22646   </t>
  </si>
  <si>
    <t xml:space="preserve">C-22647   </t>
  </si>
  <si>
    <t xml:space="preserve">C-22648   </t>
  </si>
  <si>
    <t xml:space="preserve">C-22649   </t>
  </si>
  <si>
    <t xml:space="preserve">C-22650   </t>
  </si>
  <si>
    <t xml:space="preserve">C-22651   </t>
  </si>
  <si>
    <t xml:space="preserve">C-22652   </t>
  </si>
  <si>
    <t xml:space="preserve">C-22653   </t>
  </si>
  <si>
    <t xml:space="preserve">C-22654   </t>
  </si>
  <si>
    <t xml:space="preserve">C-22655   </t>
  </si>
  <si>
    <t xml:space="preserve">C-22656   </t>
  </si>
  <si>
    <t xml:space="preserve">C-22657   </t>
  </si>
  <si>
    <t xml:space="preserve">C-22658   </t>
  </si>
  <si>
    <t xml:space="preserve">C-22659   </t>
  </si>
  <si>
    <t xml:space="preserve">C-22660   </t>
  </si>
  <si>
    <t xml:space="preserve">C-22661   </t>
  </si>
  <si>
    <t xml:space="preserve">C-22662   </t>
  </si>
  <si>
    <t xml:space="preserve">C-22663   </t>
  </si>
  <si>
    <t xml:space="preserve">C-22664   </t>
  </si>
  <si>
    <t xml:space="preserve">C-22665   </t>
  </si>
  <si>
    <t xml:space="preserve">C-22666   </t>
  </si>
  <si>
    <t xml:space="preserve">C-22667   </t>
  </si>
  <si>
    <t xml:space="preserve">C-22668   </t>
  </si>
  <si>
    <t xml:space="preserve">C-22669   </t>
  </si>
  <si>
    <t xml:space="preserve">C-22670   </t>
  </si>
  <si>
    <t xml:space="preserve">C-22671   </t>
  </si>
  <si>
    <t xml:space="preserve">C-22672   </t>
  </si>
  <si>
    <t xml:space="preserve">C-22673   </t>
  </si>
  <si>
    <t xml:space="preserve">C-22674   </t>
  </si>
  <si>
    <t xml:space="preserve">C-22675   </t>
  </si>
  <si>
    <t xml:space="preserve">C-22676   </t>
  </si>
  <si>
    <t xml:space="preserve">C-22677   </t>
  </si>
  <si>
    <t xml:space="preserve">C-22678   </t>
  </si>
  <si>
    <t xml:space="preserve">C-22679   </t>
  </si>
  <si>
    <t xml:space="preserve">C-22680   </t>
  </si>
  <si>
    <t xml:space="preserve">C-22681   </t>
  </si>
  <si>
    <t xml:space="preserve">C-22682   </t>
  </si>
  <si>
    <t xml:space="preserve">C-22683   </t>
  </si>
  <si>
    <t xml:space="preserve">C-22684   </t>
  </si>
  <si>
    <t xml:space="preserve">C-22685   </t>
  </si>
  <si>
    <t xml:space="preserve">C-22686   </t>
  </si>
  <si>
    <t xml:space="preserve">C-22687   </t>
  </si>
  <si>
    <t xml:space="preserve">C-22688   </t>
  </si>
  <si>
    <t xml:space="preserve">C-22689   </t>
  </si>
  <si>
    <t xml:space="preserve">C-22690   </t>
  </si>
  <si>
    <t xml:space="preserve">C-22691   </t>
  </si>
  <si>
    <t xml:space="preserve">C-22692   </t>
  </si>
  <si>
    <t xml:space="preserve">C-22693   </t>
  </si>
  <si>
    <t xml:space="preserve">28/01/2017 31/01/2017 </t>
  </si>
  <si>
    <t xml:space="preserve">C-22694   </t>
  </si>
  <si>
    <t xml:space="preserve">C-22695   </t>
  </si>
  <si>
    <t xml:space="preserve">C-22696   </t>
  </si>
  <si>
    <t xml:space="preserve">C-22697   </t>
  </si>
  <si>
    <t xml:space="preserve">C-22698   </t>
  </si>
  <si>
    <t xml:space="preserve">C-22699   </t>
  </si>
  <si>
    <t xml:space="preserve">C-22700   </t>
  </si>
  <si>
    <t xml:space="preserve">C-22701   </t>
  </si>
  <si>
    <t xml:space="preserve">C-22702   </t>
  </si>
  <si>
    <t xml:space="preserve">C-22703   </t>
  </si>
  <si>
    <t xml:space="preserve">C-22704   </t>
  </si>
  <si>
    <t xml:space="preserve">C-22705   </t>
  </si>
  <si>
    <t xml:space="preserve">C-22706   </t>
  </si>
  <si>
    <t xml:space="preserve">C-22707   </t>
  </si>
  <si>
    <t xml:space="preserve">C-22708   </t>
  </si>
  <si>
    <t xml:space="preserve">C-22709   </t>
  </si>
  <si>
    <t xml:space="preserve">C-22710   </t>
  </si>
  <si>
    <t xml:space="preserve">C-22711   </t>
  </si>
  <si>
    <t xml:space="preserve">C-22712   </t>
  </si>
  <si>
    <t xml:space="preserve">C-22713   </t>
  </si>
  <si>
    <t xml:space="preserve">C-22714   </t>
  </si>
  <si>
    <t xml:space="preserve">C-22715   </t>
  </si>
  <si>
    <t xml:space="preserve">C-22716   </t>
  </si>
  <si>
    <t xml:space="preserve">C-22717   </t>
  </si>
  <si>
    <t xml:space="preserve">C-22718   </t>
  </si>
  <si>
    <t xml:space="preserve">C-22719   </t>
  </si>
  <si>
    <t xml:space="preserve">C-22720   </t>
  </si>
  <si>
    <t xml:space="preserve">C-22721   </t>
  </si>
  <si>
    <t xml:space="preserve">C-22722   </t>
  </si>
  <si>
    <t xml:space="preserve">C-22723   </t>
  </si>
  <si>
    <t xml:space="preserve">C-22724   </t>
  </si>
  <si>
    <t xml:space="preserve">C-22725   </t>
  </si>
  <si>
    <t xml:space="preserve">C-22726   </t>
  </si>
  <si>
    <t xml:space="preserve">(335)JOSE JUAN HERNANDEZ                                                   </t>
  </si>
  <si>
    <t xml:space="preserve">C-22727   </t>
  </si>
  <si>
    <t>19/01/2017 21/01/2017</t>
  </si>
  <si>
    <t xml:space="preserve">C-22728   </t>
  </si>
  <si>
    <t xml:space="preserve">C-22729   </t>
  </si>
  <si>
    <t xml:space="preserve">C-22730   </t>
  </si>
  <si>
    <t xml:space="preserve">C-22731   </t>
  </si>
  <si>
    <t xml:space="preserve">C-22732   </t>
  </si>
  <si>
    <t xml:space="preserve">C-22733   </t>
  </si>
  <si>
    <t xml:space="preserve">C-22734   </t>
  </si>
  <si>
    <t xml:space="preserve">C-22735   </t>
  </si>
  <si>
    <t xml:space="preserve">C-22736   </t>
  </si>
  <si>
    <t xml:space="preserve">C-22737   </t>
  </si>
  <si>
    <t xml:space="preserve">C-22738   </t>
  </si>
  <si>
    <t xml:space="preserve">C-22739   </t>
  </si>
  <si>
    <t xml:space="preserve">C-22740   </t>
  </si>
  <si>
    <t xml:space="preserve">C-22741   </t>
  </si>
  <si>
    <t xml:space="preserve">C-22742   </t>
  </si>
  <si>
    <t xml:space="preserve">C-22743   </t>
  </si>
  <si>
    <t xml:space="preserve">C-22744   </t>
  </si>
  <si>
    <t xml:space="preserve">C-22745   </t>
  </si>
  <si>
    <t xml:space="preserve">C-22746   </t>
  </si>
  <si>
    <t xml:space="preserve">C-22747   </t>
  </si>
  <si>
    <t xml:space="preserve">C-22748   </t>
  </si>
  <si>
    <t xml:space="preserve">C-22749   </t>
  </si>
  <si>
    <t xml:space="preserve">C-22750   </t>
  </si>
  <si>
    <t xml:space="preserve">C-22751   </t>
  </si>
  <si>
    <t>20/01/2017 21/01/2017</t>
  </si>
  <si>
    <t xml:space="preserve">C-22752   </t>
  </si>
  <si>
    <t xml:space="preserve">C-22753   </t>
  </si>
  <si>
    <t xml:space="preserve">C-22754   </t>
  </si>
  <si>
    <t xml:space="preserve">C-22755   </t>
  </si>
  <si>
    <t xml:space="preserve">(150)CELEDONIO                                                             </t>
  </si>
  <si>
    <t xml:space="preserve">C-22756   </t>
  </si>
  <si>
    <t xml:space="preserve">C-22757   </t>
  </si>
  <si>
    <t xml:space="preserve">C-22758   </t>
  </si>
  <si>
    <t xml:space="preserve">C-22759   </t>
  </si>
  <si>
    <t xml:space="preserve">C-22760   </t>
  </si>
  <si>
    <t xml:space="preserve">C-22761   </t>
  </si>
  <si>
    <t xml:space="preserve">C-22762   </t>
  </si>
  <si>
    <t xml:space="preserve">C-22763   </t>
  </si>
  <si>
    <t xml:space="preserve">(506)CHINOS CRISTAL                                                        </t>
  </si>
  <si>
    <t xml:space="preserve">C-22764   </t>
  </si>
  <si>
    <t xml:space="preserve">C-22765   </t>
  </si>
  <si>
    <t xml:space="preserve">C-22766   </t>
  </si>
  <si>
    <t xml:space="preserve">C-22767   </t>
  </si>
  <si>
    <t xml:space="preserve">C-22768   </t>
  </si>
  <si>
    <t xml:space="preserve">C-22769   </t>
  </si>
  <si>
    <t xml:space="preserve">C-22770   </t>
  </si>
  <si>
    <t xml:space="preserve">C-22771   </t>
  </si>
  <si>
    <t xml:space="preserve">(391)CARNICERIA RENDON                                                     </t>
  </si>
  <si>
    <t xml:space="preserve">C-22772   </t>
  </si>
  <si>
    <t xml:space="preserve">C-22773   </t>
  </si>
  <si>
    <t xml:space="preserve">C-22774   </t>
  </si>
  <si>
    <t xml:space="preserve">C-22775   </t>
  </si>
  <si>
    <t xml:space="preserve">(12)VICENTE ZAMBRANO                                                      </t>
  </si>
  <si>
    <t xml:space="preserve">C-22776   </t>
  </si>
  <si>
    <t xml:space="preserve">(370)CHINOS INDEPENDENCIA                                                  </t>
  </si>
  <si>
    <t xml:space="preserve">C-22777   </t>
  </si>
  <si>
    <t xml:space="preserve">C-22778   </t>
  </si>
  <si>
    <t xml:space="preserve">C-22779   </t>
  </si>
  <si>
    <t xml:space="preserve">C-22780   </t>
  </si>
  <si>
    <t xml:space="preserve">C-22781   </t>
  </si>
  <si>
    <t xml:space="preserve">C-22782   </t>
  </si>
  <si>
    <t xml:space="preserve">C-22783   </t>
  </si>
  <si>
    <t xml:space="preserve">C-22784   </t>
  </si>
  <si>
    <t xml:space="preserve">C-22785   </t>
  </si>
  <si>
    <t xml:space="preserve">(612)CANDIDO PEREZ                                                         </t>
  </si>
  <si>
    <t xml:space="preserve">C-22786   </t>
  </si>
  <si>
    <t xml:space="preserve">C-22787   </t>
  </si>
  <si>
    <t xml:space="preserve">C-22788   </t>
  </si>
  <si>
    <t xml:space="preserve">C-22789   </t>
  </si>
  <si>
    <t xml:space="preserve">C-22790   </t>
  </si>
  <si>
    <t xml:space="preserve">C-22791   </t>
  </si>
  <si>
    <t xml:space="preserve">(670)VICTOR ROLDAN                                                         </t>
  </si>
  <si>
    <t xml:space="preserve">C-22792   </t>
  </si>
  <si>
    <t xml:space="preserve"> 09/02/2017</t>
  </si>
  <si>
    <t xml:space="preserve">C-22793   </t>
  </si>
  <si>
    <t xml:space="preserve">C-22794   </t>
  </si>
  <si>
    <t xml:space="preserve">C-22795   </t>
  </si>
  <si>
    <t xml:space="preserve">C-22796   </t>
  </si>
  <si>
    <t xml:space="preserve">C-22797   </t>
  </si>
  <si>
    <t xml:space="preserve">C-22798   </t>
  </si>
  <si>
    <t xml:space="preserve">C-22799   </t>
  </si>
  <si>
    <t xml:space="preserve">C-22800   </t>
  </si>
  <si>
    <t>21/01/2017 24/01/2017</t>
  </si>
  <si>
    <t xml:space="preserve">C-22801   </t>
  </si>
  <si>
    <t xml:space="preserve">C-22802   </t>
  </si>
  <si>
    <t xml:space="preserve">C-22803   </t>
  </si>
  <si>
    <t xml:space="preserve">C-22804   </t>
  </si>
  <si>
    <t xml:space="preserve">C-22805   </t>
  </si>
  <si>
    <t xml:space="preserve">C-22806   </t>
  </si>
  <si>
    <t xml:space="preserve">C-22807   </t>
  </si>
  <si>
    <t xml:space="preserve">C-22808   </t>
  </si>
  <si>
    <t xml:space="preserve">C-22809   </t>
  </si>
  <si>
    <t xml:space="preserve">C-22810   </t>
  </si>
  <si>
    <t xml:space="preserve">C-22811   </t>
  </si>
  <si>
    <t xml:space="preserve">C-22812   </t>
  </si>
  <si>
    <t xml:space="preserve">C-22813   </t>
  </si>
  <si>
    <t xml:space="preserve">C-22814   </t>
  </si>
  <si>
    <t xml:space="preserve">C-22815   </t>
  </si>
  <si>
    <t xml:space="preserve">C-22816   </t>
  </si>
  <si>
    <t xml:space="preserve">21/01/2017 22/01/2017 </t>
  </si>
  <si>
    <t xml:space="preserve">C-22817   </t>
  </si>
  <si>
    <t xml:space="preserve">C-22818   </t>
  </si>
  <si>
    <t xml:space="preserve">C-22819   </t>
  </si>
  <si>
    <t xml:space="preserve">C-22820   </t>
  </si>
  <si>
    <t xml:space="preserve">C-22821   </t>
  </si>
  <si>
    <t xml:space="preserve">C-22822   </t>
  </si>
  <si>
    <t xml:space="preserve">C-22823   </t>
  </si>
  <si>
    <t xml:space="preserve">C-22824   </t>
  </si>
  <si>
    <t xml:space="preserve">C-22825   </t>
  </si>
  <si>
    <t xml:space="preserve">C-22826   </t>
  </si>
  <si>
    <t xml:space="preserve">C-22827   </t>
  </si>
  <si>
    <t xml:space="preserve">C-22828   </t>
  </si>
  <si>
    <t xml:space="preserve">C-22829   </t>
  </si>
  <si>
    <t xml:space="preserve">C-22830   </t>
  </si>
  <si>
    <t xml:space="preserve">C-22831   </t>
  </si>
  <si>
    <t xml:space="preserve">C-22832   </t>
  </si>
  <si>
    <t xml:space="preserve">C-22833   </t>
  </si>
  <si>
    <t xml:space="preserve">C-22834   </t>
  </si>
  <si>
    <t xml:space="preserve">C-22835   </t>
  </si>
  <si>
    <t xml:space="preserve">C-22836   </t>
  </si>
  <si>
    <t xml:space="preserve">C-22837   </t>
  </si>
  <si>
    <t xml:space="preserve">C-22838   </t>
  </si>
  <si>
    <t xml:space="preserve">C-22839   </t>
  </si>
  <si>
    <t xml:space="preserve">C-22840   </t>
  </si>
  <si>
    <t xml:space="preserve">C-22841   </t>
  </si>
  <si>
    <t xml:space="preserve">C-22842   </t>
  </si>
  <si>
    <t xml:space="preserve">C-22843   </t>
  </si>
  <si>
    <t xml:space="preserve">C-22844   </t>
  </si>
  <si>
    <t xml:space="preserve">(679)JUANA CASTILLO                                                        </t>
  </si>
  <si>
    <t xml:space="preserve">C-22845   </t>
  </si>
  <si>
    <t xml:space="preserve">C-22846   </t>
  </si>
  <si>
    <t xml:space="preserve">C-22847   </t>
  </si>
  <si>
    <t xml:space="preserve">C-22848   </t>
  </si>
  <si>
    <t xml:space="preserve">C-22849   </t>
  </si>
  <si>
    <t xml:space="preserve">C-22850   </t>
  </si>
  <si>
    <t xml:space="preserve">(18)RAY LOPEZ                                                             </t>
  </si>
  <si>
    <t xml:space="preserve">C-22851   </t>
  </si>
  <si>
    <t xml:space="preserve">C-22852   </t>
  </si>
  <si>
    <t xml:space="preserve">C-22853   </t>
  </si>
  <si>
    <t xml:space="preserve">C-22854   </t>
  </si>
  <si>
    <t xml:space="preserve">C-22855   </t>
  </si>
  <si>
    <t xml:space="preserve">C-22856   </t>
  </si>
  <si>
    <t xml:space="preserve">C-22857   </t>
  </si>
  <si>
    <t xml:space="preserve">C-22858   </t>
  </si>
  <si>
    <t xml:space="preserve">C-22859   </t>
  </si>
  <si>
    <t xml:space="preserve">C-22860   </t>
  </si>
  <si>
    <t xml:space="preserve">C-22861   </t>
  </si>
  <si>
    <t xml:space="preserve">C-22862   </t>
  </si>
  <si>
    <t xml:space="preserve">C-22863   </t>
  </si>
  <si>
    <t xml:space="preserve">C-22864   </t>
  </si>
  <si>
    <t xml:space="preserve">C-22865   </t>
  </si>
  <si>
    <t xml:space="preserve">C-22866   </t>
  </si>
  <si>
    <t xml:space="preserve">C-22867   </t>
  </si>
  <si>
    <t xml:space="preserve">C-22868   </t>
  </si>
  <si>
    <t xml:space="preserve">C-22869   </t>
  </si>
  <si>
    <t xml:space="preserve">C-22870   </t>
  </si>
  <si>
    <t xml:space="preserve">C-22871   </t>
  </si>
  <si>
    <t xml:space="preserve">C-22872   </t>
  </si>
  <si>
    <t xml:space="preserve">C-22873   </t>
  </si>
  <si>
    <t xml:space="preserve">C-22874   </t>
  </si>
  <si>
    <t xml:space="preserve">C-22875   </t>
  </si>
  <si>
    <t xml:space="preserve">C-22876   </t>
  </si>
  <si>
    <t xml:space="preserve">C-22877   </t>
  </si>
  <si>
    <t xml:space="preserve">C-22878   </t>
  </si>
  <si>
    <t xml:space="preserve">C-22879   </t>
  </si>
  <si>
    <t xml:space="preserve">C-22880   </t>
  </si>
  <si>
    <t xml:space="preserve">C-22881   </t>
  </si>
  <si>
    <t xml:space="preserve">C-22882   </t>
  </si>
  <si>
    <t xml:space="preserve">C-22883   </t>
  </si>
  <si>
    <t xml:space="preserve">C-22884   </t>
  </si>
  <si>
    <t xml:space="preserve">C-22885   </t>
  </si>
  <si>
    <t xml:space="preserve">C-22886   </t>
  </si>
  <si>
    <t xml:space="preserve">C-22887   </t>
  </si>
  <si>
    <t xml:space="preserve">C-22888   </t>
  </si>
  <si>
    <t xml:space="preserve">C-22889   </t>
  </si>
  <si>
    <t xml:space="preserve">C-22890   </t>
  </si>
  <si>
    <t xml:space="preserve">C-22891   </t>
  </si>
  <si>
    <t xml:space="preserve">C-22892   </t>
  </si>
  <si>
    <t xml:space="preserve">C-22893   </t>
  </si>
  <si>
    <t xml:space="preserve">C-22894   </t>
  </si>
  <si>
    <t xml:space="preserve">C-22895   </t>
  </si>
  <si>
    <t xml:space="preserve">C-22896   </t>
  </si>
  <si>
    <t xml:space="preserve">C-22897   </t>
  </si>
  <si>
    <t xml:space="preserve">C-22898   </t>
  </si>
  <si>
    <t xml:space="preserve">C-22899   </t>
  </si>
  <si>
    <t xml:space="preserve">C-22900   </t>
  </si>
  <si>
    <t xml:space="preserve">C-22901   </t>
  </si>
  <si>
    <t xml:space="preserve">C-22902   </t>
  </si>
  <si>
    <t xml:space="preserve">C-22903   </t>
  </si>
  <si>
    <t xml:space="preserve">(329)NERY RUEDA                                                            </t>
  </si>
  <si>
    <t xml:space="preserve">C-22904   </t>
  </si>
  <si>
    <t xml:space="preserve">C-22905   </t>
  </si>
  <si>
    <t xml:space="preserve">C-22906   </t>
  </si>
  <si>
    <t xml:space="preserve">C-22907   </t>
  </si>
  <si>
    <t xml:space="preserve">C-22908   </t>
  </si>
  <si>
    <t xml:space="preserve">C-22909   </t>
  </si>
  <si>
    <t xml:space="preserve">C-22910   </t>
  </si>
  <si>
    <t xml:space="preserve">C-22911   </t>
  </si>
  <si>
    <t xml:space="preserve">C-22912   </t>
  </si>
  <si>
    <t xml:space="preserve">C-22913   </t>
  </si>
  <si>
    <t xml:space="preserve">C-22914   </t>
  </si>
  <si>
    <t xml:space="preserve">C-22915   </t>
  </si>
  <si>
    <t xml:space="preserve">C-22916   </t>
  </si>
  <si>
    <t xml:space="preserve">C-22917   </t>
  </si>
  <si>
    <t xml:space="preserve">C-22918   </t>
  </si>
  <si>
    <t xml:space="preserve">C-22919   </t>
  </si>
  <si>
    <t xml:space="preserve">C-22920   </t>
  </si>
  <si>
    <t>21/01/2017 25/01/2017</t>
  </si>
  <si>
    <t xml:space="preserve">C-22921   </t>
  </si>
  <si>
    <t xml:space="preserve">C-22922   </t>
  </si>
  <si>
    <t xml:space="preserve">C-22923   </t>
  </si>
  <si>
    <t xml:space="preserve">C-22924   </t>
  </si>
  <si>
    <t xml:space="preserve">C-22925   </t>
  </si>
  <si>
    <t xml:space="preserve">C-22926   </t>
  </si>
  <si>
    <t xml:space="preserve">C-22927   </t>
  </si>
  <si>
    <t xml:space="preserve">C-22928   </t>
  </si>
  <si>
    <t xml:space="preserve">C-22929   </t>
  </si>
  <si>
    <t xml:space="preserve">C-22930   </t>
  </si>
  <si>
    <t xml:space="preserve">C-22931   </t>
  </si>
  <si>
    <t xml:space="preserve">C-22932   </t>
  </si>
  <si>
    <t xml:space="preserve">C-22933   </t>
  </si>
  <si>
    <t xml:space="preserve">C-22934   </t>
  </si>
  <si>
    <t xml:space="preserve">C-22935   </t>
  </si>
  <si>
    <t xml:space="preserve">(33)BENITO ALFONSO                                                        </t>
  </si>
  <si>
    <t xml:space="preserve">C-22936   </t>
  </si>
  <si>
    <t xml:space="preserve">C-22937   </t>
  </si>
  <si>
    <t xml:space="preserve">C-22938   </t>
  </si>
  <si>
    <t xml:space="preserve">C-22939   </t>
  </si>
  <si>
    <t xml:space="preserve">C-22940   </t>
  </si>
  <si>
    <t xml:space="preserve">C-22941   </t>
  </si>
  <si>
    <t xml:space="preserve">C-22942   </t>
  </si>
  <si>
    <t xml:space="preserve">C-22943   </t>
  </si>
  <si>
    <t xml:space="preserve">C-22944   </t>
  </si>
  <si>
    <t xml:space="preserve">C-22945   </t>
  </si>
  <si>
    <t xml:space="preserve">C-22946   </t>
  </si>
  <si>
    <t xml:space="preserve">C-22947   </t>
  </si>
  <si>
    <t xml:space="preserve">C-22948   </t>
  </si>
  <si>
    <t xml:space="preserve">C-22949   </t>
  </si>
  <si>
    <t xml:space="preserve">C-22950   </t>
  </si>
  <si>
    <t xml:space="preserve">C-22951   </t>
  </si>
  <si>
    <t xml:space="preserve">C-22952   </t>
  </si>
  <si>
    <t xml:space="preserve">C-22953   </t>
  </si>
  <si>
    <t xml:space="preserve">C-22954   </t>
  </si>
  <si>
    <t xml:space="preserve"> 13/02/2017</t>
  </si>
  <si>
    <t xml:space="preserve">C-22955   </t>
  </si>
  <si>
    <t xml:space="preserve">(273)CARLOS  VERACRUZ                                                      </t>
  </si>
  <si>
    <t xml:space="preserve">C-22956   </t>
  </si>
  <si>
    <t xml:space="preserve">C-22957   </t>
  </si>
  <si>
    <t xml:space="preserve">C-22958   </t>
  </si>
  <si>
    <t xml:space="preserve">C-22959   </t>
  </si>
  <si>
    <t xml:space="preserve">C-22960   </t>
  </si>
  <si>
    <t>24/01/2017 27/01/2017</t>
  </si>
  <si>
    <t xml:space="preserve">C-22961   </t>
  </si>
  <si>
    <t xml:space="preserve">C-22962   </t>
  </si>
  <si>
    <t xml:space="preserve">C-22963   </t>
  </si>
  <si>
    <t xml:space="preserve">(680)TARIMAS                                                               </t>
  </si>
  <si>
    <t xml:space="preserve">C-22964   </t>
  </si>
  <si>
    <t xml:space="preserve">C-22965   </t>
  </si>
  <si>
    <t xml:space="preserve">C-22966   </t>
  </si>
  <si>
    <t xml:space="preserve">C-22967   </t>
  </si>
  <si>
    <t xml:space="preserve">C-22968   </t>
  </si>
  <si>
    <t xml:space="preserve">C-22969   </t>
  </si>
  <si>
    <t xml:space="preserve">C-22970   </t>
  </si>
  <si>
    <t xml:space="preserve"> 07/02/2017</t>
  </si>
  <si>
    <t xml:space="preserve">C-22971   </t>
  </si>
  <si>
    <t xml:space="preserve">C-22972   </t>
  </si>
  <si>
    <t xml:space="preserve">C-22973   </t>
  </si>
  <si>
    <t xml:space="preserve">C-22974   </t>
  </si>
  <si>
    <t xml:space="preserve">C-22975   </t>
  </si>
  <si>
    <t xml:space="preserve">C-22976   </t>
  </si>
  <si>
    <t xml:space="preserve">C-22977   </t>
  </si>
  <si>
    <t xml:space="preserve">C-22978   </t>
  </si>
  <si>
    <t xml:space="preserve">C-22979   </t>
  </si>
  <si>
    <t xml:space="preserve"> 22/01/2017</t>
  </si>
  <si>
    <t xml:space="preserve">C-22980   </t>
  </si>
  <si>
    <t xml:space="preserve">C-22981   </t>
  </si>
  <si>
    <t xml:space="preserve">C-22982   </t>
  </si>
  <si>
    <t xml:space="preserve">C-22983   </t>
  </si>
  <si>
    <t xml:space="preserve">C-22984   </t>
  </si>
  <si>
    <t xml:space="preserve">C-22985   </t>
  </si>
  <si>
    <t xml:space="preserve">C-22986   </t>
  </si>
  <si>
    <t xml:space="preserve">C-22987   </t>
  </si>
  <si>
    <t xml:space="preserve">C-22988   </t>
  </si>
  <si>
    <t xml:space="preserve">C-22989   </t>
  </si>
  <si>
    <t xml:space="preserve">C-22990   </t>
  </si>
  <si>
    <t xml:space="preserve">C-22991   </t>
  </si>
  <si>
    <t xml:space="preserve">C-22992   </t>
  </si>
  <si>
    <t>23/01/2017 25/01/2017</t>
  </si>
  <si>
    <t xml:space="preserve">C-22993   </t>
  </si>
  <si>
    <t xml:space="preserve">C-22994   </t>
  </si>
  <si>
    <t xml:space="preserve">C-22995   </t>
  </si>
  <si>
    <t xml:space="preserve">C-22996   </t>
  </si>
  <si>
    <t xml:space="preserve">C-22997   </t>
  </si>
  <si>
    <t>26/01/2017 27/01/2017</t>
  </si>
  <si>
    <t xml:space="preserve">C-22998   </t>
  </si>
  <si>
    <t xml:space="preserve">C-22999   </t>
  </si>
  <si>
    <t xml:space="preserve">C-23000   </t>
  </si>
  <si>
    <t>24/01/2017 25/01/2017</t>
  </si>
  <si>
    <t xml:space="preserve">C-23001   </t>
  </si>
  <si>
    <t xml:space="preserve">C-23002   </t>
  </si>
  <si>
    <t xml:space="preserve">C-23003   </t>
  </si>
  <si>
    <t xml:space="preserve">C-23004   </t>
  </si>
  <si>
    <t xml:space="preserve">C-23005   </t>
  </si>
  <si>
    <t xml:space="preserve">C-23006   </t>
  </si>
  <si>
    <t xml:space="preserve">C-23007   </t>
  </si>
  <si>
    <t xml:space="preserve">C-23008   </t>
  </si>
  <si>
    <t>25/01/2017 26/01/2017 04/02/2017</t>
  </si>
  <si>
    <t xml:space="preserve">C-23009   </t>
  </si>
  <si>
    <t xml:space="preserve">C-23010   </t>
  </si>
  <si>
    <t xml:space="preserve">C-23011   </t>
  </si>
  <si>
    <t xml:space="preserve">C-23012   </t>
  </si>
  <si>
    <t xml:space="preserve">C-23013   </t>
  </si>
  <si>
    <t xml:space="preserve">C-23014   </t>
  </si>
  <si>
    <t xml:space="preserve">C-23015   </t>
  </si>
  <si>
    <t xml:space="preserve">C-23016   </t>
  </si>
  <si>
    <t xml:space="preserve">C-23017   </t>
  </si>
  <si>
    <t xml:space="preserve">C-23018   </t>
  </si>
  <si>
    <t xml:space="preserve">C-23019   </t>
  </si>
  <si>
    <t xml:space="preserve">C-23020   </t>
  </si>
  <si>
    <t xml:space="preserve">C-23021   </t>
  </si>
  <si>
    <t xml:space="preserve">C-23022   </t>
  </si>
  <si>
    <t xml:space="preserve">C-23023   </t>
  </si>
  <si>
    <t xml:space="preserve">C-23024   </t>
  </si>
  <si>
    <t xml:space="preserve">C-23025   </t>
  </si>
  <si>
    <t xml:space="preserve">C-23026   </t>
  </si>
  <si>
    <t xml:space="preserve">C-23027   </t>
  </si>
  <si>
    <t xml:space="preserve">C-23028   </t>
  </si>
  <si>
    <t xml:space="preserve">C-23029   </t>
  </si>
  <si>
    <t xml:space="preserve">C-23030   </t>
  </si>
  <si>
    <t xml:space="preserve">C-23031   </t>
  </si>
  <si>
    <t xml:space="preserve">C-23032   </t>
  </si>
  <si>
    <t xml:space="preserve">C-23033   </t>
  </si>
  <si>
    <t xml:space="preserve">C-23034   </t>
  </si>
  <si>
    <t xml:space="preserve">C-23035   </t>
  </si>
  <si>
    <t xml:space="preserve">C-23036   </t>
  </si>
  <si>
    <t xml:space="preserve">C-23037   </t>
  </si>
  <si>
    <t xml:space="preserve">C-23038   </t>
  </si>
  <si>
    <t xml:space="preserve">C-23039   </t>
  </si>
  <si>
    <t xml:space="preserve">C-23040   </t>
  </si>
  <si>
    <t xml:space="preserve">C-23041   </t>
  </si>
  <si>
    <t xml:space="preserve">C-23042   </t>
  </si>
  <si>
    <t xml:space="preserve">C-23043   </t>
  </si>
  <si>
    <t xml:space="preserve">C-23044   </t>
  </si>
  <si>
    <t xml:space="preserve">C-23045   </t>
  </si>
  <si>
    <t xml:space="preserve">C-23046   </t>
  </si>
  <si>
    <t xml:space="preserve">C-23047   </t>
  </si>
  <si>
    <t xml:space="preserve">C-23048   </t>
  </si>
  <si>
    <t xml:space="preserve">C-23049   </t>
  </si>
  <si>
    <t xml:space="preserve">C-23050   </t>
  </si>
  <si>
    <t xml:space="preserve">C-23051   </t>
  </si>
  <si>
    <t xml:space="preserve">C-23052   </t>
  </si>
  <si>
    <t xml:space="preserve">C-23053   </t>
  </si>
  <si>
    <t xml:space="preserve">C-23054   </t>
  </si>
  <si>
    <t xml:space="preserve">C-23055   </t>
  </si>
  <si>
    <t xml:space="preserve">C-23056   </t>
  </si>
  <si>
    <t xml:space="preserve">C-23057   </t>
  </si>
  <si>
    <t xml:space="preserve">C-23058   </t>
  </si>
  <si>
    <t xml:space="preserve">C-23059   </t>
  </si>
  <si>
    <t xml:space="preserve">C-23060   </t>
  </si>
  <si>
    <t xml:space="preserve">C-23061   </t>
  </si>
  <si>
    <t xml:space="preserve">C-23062   </t>
  </si>
  <si>
    <t xml:space="preserve">C-23063   </t>
  </si>
  <si>
    <t xml:space="preserve">C-23064   </t>
  </si>
  <si>
    <t xml:space="preserve">C-23065   </t>
  </si>
  <si>
    <t xml:space="preserve">C-23066   </t>
  </si>
  <si>
    <t xml:space="preserve">C-23067   </t>
  </si>
  <si>
    <t xml:space="preserve">C-23068   </t>
  </si>
  <si>
    <t xml:space="preserve">C-23069   </t>
  </si>
  <si>
    <t xml:space="preserve">C-23070   </t>
  </si>
  <si>
    <t xml:space="preserve">C-23071   </t>
  </si>
  <si>
    <t xml:space="preserve">C-23072   </t>
  </si>
  <si>
    <t xml:space="preserve">C-23073   </t>
  </si>
  <si>
    <t xml:space="preserve">C-23074   </t>
  </si>
  <si>
    <t xml:space="preserve">C-23075   </t>
  </si>
  <si>
    <t xml:space="preserve">C-23076   </t>
  </si>
  <si>
    <t xml:space="preserve">C-23077   </t>
  </si>
  <si>
    <t xml:space="preserve">C-23078   </t>
  </si>
  <si>
    <t xml:space="preserve">C-23079   </t>
  </si>
  <si>
    <t xml:space="preserve">C-23080   </t>
  </si>
  <si>
    <t xml:space="preserve">C-23081   </t>
  </si>
  <si>
    <t xml:space="preserve">C-23082   </t>
  </si>
  <si>
    <t xml:space="preserve">C-23083   </t>
  </si>
  <si>
    <t xml:space="preserve">C-23084   </t>
  </si>
  <si>
    <t xml:space="preserve">C-23085   </t>
  </si>
  <si>
    <t xml:space="preserve">C-23086   </t>
  </si>
  <si>
    <t xml:space="preserve">C-23087   </t>
  </si>
  <si>
    <t xml:space="preserve">C-23088   </t>
  </si>
  <si>
    <t xml:space="preserve">C-23089   </t>
  </si>
  <si>
    <t xml:space="preserve">C-23090   </t>
  </si>
  <si>
    <t xml:space="preserve">C-23091   </t>
  </si>
  <si>
    <t xml:space="preserve">C-23092   </t>
  </si>
  <si>
    <t xml:space="preserve">C-23093   </t>
  </si>
  <si>
    <t xml:space="preserve">C-23094   </t>
  </si>
  <si>
    <t xml:space="preserve">C-23095   </t>
  </si>
  <si>
    <t xml:space="preserve">C-23096   </t>
  </si>
  <si>
    <t xml:space="preserve">C-23097   </t>
  </si>
  <si>
    <t xml:space="preserve">C-23098   </t>
  </si>
  <si>
    <t xml:space="preserve">C-23099   </t>
  </si>
  <si>
    <t xml:space="preserve">C-23100   </t>
  </si>
  <si>
    <t xml:space="preserve">C-23101   </t>
  </si>
  <si>
    <t xml:space="preserve">C-23102   </t>
  </si>
  <si>
    <t xml:space="preserve">C-23103   </t>
  </si>
  <si>
    <t xml:space="preserve">C-23104   </t>
  </si>
  <si>
    <t xml:space="preserve">C-23105   </t>
  </si>
  <si>
    <t xml:space="preserve">C-23106   </t>
  </si>
  <si>
    <t xml:space="preserve">C-23107   </t>
  </si>
  <si>
    <t xml:space="preserve">C-23108   </t>
  </si>
  <si>
    <t xml:space="preserve">C-23109   </t>
  </si>
  <si>
    <t xml:space="preserve">C-23110   </t>
  </si>
  <si>
    <t xml:space="preserve">C-23111   </t>
  </si>
  <si>
    <t xml:space="preserve">C-23112   </t>
  </si>
  <si>
    <t xml:space="preserve">C-23113   </t>
  </si>
  <si>
    <t xml:space="preserve">C-23114   </t>
  </si>
  <si>
    <t xml:space="preserve">C-23115   </t>
  </si>
  <si>
    <t xml:space="preserve">C-23116   </t>
  </si>
  <si>
    <t xml:space="preserve">C-23117   </t>
  </si>
  <si>
    <t xml:space="preserve">C-23118   </t>
  </si>
  <si>
    <t xml:space="preserve">C-23119   </t>
  </si>
  <si>
    <t xml:space="preserve">C-23120   </t>
  </si>
  <si>
    <t xml:space="preserve">C-23121   </t>
  </si>
  <si>
    <t xml:space="preserve">C-23122   </t>
  </si>
  <si>
    <t xml:space="preserve">C-23123   </t>
  </si>
  <si>
    <t xml:space="preserve">C-23124   </t>
  </si>
  <si>
    <t xml:space="preserve">C-23125   </t>
  </si>
  <si>
    <t xml:space="preserve">C-23126   </t>
  </si>
  <si>
    <t xml:space="preserve">C-23127   </t>
  </si>
  <si>
    <t xml:space="preserve">C-23128   </t>
  </si>
  <si>
    <t xml:space="preserve">C-23129   </t>
  </si>
  <si>
    <t xml:space="preserve">C-23130   </t>
  </si>
  <si>
    <t xml:space="preserve">C-23131   </t>
  </si>
  <si>
    <t xml:space="preserve">C-23132   </t>
  </si>
  <si>
    <t xml:space="preserve">C-23133   </t>
  </si>
  <si>
    <t xml:space="preserve">C-23134   </t>
  </si>
  <si>
    <t xml:space="preserve">C-23135   </t>
  </si>
  <si>
    <t xml:space="preserve">C-23136   </t>
  </si>
  <si>
    <t xml:space="preserve">C-23137   </t>
  </si>
  <si>
    <t xml:space="preserve">C-23138   </t>
  </si>
  <si>
    <t xml:space="preserve">C-23139   </t>
  </si>
  <si>
    <t xml:space="preserve">C-23140   </t>
  </si>
  <si>
    <t xml:space="preserve">C-23141   </t>
  </si>
  <si>
    <t xml:space="preserve">C-23142   </t>
  </si>
  <si>
    <t xml:space="preserve">C-23143   </t>
  </si>
  <si>
    <t xml:space="preserve">C-23144   </t>
  </si>
  <si>
    <t xml:space="preserve">C-23145   </t>
  </si>
  <si>
    <t xml:space="preserve">C-23146   </t>
  </si>
  <si>
    <t xml:space="preserve">C-23147   </t>
  </si>
  <si>
    <t xml:space="preserve">C-23148   </t>
  </si>
  <si>
    <t xml:space="preserve">C-23149   </t>
  </si>
  <si>
    <t xml:space="preserve">C-23150   </t>
  </si>
  <si>
    <t xml:space="preserve">C-23151   </t>
  </si>
  <si>
    <t xml:space="preserve">C-23152   </t>
  </si>
  <si>
    <t xml:space="preserve">C-23153   </t>
  </si>
  <si>
    <t xml:space="preserve">C-23154   </t>
  </si>
  <si>
    <t xml:space="preserve">C-23155   </t>
  </si>
  <si>
    <t xml:space="preserve">C-23156   </t>
  </si>
  <si>
    <t xml:space="preserve">C-23157   </t>
  </si>
  <si>
    <t xml:space="preserve">C-23158   </t>
  </si>
  <si>
    <t xml:space="preserve">C-23159   </t>
  </si>
  <si>
    <t xml:space="preserve">C-23160   </t>
  </si>
  <si>
    <t xml:space="preserve">C-23161   </t>
  </si>
  <si>
    <t xml:space="preserve">C-23162   </t>
  </si>
  <si>
    <t xml:space="preserve">C-23163   </t>
  </si>
  <si>
    <t xml:space="preserve">C-23164   </t>
  </si>
  <si>
    <t xml:space="preserve">C-23165   </t>
  </si>
  <si>
    <t xml:space="preserve">C-23166   </t>
  </si>
  <si>
    <t xml:space="preserve">C-23167   </t>
  </si>
  <si>
    <t xml:space="preserve">C-23168   </t>
  </si>
  <si>
    <t xml:space="preserve">C-23169   </t>
  </si>
  <si>
    <t xml:space="preserve">C-23170   </t>
  </si>
  <si>
    <t xml:space="preserve">C-23171   </t>
  </si>
  <si>
    <t xml:space="preserve">C-23172   </t>
  </si>
  <si>
    <t xml:space="preserve">C-23173   </t>
  </si>
  <si>
    <t xml:space="preserve">C-23174   </t>
  </si>
  <si>
    <t xml:space="preserve">C-23175   </t>
  </si>
  <si>
    <t xml:space="preserve">C-23176   </t>
  </si>
  <si>
    <t xml:space="preserve">C-23177   </t>
  </si>
  <si>
    <t xml:space="preserve">C-23178   </t>
  </si>
  <si>
    <t xml:space="preserve">C-23179   </t>
  </si>
  <si>
    <t xml:space="preserve">C-23180   </t>
  </si>
  <si>
    <t xml:space="preserve">C-23181   </t>
  </si>
  <si>
    <t xml:space="preserve">C-23182   </t>
  </si>
  <si>
    <t xml:space="preserve">C-23183   </t>
  </si>
  <si>
    <t xml:space="preserve">C-23184   </t>
  </si>
  <si>
    <t xml:space="preserve">C-23185   </t>
  </si>
  <si>
    <t xml:space="preserve">C-23186   </t>
  </si>
  <si>
    <t xml:space="preserve">C-23187   </t>
  </si>
  <si>
    <t xml:space="preserve">C-23188   </t>
  </si>
  <si>
    <t xml:space="preserve">C-23189   </t>
  </si>
  <si>
    <t xml:space="preserve">C-23190   </t>
  </si>
  <si>
    <t xml:space="preserve">C-23191   </t>
  </si>
  <si>
    <t xml:space="preserve">C-23192   </t>
  </si>
  <si>
    <t xml:space="preserve">C-23193   </t>
  </si>
  <si>
    <t xml:space="preserve">C-23194   </t>
  </si>
  <si>
    <t xml:space="preserve">C-23195   </t>
  </si>
  <si>
    <t xml:space="preserve">C-23196   </t>
  </si>
  <si>
    <t xml:space="preserve">C-23197   </t>
  </si>
  <si>
    <t xml:space="preserve">C-23198   </t>
  </si>
  <si>
    <t xml:space="preserve">C-23199   </t>
  </si>
  <si>
    <t xml:space="preserve">C-23200   </t>
  </si>
  <si>
    <t xml:space="preserve">C-23201   </t>
  </si>
  <si>
    <t xml:space="preserve">C-23202   </t>
  </si>
  <si>
    <t xml:space="preserve">C-23203   </t>
  </si>
  <si>
    <t xml:space="preserve">C-23204   </t>
  </si>
  <si>
    <t xml:space="preserve">C-23205   </t>
  </si>
  <si>
    <t xml:space="preserve">C-23206   </t>
  </si>
  <si>
    <t xml:space="preserve">(649)VICTOR LOPEZ                                                          </t>
  </si>
  <si>
    <t xml:space="preserve">C-23207   </t>
  </si>
  <si>
    <t xml:space="preserve">C-23208   </t>
  </si>
  <si>
    <t xml:space="preserve">C-23209   </t>
  </si>
  <si>
    <t xml:space="preserve">C-23210   </t>
  </si>
  <si>
    <t xml:space="preserve">C-23211   </t>
  </si>
  <si>
    <t xml:space="preserve">C-23212   </t>
  </si>
  <si>
    <t xml:space="preserve">C-23213   </t>
  </si>
  <si>
    <t xml:space="preserve">C-23214   </t>
  </si>
  <si>
    <t xml:space="preserve">C-23215   </t>
  </si>
  <si>
    <t xml:space="preserve">C-23216   </t>
  </si>
  <si>
    <t xml:space="preserve">(17)RAMIRO PEREZ                                                          </t>
  </si>
  <si>
    <t xml:space="preserve">C-23217   </t>
  </si>
  <si>
    <t xml:space="preserve">C-23218   </t>
  </si>
  <si>
    <t xml:space="preserve">C-23219   </t>
  </si>
  <si>
    <t xml:space="preserve">C-23220   </t>
  </si>
  <si>
    <t xml:space="preserve">C-23221   </t>
  </si>
  <si>
    <t xml:space="preserve">C-23222   </t>
  </si>
  <si>
    <t xml:space="preserve">C-23223   </t>
  </si>
  <si>
    <t xml:space="preserve">C-23224   </t>
  </si>
  <si>
    <t xml:space="preserve">C-23225   </t>
  </si>
  <si>
    <t xml:space="preserve">C-23226   </t>
  </si>
  <si>
    <t xml:space="preserve">C-23227   </t>
  </si>
  <si>
    <t xml:space="preserve">C-23228   </t>
  </si>
  <si>
    <t xml:space="preserve">C-23229   </t>
  </si>
  <si>
    <t xml:space="preserve">C-23230   </t>
  </si>
  <si>
    <t xml:space="preserve">C-23231   </t>
  </si>
  <si>
    <t xml:space="preserve">C-23232   </t>
  </si>
  <si>
    <t xml:space="preserve">C-23233   </t>
  </si>
  <si>
    <t xml:space="preserve">C-23234   </t>
  </si>
  <si>
    <t xml:space="preserve">C-23235   </t>
  </si>
  <si>
    <t xml:space="preserve">C-23236   </t>
  </si>
  <si>
    <t xml:space="preserve">C-23237   </t>
  </si>
  <si>
    <t xml:space="preserve">C-23238   </t>
  </si>
  <si>
    <t xml:space="preserve">C-23239   </t>
  </si>
  <si>
    <t xml:space="preserve">C-23240   </t>
  </si>
  <si>
    <t xml:space="preserve">C-23241   </t>
  </si>
  <si>
    <t xml:space="preserve">C-23242   </t>
  </si>
  <si>
    <t xml:space="preserve">C-23243   </t>
  </si>
  <si>
    <t xml:space="preserve">C-23244   </t>
  </si>
  <si>
    <t>23/01/2017 27/01/2017</t>
  </si>
  <si>
    <t xml:space="preserve">C-23245   </t>
  </si>
  <si>
    <t xml:space="preserve">C-23246   </t>
  </si>
  <si>
    <t xml:space="preserve">C-23247   </t>
  </si>
  <si>
    <t xml:space="preserve">C-23248   </t>
  </si>
  <si>
    <t xml:space="preserve">C-23249   </t>
  </si>
  <si>
    <t xml:space="preserve">C-23250   </t>
  </si>
  <si>
    <t xml:space="preserve">C-23251   </t>
  </si>
  <si>
    <t xml:space="preserve">C-23252   </t>
  </si>
  <si>
    <t xml:space="preserve">C-23253   </t>
  </si>
  <si>
    <t xml:space="preserve">C-23254   </t>
  </si>
  <si>
    <t xml:space="preserve">C-23255   </t>
  </si>
  <si>
    <t xml:space="preserve">C-23256   </t>
  </si>
  <si>
    <t xml:space="preserve">C-23257   </t>
  </si>
  <si>
    <t xml:space="preserve">C-23258   </t>
  </si>
  <si>
    <t xml:space="preserve">C-23259   </t>
  </si>
  <si>
    <t>31/01/2017 14/02/2017</t>
  </si>
  <si>
    <t xml:space="preserve">C-23260   </t>
  </si>
  <si>
    <t xml:space="preserve">C-23261   </t>
  </si>
  <si>
    <t xml:space="preserve">C-23262   </t>
  </si>
  <si>
    <t xml:space="preserve">C-23263   </t>
  </si>
  <si>
    <t xml:space="preserve">C-23264   </t>
  </si>
  <si>
    <t xml:space="preserve">C-23265   </t>
  </si>
  <si>
    <t xml:space="preserve">C-23266   </t>
  </si>
  <si>
    <t xml:space="preserve">C-23267   </t>
  </si>
  <si>
    <t xml:space="preserve">C-23268   </t>
  </si>
  <si>
    <t xml:space="preserve">C-23269   </t>
  </si>
  <si>
    <t xml:space="preserve">C-23270   </t>
  </si>
  <si>
    <t xml:space="preserve">C-23271   </t>
  </si>
  <si>
    <t xml:space="preserve">C-23272   </t>
  </si>
  <si>
    <t xml:space="preserve">C-23273   </t>
  </si>
  <si>
    <t xml:space="preserve">C-23274   </t>
  </si>
  <si>
    <t xml:space="preserve">C-23275   </t>
  </si>
  <si>
    <t xml:space="preserve">C-23276   </t>
  </si>
  <si>
    <t xml:space="preserve">C-23277   </t>
  </si>
  <si>
    <t xml:space="preserve">C-23278   </t>
  </si>
  <si>
    <t xml:space="preserve">C-23279   </t>
  </si>
  <si>
    <t xml:space="preserve">C-23280   </t>
  </si>
  <si>
    <t xml:space="preserve"> 20/02/2017</t>
  </si>
  <si>
    <t xml:space="preserve">C-23281   </t>
  </si>
  <si>
    <t xml:space="preserve">C-23282   </t>
  </si>
  <si>
    <t xml:space="preserve">C-23283   </t>
  </si>
  <si>
    <t xml:space="preserve">C-23284   </t>
  </si>
  <si>
    <t xml:space="preserve">C-23285   </t>
  </si>
  <si>
    <t xml:space="preserve">C-23286   </t>
  </si>
  <si>
    <t xml:space="preserve">C-23287   </t>
  </si>
  <si>
    <t xml:space="preserve">C-23288   </t>
  </si>
  <si>
    <t xml:space="preserve">C-23289   </t>
  </si>
  <si>
    <t xml:space="preserve">C-23290   </t>
  </si>
  <si>
    <t>25/01/2017 29/01/2017</t>
  </si>
  <si>
    <t xml:space="preserve">C-23291   </t>
  </si>
  <si>
    <t xml:space="preserve">C-23292   </t>
  </si>
  <si>
    <t xml:space="preserve">C-23293   </t>
  </si>
  <si>
    <t xml:space="preserve">C-23294   </t>
  </si>
  <si>
    <t xml:space="preserve">C-23295   </t>
  </si>
  <si>
    <t xml:space="preserve">C-23296   </t>
  </si>
  <si>
    <t xml:space="preserve">C-23297   </t>
  </si>
  <si>
    <t xml:space="preserve">C-23298   </t>
  </si>
  <si>
    <t xml:space="preserve">C-23299   </t>
  </si>
  <si>
    <t xml:space="preserve">C-23300   </t>
  </si>
  <si>
    <t xml:space="preserve">C-23301   </t>
  </si>
  <si>
    <t xml:space="preserve">C-23302   </t>
  </si>
  <si>
    <t xml:space="preserve">C-23303   </t>
  </si>
  <si>
    <t xml:space="preserve">C-23304   </t>
  </si>
  <si>
    <t xml:space="preserve">C-23305   </t>
  </si>
  <si>
    <t xml:space="preserve">C-23306   </t>
  </si>
  <si>
    <t xml:space="preserve">C-23307   </t>
  </si>
  <si>
    <t xml:space="preserve">C-23308   </t>
  </si>
  <si>
    <t xml:space="preserve">C-23309   </t>
  </si>
  <si>
    <t xml:space="preserve">(539)ALFREDO ZAMBRANO                                                      </t>
  </si>
  <si>
    <t xml:space="preserve">C-23310   </t>
  </si>
  <si>
    <t xml:space="preserve">C-23311   </t>
  </si>
  <si>
    <t xml:space="preserve">C-23312   </t>
  </si>
  <si>
    <t xml:space="preserve">C-23313   </t>
  </si>
  <si>
    <t xml:space="preserve">C-23314   </t>
  </si>
  <si>
    <t xml:space="preserve">C-23315   </t>
  </si>
  <si>
    <t xml:space="preserve">C-23316   </t>
  </si>
  <si>
    <t xml:space="preserve">C-23317   </t>
  </si>
  <si>
    <t xml:space="preserve">C-23318   </t>
  </si>
  <si>
    <t xml:space="preserve">C-23319   </t>
  </si>
  <si>
    <t xml:space="preserve">C-23320   </t>
  </si>
  <si>
    <t xml:space="preserve">C-23321   </t>
  </si>
  <si>
    <t xml:space="preserve">C-23322   </t>
  </si>
  <si>
    <t xml:space="preserve">C-23323   </t>
  </si>
  <si>
    <t xml:space="preserve">C-23324   </t>
  </si>
  <si>
    <t xml:space="preserve">C-23325   </t>
  </si>
  <si>
    <t xml:space="preserve">C-23326   </t>
  </si>
  <si>
    <t xml:space="preserve">C-23327   </t>
  </si>
  <si>
    <t xml:space="preserve">C-23328   </t>
  </si>
  <si>
    <t xml:space="preserve">C-23329   </t>
  </si>
  <si>
    <t xml:space="preserve">C-23330   </t>
  </si>
  <si>
    <t xml:space="preserve">C-23331   </t>
  </si>
  <si>
    <t xml:space="preserve">C-23332   </t>
  </si>
  <si>
    <t xml:space="preserve">C-23333   </t>
  </si>
  <si>
    <t xml:space="preserve">C-23334   </t>
  </si>
  <si>
    <t xml:space="preserve">C-23335   </t>
  </si>
  <si>
    <t xml:space="preserve">C-23336   </t>
  </si>
  <si>
    <t xml:space="preserve">C-23337   </t>
  </si>
  <si>
    <t xml:space="preserve">C-23338   </t>
  </si>
  <si>
    <t xml:space="preserve">C-23339   </t>
  </si>
  <si>
    <t xml:space="preserve"> 02/02/2017</t>
  </si>
  <si>
    <t xml:space="preserve">C-23340   </t>
  </si>
  <si>
    <t xml:space="preserve">C-23341   </t>
  </si>
  <si>
    <t xml:space="preserve">C-23342   </t>
  </si>
  <si>
    <t xml:space="preserve">C-23343   </t>
  </si>
  <si>
    <t xml:space="preserve">C-23344   </t>
  </si>
  <si>
    <t xml:space="preserve">C-23345   </t>
  </si>
  <si>
    <t xml:space="preserve">C-23346   </t>
  </si>
  <si>
    <t xml:space="preserve">C-23347   </t>
  </si>
  <si>
    <t xml:space="preserve">C-23348   </t>
  </si>
  <si>
    <t xml:space="preserve">C-23349   </t>
  </si>
  <si>
    <t xml:space="preserve">C-23350   </t>
  </si>
  <si>
    <t xml:space="preserve">C-23351   </t>
  </si>
  <si>
    <t xml:space="preserve">C-23352   </t>
  </si>
  <si>
    <t xml:space="preserve">C-23353   </t>
  </si>
  <si>
    <t xml:space="preserve">C-23354   </t>
  </si>
  <si>
    <t xml:space="preserve">C-23355   </t>
  </si>
  <si>
    <t xml:space="preserve">C-23356   </t>
  </si>
  <si>
    <t xml:space="preserve">C-23357   </t>
  </si>
  <si>
    <t xml:space="preserve">C-23358   </t>
  </si>
  <si>
    <t xml:space="preserve">C-23359   </t>
  </si>
  <si>
    <t xml:space="preserve">C-23360   </t>
  </si>
  <si>
    <t xml:space="preserve">C-23361   </t>
  </si>
  <si>
    <t xml:space="preserve">C-23362   </t>
  </si>
  <si>
    <t xml:space="preserve">C-23363   </t>
  </si>
  <si>
    <t xml:space="preserve">C-23364   </t>
  </si>
  <si>
    <t xml:space="preserve">C-23365   </t>
  </si>
  <si>
    <t xml:space="preserve">C-23366   </t>
  </si>
  <si>
    <t xml:space="preserve">C-23367   </t>
  </si>
  <si>
    <t xml:space="preserve">C-23368   </t>
  </si>
  <si>
    <t xml:space="preserve">C-23369   </t>
  </si>
  <si>
    <t xml:space="preserve">C-23370   </t>
  </si>
  <si>
    <t xml:space="preserve">C-23371   </t>
  </si>
  <si>
    <t xml:space="preserve">C-23372   </t>
  </si>
  <si>
    <t xml:space="preserve">C-23373   </t>
  </si>
  <si>
    <t xml:space="preserve"> 19/04/2017</t>
  </si>
  <si>
    <t xml:space="preserve">C-23374   </t>
  </si>
  <si>
    <t xml:space="preserve">C-23375   </t>
  </si>
  <si>
    <t xml:space="preserve"> 14/02/2017</t>
  </si>
  <si>
    <t xml:space="preserve">C-23376   </t>
  </si>
  <si>
    <t xml:space="preserve">C-23377   </t>
  </si>
  <si>
    <t xml:space="preserve">C-23378   </t>
  </si>
  <si>
    <t xml:space="preserve">C-23379   </t>
  </si>
  <si>
    <t xml:space="preserve">C-23380   </t>
  </si>
  <si>
    <t xml:space="preserve">C-23381   </t>
  </si>
  <si>
    <t xml:space="preserve">C-23382   </t>
  </si>
  <si>
    <t xml:space="preserve">C-23383   </t>
  </si>
  <si>
    <t xml:space="preserve">C-23384   </t>
  </si>
  <si>
    <t xml:space="preserve">C-23385   </t>
  </si>
  <si>
    <t>24/01/2017 26/01/2017</t>
  </si>
  <si>
    <t xml:space="preserve">C-23386   </t>
  </si>
  <si>
    <t xml:space="preserve">C-23387   </t>
  </si>
  <si>
    <t xml:space="preserve">C-23388   </t>
  </si>
  <si>
    <t xml:space="preserve">C-23389   </t>
  </si>
  <si>
    <t xml:space="preserve">C-23390   </t>
  </si>
  <si>
    <t xml:space="preserve">C-23391   </t>
  </si>
  <si>
    <t xml:space="preserve">C-23392   </t>
  </si>
  <si>
    <t xml:space="preserve">C-23393   </t>
  </si>
  <si>
    <t xml:space="preserve">C-23394   </t>
  </si>
  <si>
    <t xml:space="preserve">C-23395   </t>
  </si>
  <si>
    <t xml:space="preserve">C-23396   </t>
  </si>
  <si>
    <t xml:space="preserve">C-23397   </t>
  </si>
  <si>
    <t xml:space="preserve">C-23398   </t>
  </si>
  <si>
    <t xml:space="preserve">C-23399   </t>
  </si>
  <si>
    <t xml:space="preserve">C-23400   </t>
  </si>
  <si>
    <t xml:space="preserve">C-23401   </t>
  </si>
  <si>
    <t xml:space="preserve">C-23402   </t>
  </si>
  <si>
    <t xml:space="preserve">C-23403   </t>
  </si>
  <si>
    <t xml:space="preserve">C-23404   </t>
  </si>
  <si>
    <t xml:space="preserve">C-23405   </t>
  </si>
  <si>
    <t xml:space="preserve">C-23406   </t>
  </si>
  <si>
    <t xml:space="preserve">C-23407   </t>
  </si>
  <si>
    <t xml:space="preserve">C-23408   </t>
  </si>
  <si>
    <t xml:space="preserve">C-23409   </t>
  </si>
  <si>
    <t xml:space="preserve">C-23410   </t>
  </si>
  <si>
    <t xml:space="preserve">C-23411   </t>
  </si>
  <si>
    <t xml:space="preserve">C-23412   </t>
  </si>
  <si>
    <t xml:space="preserve">C-23413   </t>
  </si>
  <si>
    <t xml:space="preserve">C-23414   </t>
  </si>
  <si>
    <t xml:space="preserve">(652)RODRIGO AGUILAR                                                       </t>
  </si>
  <si>
    <t xml:space="preserve">C-23415   </t>
  </si>
  <si>
    <t xml:space="preserve">C-23416   </t>
  </si>
  <si>
    <t xml:space="preserve">C-23417   </t>
  </si>
  <si>
    <t xml:space="preserve">C-23418   </t>
  </si>
  <si>
    <t xml:space="preserve">C-23419   </t>
  </si>
  <si>
    <t xml:space="preserve">C-23420   </t>
  </si>
  <si>
    <t xml:space="preserve">C-23421   </t>
  </si>
  <si>
    <t xml:space="preserve">C-23422   </t>
  </si>
  <si>
    <t xml:space="preserve">C-23423   </t>
  </si>
  <si>
    <t xml:space="preserve">C-23424   </t>
  </si>
  <si>
    <t xml:space="preserve">C-23425   </t>
  </si>
  <si>
    <t xml:space="preserve">C-23426   </t>
  </si>
  <si>
    <t xml:space="preserve">C-23427   </t>
  </si>
  <si>
    <t xml:space="preserve">(128)HUGO LOPEZ                                                            </t>
  </si>
  <si>
    <t xml:space="preserve">C-23428   </t>
  </si>
  <si>
    <t xml:space="preserve">C-23429   </t>
  </si>
  <si>
    <t xml:space="preserve">C-23430   </t>
  </si>
  <si>
    <t xml:space="preserve">C-23431   </t>
  </si>
  <si>
    <t>24/01/2017 08/03/2017</t>
  </si>
  <si>
    <t xml:space="preserve">C-23432   </t>
  </si>
  <si>
    <t xml:space="preserve">C-23433   </t>
  </si>
  <si>
    <t xml:space="preserve">C-23434   </t>
  </si>
  <si>
    <t xml:space="preserve">C-23435   </t>
  </si>
  <si>
    <t xml:space="preserve">C-23436   </t>
  </si>
  <si>
    <t xml:space="preserve">C-23437   </t>
  </si>
  <si>
    <t xml:space="preserve">C-23438   </t>
  </si>
  <si>
    <t xml:space="preserve">C-23439   </t>
  </si>
  <si>
    <t xml:space="preserve">C-23440   </t>
  </si>
  <si>
    <t xml:space="preserve">C-23441   </t>
  </si>
  <si>
    <t xml:space="preserve">C-23442   </t>
  </si>
  <si>
    <t xml:space="preserve"> 10/05/2017</t>
  </si>
  <si>
    <t xml:space="preserve">C-23443   </t>
  </si>
  <si>
    <t xml:space="preserve">C-23444   </t>
  </si>
  <si>
    <t xml:space="preserve">C-23445   </t>
  </si>
  <si>
    <t xml:space="preserve">C-23446   </t>
  </si>
  <si>
    <t xml:space="preserve">C-23447   </t>
  </si>
  <si>
    <t xml:space="preserve">C-23448   </t>
  </si>
  <si>
    <t xml:space="preserve">C-23449   </t>
  </si>
  <si>
    <t xml:space="preserve">C-23450   </t>
  </si>
  <si>
    <t xml:space="preserve">C-23451   </t>
  </si>
  <si>
    <t xml:space="preserve">C-23452   </t>
  </si>
  <si>
    <t xml:space="preserve">C-23453   </t>
  </si>
  <si>
    <t xml:space="preserve">C-23454   </t>
  </si>
  <si>
    <t xml:space="preserve">C-23455   </t>
  </si>
  <si>
    <t xml:space="preserve">C-23456   </t>
  </si>
  <si>
    <t xml:space="preserve">C-23457   </t>
  </si>
  <si>
    <t xml:space="preserve">C-23458   </t>
  </si>
  <si>
    <t xml:space="preserve">C-23459   </t>
  </si>
  <si>
    <t xml:space="preserve">C-23460   </t>
  </si>
  <si>
    <t xml:space="preserve">C-23461   </t>
  </si>
  <si>
    <t xml:space="preserve">C-23462   </t>
  </si>
  <si>
    <t xml:space="preserve">C-23463   </t>
  </si>
  <si>
    <t xml:space="preserve">C-23464   </t>
  </si>
  <si>
    <t xml:space="preserve">C-23465   </t>
  </si>
  <si>
    <t xml:space="preserve">C-23466   </t>
  </si>
  <si>
    <t xml:space="preserve">C-23467   </t>
  </si>
  <si>
    <t xml:space="preserve">C-23468   </t>
  </si>
  <si>
    <t xml:space="preserve">C-23469   </t>
  </si>
  <si>
    <t xml:space="preserve">C-23470   </t>
  </si>
  <si>
    <t xml:space="preserve">C-23471   </t>
  </si>
  <si>
    <t xml:space="preserve">C-23472   </t>
  </si>
  <si>
    <t xml:space="preserve">C-23473   </t>
  </si>
  <si>
    <t xml:space="preserve">C-23474   </t>
  </si>
  <si>
    <t xml:space="preserve">C-23475   </t>
  </si>
  <si>
    <t xml:space="preserve">C-23476   </t>
  </si>
  <si>
    <t xml:space="preserve">C-23477   </t>
  </si>
  <si>
    <t xml:space="preserve">C-23478   </t>
  </si>
  <si>
    <t xml:space="preserve"> 06/02/2017</t>
  </si>
  <si>
    <t xml:space="preserve">C-23479   </t>
  </si>
  <si>
    <t xml:space="preserve">C-23480   </t>
  </si>
  <si>
    <t xml:space="preserve">C-23481   </t>
  </si>
  <si>
    <t xml:space="preserve">C-23482   </t>
  </si>
  <si>
    <t xml:space="preserve">C-23483   </t>
  </si>
  <si>
    <t xml:space="preserve">C-23484   </t>
  </si>
  <si>
    <t xml:space="preserve">C-23485   </t>
  </si>
  <si>
    <t xml:space="preserve">C-23486   </t>
  </si>
  <si>
    <t xml:space="preserve">C-23487   </t>
  </si>
  <si>
    <t xml:space="preserve">C-23488   </t>
  </si>
  <si>
    <t xml:space="preserve">C-23489   </t>
  </si>
  <si>
    <t xml:space="preserve">C-23490   </t>
  </si>
  <si>
    <t xml:space="preserve">C-23491   </t>
  </si>
  <si>
    <t xml:space="preserve">C-23492   </t>
  </si>
  <si>
    <t xml:space="preserve">C-23493   </t>
  </si>
  <si>
    <t xml:space="preserve">C-23494   </t>
  </si>
  <si>
    <t xml:space="preserve">C-23495   </t>
  </si>
  <si>
    <t xml:space="preserve">C-23496   </t>
  </si>
  <si>
    <t xml:space="preserve">C-23497   </t>
  </si>
  <si>
    <t xml:space="preserve">C-23498   </t>
  </si>
  <si>
    <t xml:space="preserve">C-23499   </t>
  </si>
  <si>
    <t xml:space="preserve">C-23500   </t>
  </si>
  <si>
    <t xml:space="preserve">C-23501   </t>
  </si>
  <si>
    <t xml:space="preserve">C-23502   </t>
  </si>
  <si>
    <t xml:space="preserve">C-23503   </t>
  </si>
  <si>
    <t xml:space="preserve">C-23504   </t>
  </si>
  <si>
    <t xml:space="preserve">C-23505   </t>
  </si>
  <si>
    <t xml:space="preserve">C-23506   </t>
  </si>
  <si>
    <t xml:space="preserve">C-23507   </t>
  </si>
  <si>
    <t xml:space="preserve">C-23508   </t>
  </si>
  <si>
    <t xml:space="preserve">C-23509   </t>
  </si>
  <si>
    <t xml:space="preserve">C-23510   </t>
  </si>
  <si>
    <t xml:space="preserve">C-23511   </t>
  </si>
  <si>
    <t xml:space="preserve"> 10/03/2017</t>
  </si>
  <si>
    <t xml:space="preserve">C-23512   </t>
  </si>
  <si>
    <t xml:space="preserve">C-23513   </t>
  </si>
  <si>
    <t xml:space="preserve">C-23514   </t>
  </si>
  <si>
    <t xml:space="preserve">C-23515   </t>
  </si>
  <si>
    <t xml:space="preserve">C-23516   </t>
  </si>
  <si>
    <t xml:space="preserve">C-23517   </t>
  </si>
  <si>
    <t xml:space="preserve">C-23518   </t>
  </si>
  <si>
    <t xml:space="preserve">C-23519   </t>
  </si>
  <si>
    <t xml:space="preserve">C-23520   </t>
  </si>
  <si>
    <t xml:space="preserve">C-23521   </t>
  </si>
  <si>
    <t xml:space="preserve">C-23522   </t>
  </si>
  <si>
    <t xml:space="preserve">C-23523   </t>
  </si>
  <si>
    <t xml:space="preserve">(325)CARLOS TEHUACAN                                                       </t>
  </si>
  <si>
    <t xml:space="preserve">C-23524   </t>
  </si>
  <si>
    <t xml:space="preserve">C-23525   </t>
  </si>
  <si>
    <t xml:space="preserve">C-23526   </t>
  </si>
  <si>
    <t xml:space="preserve">C-23527   </t>
  </si>
  <si>
    <t xml:space="preserve">C-23528   </t>
  </si>
  <si>
    <t xml:space="preserve">C-23529   </t>
  </si>
  <si>
    <t xml:space="preserve">C-23530   </t>
  </si>
  <si>
    <t xml:space="preserve">C-23531   </t>
  </si>
  <si>
    <t xml:space="preserve">C-23532   </t>
  </si>
  <si>
    <t xml:space="preserve">C-23533   </t>
  </si>
  <si>
    <t xml:space="preserve">C-23534   </t>
  </si>
  <si>
    <t xml:space="preserve">C-23535   </t>
  </si>
  <si>
    <t xml:space="preserve">C-23536   </t>
  </si>
  <si>
    <t xml:space="preserve">C-23537   </t>
  </si>
  <si>
    <t xml:space="preserve">C-23538   </t>
  </si>
  <si>
    <t xml:space="preserve">C-23539   </t>
  </si>
  <si>
    <t xml:space="preserve">C-23540   </t>
  </si>
  <si>
    <t xml:space="preserve">C-23541   </t>
  </si>
  <si>
    <t xml:space="preserve">C-23542   </t>
  </si>
  <si>
    <t xml:space="preserve">C-23543   </t>
  </si>
  <si>
    <t xml:space="preserve">C-23544   </t>
  </si>
  <si>
    <t xml:space="preserve">C-23545   </t>
  </si>
  <si>
    <t xml:space="preserve">C-23546   </t>
  </si>
  <si>
    <t xml:space="preserve">C-23547   </t>
  </si>
  <si>
    <t xml:space="preserve">C-23548   </t>
  </si>
  <si>
    <t xml:space="preserve">C-23549   </t>
  </si>
  <si>
    <t xml:space="preserve">C-23550   </t>
  </si>
  <si>
    <t xml:space="preserve">C-23551   </t>
  </si>
  <si>
    <t xml:space="preserve">C-23552   </t>
  </si>
  <si>
    <t xml:space="preserve">C-23553   </t>
  </si>
  <si>
    <t xml:space="preserve">C-23554   </t>
  </si>
  <si>
    <t xml:space="preserve">C-23555   </t>
  </si>
  <si>
    <t xml:space="preserve">C-23556   </t>
  </si>
  <si>
    <t xml:space="preserve">C-23557   </t>
  </si>
  <si>
    <t xml:space="preserve">C-23558   </t>
  </si>
  <si>
    <t xml:space="preserve">C-23559   </t>
  </si>
  <si>
    <t xml:space="preserve">C-23560   </t>
  </si>
  <si>
    <t xml:space="preserve">C-23561   </t>
  </si>
  <si>
    <t xml:space="preserve">C-23562   </t>
  </si>
  <si>
    <t xml:space="preserve">C-23563   </t>
  </si>
  <si>
    <t xml:space="preserve">(264)FRANCISCO  SANCHEZ                                                    </t>
  </si>
  <si>
    <t xml:space="preserve">C-23564   </t>
  </si>
  <si>
    <t xml:space="preserve">C-23565   </t>
  </si>
  <si>
    <t xml:space="preserve">C-23566   </t>
  </si>
  <si>
    <t xml:space="preserve">C-23567   </t>
  </si>
  <si>
    <t xml:space="preserve">C-23568   </t>
  </si>
  <si>
    <t xml:space="preserve">C-23569   </t>
  </si>
  <si>
    <t xml:space="preserve">C-23570   </t>
  </si>
  <si>
    <t xml:space="preserve">C-23571   </t>
  </si>
  <si>
    <t xml:space="preserve">C-23572   </t>
  </si>
  <si>
    <t xml:space="preserve">C-23573   </t>
  </si>
  <si>
    <t xml:space="preserve">C-23574   </t>
  </si>
  <si>
    <t xml:space="preserve">C-23575   </t>
  </si>
  <si>
    <t xml:space="preserve">C-23576   </t>
  </si>
  <si>
    <t xml:space="preserve">(367)MARIO GUTIERREZ                                                       </t>
  </si>
  <si>
    <t xml:space="preserve">C-23577   </t>
  </si>
  <si>
    <t>29/01/2017 30/01/2017</t>
  </si>
  <si>
    <t xml:space="preserve">C-23578   </t>
  </si>
  <si>
    <t xml:space="preserve">C-23579   </t>
  </si>
  <si>
    <t xml:space="preserve">C-23580   </t>
  </si>
  <si>
    <t xml:space="preserve">C-23581   </t>
  </si>
  <si>
    <t xml:space="preserve">C-23582   </t>
  </si>
  <si>
    <t xml:space="preserve">C-23583   </t>
  </si>
  <si>
    <t xml:space="preserve">C-23584   </t>
  </si>
  <si>
    <t xml:space="preserve">C-23585   </t>
  </si>
  <si>
    <t xml:space="preserve">C-23586   </t>
  </si>
  <si>
    <t xml:space="preserve">C-23587   </t>
  </si>
  <si>
    <t xml:space="preserve">C-23588   </t>
  </si>
  <si>
    <t xml:space="preserve">C-23589   </t>
  </si>
  <si>
    <t xml:space="preserve">C-23590   </t>
  </si>
  <si>
    <t xml:space="preserve">C-23591   </t>
  </si>
  <si>
    <t xml:space="preserve">C-23592   </t>
  </si>
  <si>
    <t xml:space="preserve">C-23593   </t>
  </si>
  <si>
    <t xml:space="preserve">C-23594   </t>
  </si>
  <si>
    <t xml:space="preserve">C-23595   </t>
  </si>
  <si>
    <t xml:space="preserve"> 30/01/2017 31/01/2017</t>
  </si>
  <si>
    <t xml:space="preserve">C-23596   </t>
  </si>
  <si>
    <t xml:space="preserve">C-23597   </t>
  </si>
  <si>
    <t xml:space="preserve">C-23598   </t>
  </si>
  <si>
    <t xml:space="preserve">C-23599   </t>
  </si>
  <si>
    <t xml:space="preserve">C-23600   </t>
  </si>
  <si>
    <t xml:space="preserve">C-23601   </t>
  </si>
  <si>
    <t xml:space="preserve">C-23602   </t>
  </si>
  <si>
    <t xml:space="preserve">C-23603   </t>
  </si>
  <si>
    <t>27/01/2016 30/01/2017</t>
  </si>
  <si>
    <t xml:space="preserve">C-23604   </t>
  </si>
  <si>
    <t xml:space="preserve">C-23605   </t>
  </si>
  <si>
    <t xml:space="preserve">C-23606   </t>
  </si>
  <si>
    <t xml:space="preserve">C-23607   </t>
  </si>
  <si>
    <t xml:space="preserve">C-23608   </t>
  </si>
  <si>
    <t xml:space="preserve">C-23609   </t>
  </si>
  <si>
    <t xml:space="preserve">C-23610   </t>
  </si>
  <si>
    <t xml:space="preserve">C-23611   </t>
  </si>
  <si>
    <t xml:space="preserve">C-23612   </t>
  </si>
  <si>
    <t xml:space="preserve">C-23613   </t>
  </si>
  <si>
    <t xml:space="preserve">C-23614   </t>
  </si>
  <si>
    <t xml:space="preserve">C-23615   </t>
  </si>
  <si>
    <t xml:space="preserve">C-23616   </t>
  </si>
  <si>
    <t xml:space="preserve">C-23617   </t>
  </si>
  <si>
    <t xml:space="preserve">C-23618   </t>
  </si>
  <si>
    <t xml:space="preserve">C-23619   </t>
  </si>
  <si>
    <t xml:space="preserve">C-23620   </t>
  </si>
  <si>
    <t xml:space="preserve">C-23621   </t>
  </si>
  <si>
    <t xml:space="preserve">C-23622   </t>
  </si>
  <si>
    <t xml:space="preserve">C-23623   </t>
  </si>
  <si>
    <t xml:space="preserve">(681)PEDRO JIMENEZ                                                         </t>
  </si>
  <si>
    <t xml:space="preserve">C-23624   </t>
  </si>
  <si>
    <t xml:space="preserve">C-23625   </t>
  </si>
  <si>
    <t xml:space="preserve">C-23626   </t>
  </si>
  <si>
    <t xml:space="preserve">C-23627   </t>
  </si>
  <si>
    <t xml:space="preserve">C-23628   </t>
  </si>
  <si>
    <t xml:space="preserve">C-23629   </t>
  </si>
  <si>
    <t xml:space="preserve">C-23630   </t>
  </si>
  <si>
    <t xml:space="preserve">C-23631   </t>
  </si>
  <si>
    <t xml:space="preserve">C-23632   </t>
  </si>
  <si>
    <t xml:space="preserve">C-23633   </t>
  </si>
  <si>
    <t xml:space="preserve">C-23634   </t>
  </si>
  <si>
    <t xml:space="preserve">C-23635   </t>
  </si>
  <si>
    <t xml:space="preserve">C-23636   </t>
  </si>
  <si>
    <t xml:space="preserve">C-23637   </t>
  </si>
  <si>
    <t xml:space="preserve">C-23638   </t>
  </si>
  <si>
    <t xml:space="preserve">C-23639   </t>
  </si>
  <si>
    <t xml:space="preserve">C-23640   </t>
  </si>
  <si>
    <t xml:space="preserve">C-23641   </t>
  </si>
  <si>
    <t xml:space="preserve">C-23642   </t>
  </si>
  <si>
    <t xml:space="preserve">C-23643   </t>
  </si>
  <si>
    <t xml:space="preserve">C-23644   </t>
  </si>
  <si>
    <t xml:space="preserve">C-23645   </t>
  </si>
  <si>
    <t>26/01/2017 08/03/2017</t>
  </si>
  <si>
    <t xml:space="preserve">C-23646   </t>
  </si>
  <si>
    <t xml:space="preserve">C-23647   </t>
  </si>
  <si>
    <t xml:space="preserve">C-23648   </t>
  </si>
  <si>
    <t xml:space="preserve">C-23649   </t>
  </si>
  <si>
    <t xml:space="preserve">C-23650   </t>
  </si>
  <si>
    <t xml:space="preserve">C-23651   </t>
  </si>
  <si>
    <t xml:space="preserve">C-23652   </t>
  </si>
  <si>
    <t xml:space="preserve">C-23653   </t>
  </si>
  <si>
    <t xml:space="preserve">C-23654   </t>
  </si>
  <si>
    <t xml:space="preserve">C-23655   </t>
  </si>
  <si>
    <t xml:space="preserve">C-23656   </t>
  </si>
  <si>
    <t xml:space="preserve">C-23657   </t>
  </si>
  <si>
    <t xml:space="preserve">C-23658   </t>
  </si>
  <si>
    <t xml:space="preserve">C-23659   </t>
  </si>
  <si>
    <t xml:space="preserve">C-23660   </t>
  </si>
  <si>
    <t xml:space="preserve">C-23661   </t>
  </si>
  <si>
    <t xml:space="preserve">C-23662   </t>
  </si>
  <si>
    <t xml:space="preserve">C-23663   </t>
  </si>
  <si>
    <t xml:space="preserve">C-23664   </t>
  </si>
  <si>
    <t xml:space="preserve">C-23665   </t>
  </si>
  <si>
    <t xml:space="preserve">C-23666   </t>
  </si>
  <si>
    <t xml:space="preserve">C-23667   </t>
  </si>
  <si>
    <t xml:space="preserve">C-23668   </t>
  </si>
  <si>
    <t xml:space="preserve">C-23669   </t>
  </si>
  <si>
    <t xml:space="preserve">C-23670   </t>
  </si>
  <si>
    <t xml:space="preserve">C-23671   </t>
  </si>
  <si>
    <t xml:space="preserve">C-23672   </t>
  </si>
  <si>
    <t xml:space="preserve">C-23673   </t>
  </si>
  <si>
    <t xml:space="preserve">C-23674   </t>
  </si>
  <si>
    <t xml:space="preserve">C-23675   </t>
  </si>
  <si>
    <t xml:space="preserve">C-23676   </t>
  </si>
  <si>
    <t xml:space="preserve">C-23677   </t>
  </si>
  <si>
    <t xml:space="preserve">C-23678   </t>
  </si>
  <si>
    <t xml:space="preserve">C-23679   </t>
  </si>
  <si>
    <t xml:space="preserve">C-23680   </t>
  </si>
  <si>
    <t xml:space="preserve">C-23681   </t>
  </si>
  <si>
    <t xml:space="preserve">C-23682   </t>
  </si>
  <si>
    <t xml:space="preserve">C-23683   </t>
  </si>
  <si>
    <t xml:space="preserve">C-23684   </t>
  </si>
  <si>
    <t xml:space="preserve">C-23685   </t>
  </si>
  <si>
    <t xml:space="preserve">C-23686   </t>
  </si>
  <si>
    <t xml:space="preserve">C-23687   </t>
  </si>
  <si>
    <t xml:space="preserve">C-23688   </t>
  </si>
  <si>
    <t xml:space="preserve">C-23689   </t>
  </si>
  <si>
    <t xml:space="preserve">C-23690   </t>
  </si>
  <si>
    <t xml:space="preserve">C-23691   </t>
  </si>
  <si>
    <t xml:space="preserve">C-23692   </t>
  </si>
  <si>
    <t xml:space="preserve">C-23693   </t>
  </si>
  <si>
    <t xml:space="preserve">C-23694   </t>
  </si>
  <si>
    <t xml:space="preserve">C-23695   </t>
  </si>
  <si>
    <t xml:space="preserve">C-23696   </t>
  </si>
  <si>
    <t xml:space="preserve">C-23697   </t>
  </si>
  <si>
    <t xml:space="preserve">C-23698   </t>
  </si>
  <si>
    <t xml:space="preserve">C-23699   </t>
  </si>
  <si>
    <t xml:space="preserve">C-23700   </t>
  </si>
  <si>
    <t xml:space="preserve">C-23701   </t>
  </si>
  <si>
    <t xml:space="preserve">C-23702   </t>
  </si>
  <si>
    <t xml:space="preserve">C-23703   </t>
  </si>
  <si>
    <t xml:space="preserve">C-23704   </t>
  </si>
  <si>
    <t xml:space="preserve">C-23705   </t>
  </si>
  <si>
    <t xml:space="preserve">C-23706   </t>
  </si>
  <si>
    <t xml:space="preserve">C-23707   </t>
  </si>
  <si>
    <t xml:space="preserve">C-23708   </t>
  </si>
  <si>
    <t xml:space="preserve">C-23709   </t>
  </si>
  <si>
    <t xml:space="preserve">(167)GUILLERMO VERACRUZ                                                    </t>
  </si>
  <si>
    <t xml:space="preserve">C-23710   </t>
  </si>
  <si>
    <t xml:space="preserve">C-23711   </t>
  </si>
  <si>
    <t xml:space="preserve">(170)FELIX  VERACRUZ                                                       </t>
  </si>
  <si>
    <t xml:space="preserve">C-23712   </t>
  </si>
  <si>
    <t xml:space="preserve">C-23713   </t>
  </si>
  <si>
    <t xml:space="preserve">C-23714   </t>
  </si>
  <si>
    <t xml:space="preserve">C-23715   </t>
  </si>
  <si>
    <t xml:space="preserve">C-23716   </t>
  </si>
  <si>
    <t xml:space="preserve">C-23717   </t>
  </si>
  <si>
    <t xml:space="preserve">C-23718   </t>
  </si>
  <si>
    <t xml:space="preserve">C-23719   </t>
  </si>
  <si>
    <t xml:space="preserve">C-23720   </t>
  </si>
  <si>
    <t xml:space="preserve">C-23721   </t>
  </si>
  <si>
    <t xml:space="preserve">C-23722   </t>
  </si>
  <si>
    <t xml:space="preserve">C-23723   </t>
  </si>
  <si>
    <t xml:space="preserve">C-23724   </t>
  </si>
  <si>
    <t xml:space="preserve">C-23725   </t>
  </si>
  <si>
    <t xml:space="preserve">C-23726   </t>
  </si>
  <si>
    <t xml:space="preserve">C-23727   </t>
  </si>
  <si>
    <t xml:space="preserve">C-23728   </t>
  </si>
  <si>
    <t xml:space="preserve">C-23729   </t>
  </si>
  <si>
    <t xml:space="preserve">C-23730   </t>
  </si>
  <si>
    <t xml:space="preserve">C-23731   </t>
  </si>
  <si>
    <t xml:space="preserve">C-23732   </t>
  </si>
  <si>
    <t xml:space="preserve">C-23733   </t>
  </si>
  <si>
    <t xml:space="preserve">C-23734   </t>
  </si>
  <si>
    <t xml:space="preserve">C-23735   </t>
  </si>
  <si>
    <t xml:space="preserve">C-23736   </t>
  </si>
  <si>
    <t xml:space="preserve">C-23737   </t>
  </si>
  <si>
    <t xml:space="preserve">C-23738   </t>
  </si>
  <si>
    <t xml:space="preserve">C-23739   </t>
  </si>
  <si>
    <t xml:space="preserve">C-23740   </t>
  </si>
  <si>
    <t xml:space="preserve"> 30/01/2017 01/02/2017</t>
  </si>
  <si>
    <t xml:space="preserve">C-23741   </t>
  </si>
  <si>
    <t xml:space="preserve">C-23742   </t>
  </si>
  <si>
    <t xml:space="preserve">C-23743   </t>
  </si>
  <si>
    <t xml:space="preserve">C-23744   </t>
  </si>
  <si>
    <t xml:space="preserve">C-23745   </t>
  </si>
  <si>
    <t xml:space="preserve">C-23746   </t>
  </si>
  <si>
    <t xml:space="preserve">C-23747   </t>
  </si>
  <si>
    <t xml:space="preserve">C-23748   </t>
  </si>
  <si>
    <t xml:space="preserve">C-23749   </t>
  </si>
  <si>
    <t xml:space="preserve">C-23750   </t>
  </si>
  <si>
    <t xml:space="preserve">C-23751   </t>
  </si>
  <si>
    <t xml:space="preserve">C-23752   </t>
  </si>
  <si>
    <t xml:space="preserve">C-23753   </t>
  </si>
  <si>
    <t xml:space="preserve">C-23754   </t>
  </si>
  <si>
    <t xml:space="preserve">C-23755   </t>
  </si>
  <si>
    <t xml:space="preserve">C-23756   </t>
  </si>
  <si>
    <t xml:space="preserve">C-23757   </t>
  </si>
  <si>
    <t xml:space="preserve">C-23758   </t>
  </si>
  <si>
    <t xml:space="preserve">C-23759   </t>
  </si>
  <si>
    <t xml:space="preserve">C-23760   </t>
  </si>
  <si>
    <t xml:space="preserve">C-23761   </t>
  </si>
  <si>
    <t xml:space="preserve">C-23762   </t>
  </si>
  <si>
    <t xml:space="preserve">C-23763   </t>
  </si>
  <si>
    <t xml:space="preserve">C-23764   </t>
  </si>
  <si>
    <t xml:space="preserve">C-23765   </t>
  </si>
  <si>
    <t xml:space="preserve">C-23766   </t>
  </si>
  <si>
    <t xml:space="preserve">C-23767   </t>
  </si>
  <si>
    <t xml:space="preserve">C-23768   </t>
  </si>
  <si>
    <t xml:space="preserve">C-23769   </t>
  </si>
  <si>
    <t xml:space="preserve">C-23770   </t>
  </si>
  <si>
    <t xml:space="preserve">C-23771   </t>
  </si>
  <si>
    <t xml:space="preserve">C-23772   </t>
  </si>
  <si>
    <t xml:space="preserve">C-23773   </t>
  </si>
  <si>
    <t xml:space="preserve">C-23774   </t>
  </si>
  <si>
    <t xml:space="preserve">C-23775   </t>
  </si>
  <si>
    <t xml:space="preserve">C-23776   </t>
  </si>
  <si>
    <t xml:space="preserve">C-23777   </t>
  </si>
  <si>
    <t xml:space="preserve">C-23778   </t>
  </si>
  <si>
    <t xml:space="preserve">C-23779   </t>
  </si>
  <si>
    <t xml:space="preserve">C-23780   </t>
  </si>
  <si>
    <t xml:space="preserve">C-23781   </t>
  </si>
  <si>
    <t xml:space="preserve">C-23782   </t>
  </si>
  <si>
    <t xml:space="preserve">C-23783   </t>
  </si>
  <si>
    <t xml:space="preserve">C-23784   </t>
  </si>
  <si>
    <t xml:space="preserve">C-23785   </t>
  </si>
  <si>
    <t xml:space="preserve">C-23786   </t>
  </si>
  <si>
    <t xml:space="preserve">C-23787   </t>
  </si>
  <si>
    <t xml:space="preserve">C-23788   </t>
  </si>
  <si>
    <t xml:space="preserve">C-23789   </t>
  </si>
  <si>
    <t xml:space="preserve">C-23790   </t>
  </si>
  <si>
    <t xml:space="preserve">C-23791   </t>
  </si>
  <si>
    <t xml:space="preserve">C-23792   </t>
  </si>
  <si>
    <t xml:space="preserve">C-23793   </t>
  </si>
  <si>
    <t>27/01/2016 28/01/2017</t>
  </si>
  <si>
    <t xml:space="preserve">C-23794   </t>
  </si>
  <si>
    <t xml:space="preserve">C-23795   </t>
  </si>
  <si>
    <t xml:space="preserve">C-23796   </t>
  </si>
  <si>
    <t xml:space="preserve">C-23797   </t>
  </si>
  <si>
    <t xml:space="preserve">C-23798   </t>
  </si>
  <si>
    <t xml:space="preserve">C-23799   </t>
  </si>
  <si>
    <t xml:space="preserve">C-23800   </t>
  </si>
  <si>
    <t xml:space="preserve">C-23801   </t>
  </si>
  <si>
    <t xml:space="preserve">C-23802   </t>
  </si>
  <si>
    <t xml:space="preserve">C-23803   </t>
  </si>
  <si>
    <t xml:space="preserve">C-23804   </t>
  </si>
  <si>
    <t xml:space="preserve">C-23805   </t>
  </si>
  <si>
    <t xml:space="preserve">C-23806   </t>
  </si>
  <si>
    <t xml:space="preserve">C-23807   </t>
  </si>
  <si>
    <t xml:space="preserve">C-23808   </t>
  </si>
  <si>
    <t xml:space="preserve">C-23809   </t>
  </si>
  <si>
    <t xml:space="preserve">C-23810   </t>
  </si>
  <si>
    <t xml:space="preserve">C-23811   </t>
  </si>
  <si>
    <t xml:space="preserve">C-23812   </t>
  </si>
  <si>
    <t xml:space="preserve">C-23813   </t>
  </si>
  <si>
    <t xml:space="preserve">C-23814   </t>
  </si>
  <si>
    <t xml:space="preserve">C-23815   </t>
  </si>
  <si>
    <t xml:space="preserve">C-23816   </t>
  </si>
  <si>
    <t xml:space="preserve">C-23817   </t>
  </si>
  <si>
    <t xml:space="preserve">C-23818   </t>
  </si>
  <si>
    <t xml:space="preserve">C-23819   </t>
  </si>
  <si>
    <t xml:space="preserve">C-23820   </t>
  </si>
  <si>
    <t xml:space="preserve">C-23821   </t>
  </si>
  <si>
    <t xml:space="preserve">C-23822   </t>
  </si>
  <si>
    <t xml:space="preserve">C-23823   </t>
  </si>
  <si>
    <t xml:space="preserve">C-23824   </t>
  </si>
  <si>
    <t xml:space="preserve">C-23825   </t>
  </si>
  <si>
    <t xml:space="preserve">C-23826   </t>
  </si>
  <si>
    <t xml:space="preserve">C-23827   </t>
  </si>
  <si>
    <t xml:space="preserve">C-23828   </t>
  </si>
  <si>
    <t xml:space="preserve">(608)JOAQUIN ARISTA                                                        </t>
  </si>
  <si>
    <t xml:space="preserve">C-23829   </t>
  </si>
  <si>
    <t xml:space="preserve">C-23830   </t>
  </si>
  <si>
    <t xml:space="preserve">C-23831   </t>
  </si>
  <si>
    <t xml:space="preserve">C-23832   </t>
  </si>
  <si>
    <t xml:space="preserve">C-23833   </t>
  </si>
  <si>
    <t xml:space="preserve">C-23834   </t>
  </si>
  <si>
    <t xml:space="preserve">C-23835   </t>
  </si>
  <si>
    <t xml:space="preserve">C-23836   </t>
  </si>
  <si>
    <t xml:space="preserve">C-23837   </t>
  </si>
  <si>
    <t xml:space="preserve">C-23838   </t>
  </si>
  <si>
    <t xml:space="preserve">C-23839   </t>
  </si>
  <si>
    <t xml:space="preserve">C-23840   </t>
  </si>
  <si>
    <t xml:space="preserve">(409)JOVANY CUATEPOTZO                                                     </t>
  </si>
  <si>
    <t xml:space="preserve">C-23841   </t>
  </si>
  <si>
    <t xml:space="preserve">C-23842   </t>
  </si>
  <si>
    <t xml:space="preserve">C-23843   </t>
  </si>
  <si>
    <t xml:space="preserve">C-23844   </t>
  </si>
  <si>
    <t xml:space="preserve">C-23845   </t>
  </si>
  <si>
    <t xml:space="preserve">C-23846   </t>
  </si>
  <si>
    <t xml:space="preserve">C-23847   </t>
  </si>
  <si>
    <t xml:space="preserve">(76)EL GALLOTOTE                                                          </t>
  </si>
  <si>
    <t xml:space="preserve">C-23848   </t>
  </si>
  <si>
    <t xml:space="preserve">C-23849   </t>
  </si>
  <si>
    <t xml:space="preserve">C-23850   </t>
  </si>
  <si>
    <t xml:space="preserve">C-23851   </t>
  </si>
  <si>
    <t xml:space="preserve">C-23852   </t>
  </si>
  <si>
    <t xml:space="preserve">C-23853   </t>
  </si>
  <si>
    <t xml:space="preserve">C-23854   </t>
  </si>
  <si>
    <t xml:space="preserve">C-23855   </t>
  </si>
  <si>
    <t xml:space="preserve">C-23856   </t>
  </si>
  <si>
    <t xml:space="preserve">C-23857   </t>
  </si>
  <si>
    <t xml:space="preserve">C-23858   </t>
  </si>
  <si>
    <t xml:space="preserve">C-23859   </t>
  </si>
  <si>
    <t xml:space="preserve">C-23860   </t>
  </si>
  <si>
    <t xml:space="preserve">C-23861   </t>
  </si>
  <si>
    <t xml:space="preserve">C-23862   </t>
  </si>
  <si>
    <t xml:space="preserve">C-23863   </t>
  </si>
  <si>
    <t xml:space="preserve">C-23864   </t>
  </si>
  <si>
    <t xml:space="preserve">C-23865   </t>
  </si>
  <si>
    <t>31/01/2017 05/02/2017</t>
  </si>
  <si>
    <t xml:space="preserve">C-23866   </t>
  </si>
  <si>
    <t xml:space="preserve">C-23867   </t>
  </si>
  <si>
    <t xml:space="preserve">C-23868   </t>
  </si>
  <si>
    <t xml:space="preserve">C-23869   </t>
  </si>
  <si>
    <t xml:space="preserve">C-23870   </t>
  </si>
  <si>
    <t xml:space="preserve">C-23871   </t>
  </si>
  <si>
    <t xml:space="preserve">C-23872   </t>
  </si>
  <si>
    <t xml:space="preserve">C-23873   </t>
  </si>
  <si>
    <t xml:space="preserve">C-23874   </t>
  </si>
  <si>
    <t xml:space="preserve">C-23875   </t>
  </si>
  <si>
    <t xml:space="preserve">C-23876   </t>
  </si>
  <si>
    <t xml:space="preserve">C-23877   </t>
  </si>
  <si>
    <t xml:space="preserve"> 28/02/2017</t>
  </si>
  <si>
    <t xml:space="preserve">C-23878   </t>
  </si>
  <si>
    <t xml:space="preserve">C-23879   </t>
  </si>
  <si>
    <t xml:space="preserve">C-23880   </t>
  </si>
  <si>
    <t xml:space="preserve">C-23881   </t>
  </si>
  <si>
    <t xml:space="preserve">C-23882   </t>
  </si>
  <si>
    <t xml:space="preserve">C-23883   </t>
  </si>
  <si>
    <t xml:space="preserve">C-23884   </t>
  </si>
  <si>
    <t xml:space="preserve">C-23885   </t>
  </si>
  <si>
    <t xml:space="preserve">C-23886   </t>
  </si>
  <si>
    <t xml:space="preserve">C-23887   </t>
  </si>
  <si>
    <t xml:space="preserve">C-23888   </t>
  </si>
  <si>
    <t xml:space="preserve">C-23889   </t>
  </si>
  <si>
    <t xml:space="preserve">C-23890   </t>
  </si>
  <si>
    <t xml:space="preserve">C-23891   </t>
  </si>
  <si>
    <t xml:space="preserve">C-23892   </t>
  </si>
  <si>
    <t xml:space="preserve">C-23893   </t>
  </si>
  <si>
    <t xml:space="preserve">C-23894   </t>
  </si>
  <si>
    <t xml:space="preserve">C-23895   </t>
  </si>
  <si>
    <t xml:space="preserve">C-23896   </t>
  </si>
  <si>
    <t xml:space="preserve">C-23897   </t>
  </si>
  <si>
    <t xml:space="preserve">C-23898   </t>
  </si>
  <si>
    <t xml:space="preserve">C-23899   </t>
  </si>
  <si>
    <t xml:space="preserve">C-23900   </t>
  </si>
  <si>
    <t xml:space="preserve">C-23901   </t>
  </si>
  <si>
    <t xml:space="preserve">C-23902   </t>
  </si>
  <si>
    <t>31/01/2017 01/02/2017</t>
  </si>
  <si>
    <t xml:space="preserve">C-23903   </t>
  </si>
  <si>
    <t xml:space="preserve">C-23904   </t>
  </si>
  <si>
    <t xml:space="preserve">C-23905   </t>
  </si>
  <si>
    <t xml:space="preserve">C-23906   </t>
  </si>
  <si>
    <t xml:space="preserve">C-23907   </t>
  </si>
  <si>
    <t xml:space="preserve">C-23908   </t>
  </si>
  <si>
    <t xml:space="preserve">C-23909   </t>
  </si>
  <si>
    <t xml:space="preserve">C-23910   </t>
  </si>
  <si>
    <t xml:space="preserve">C-23911   </t>
  </si>
  <si>
    <t xml:space="preserve">C-23912   </t>
  </si>
  <si>
    <t xml:space="preserve">C-23913   </t>
  </si>
  <si>
    <t xml:space="preserve">C-23914   </t>
  </si>
  <si>
    <t xml:space="preserve">C-23915   </t>
  </si>
  <si>
    <t xml:space="preserve">C-23916   </t>
  </si>
  <si>
    <t xml:space="preserve">C-23917   </t>
  </si>
  <si>
    <t xml:space="preserve">C-23918   </t>
  </si>
  <si>
    <t xml:space="preserve">C-23919   </t>
  </si>
  <si>
    <t xml:space="preserve">C-23920   </t>
  </si>
  <si>
    <t xml:space="preserve">C-23921   </t>
  </si>
  <si>
    <t xml:space="preserve">C-23922   </t>
  </si>
  <si>
    <t xml:space="preserve">C-23923   </t>
  </si>
  <si>
    <t xml:space="preserve">C-23924   </t>
  </si>
  <si>
    <t xml:space="preserve">C-23925   </t>
  </si>
  <si>
    <t xml:space="preserve">C-23926   </t>
  </si>
  <si>
    <t xml:space="preserve">C-23927   </t>
  </si>
  <si>
    <t xml:space="preserve">C-23928   </t>
  </si>
  <si>
    <t xml:space="preserve">C-23929   </t>
  </si>
  <si>
    <t xml:space="preserve">C-23930   </t>
  </si>
  <si>
    <t xml:space="preserve">C-23931   </t>
  </si>
  <si>
    <t xml:space="preserve">C-23932   </t>
  </si>
  <si>
    <t xml:space="preserve">C-23933   </t>
  </si>
  <si>
    <t xml:space="preserve">C-23934   </t>
  </si>
  <si>
    <t xml:space="preserve">C-23935   </t>
  </si>
  <si>
    <t xml:space="preserve">C-23936   </t>
  </si>
  <si>
    <t xml:space="preserve">C-23937   </t>
  </si>
  <si>
    <t xml:space="preserve">C-23938   </t>
  </si>
  <si>
    <t xml:space="preserve">C-23939   </t>
  </si>
  <si>
    <t xml:space="preserve">C-23940   </t>
  </si>
  <si>
    <t xml:space="preserve">C-23941   </t>
  </si>
  <si>
    <t xml:space="preserve">C-23942   </t>
  </si>
  <si>
    <t xml:space="preserve">C-23943   </t>
  </si>
  <si>
    <t xml:space="preserve">C-23944   </t>
  </si>
  <si>
    <t xml:space="preserve">C-23945   </t>
  </si>
  <si>
    <t xml:space="preserve">C-23946   </t>
  </si>
  <si>
    <t xml:space="preserve">C-23947   </t>
  </si>
  <si>
    <t xml:space="preserve">C-23948   </t>
  </si>
  <si>
    <t xml:space="preserve">C-23949   </t>
  </si>
  <si>
    <t xml:space="preserve">C-23950   </t>
  </si>
  <si>
    <t xml:space="preserve">C-23951   </t>
  </si>
  <si>
    <t xml:space="preserve">C-23952   </t>
  </si>
  <si>
    <t xml:space="preserve">C-23953   </t>
  </si>
  <si>
    <t xml:space="preserve">C-23954   </t>
  </si>
  <si>
    <t xml:space="preserve">C-23955   </t>
  </si>
  <si>
    <t xml:space="preserve">C-23956   </t>
  </si>
  <si>
    <t xml:space="preserve">C-23957   </t>
  </si>
  <si>
    <t xml:space="preserve">C-23958   </t>
  </si>
  <si>
    <t xml:space="preserve">C-23959   </t>
  </si>
  <si>
    <t xml:space="preserve">C-23960   </t>
  </si>
  <si>
    <t xml:space="preserve">C-23961   </t>
  </si>
  <si>
    <t xml:space="preserve">C-23962   </t>
  </si>
  <si>
    <t xml:space="preserve">C-23963   </t>
  </si>
  <si>
    <t xml:space="preserve">C-23964   </t>
  </si>
  <si>
    <t xml:space="preserve">C-23965   </t>
  </si>
  <si>
    <t xml:space="preserve">C-23966   </t>
  </si>
  <si>
    <t xml:space="preserve">C-23967   </t>
  </si>
  <si>
    <t xml:space="preserve">C-23968   </t>
  </si>
  <si>
    <t xml:space="preserve">C-23969   </t>
  </si>
  <si>
    <t xml:space="preserve">C-23970   </t>
  </si>
  <si>
    <t xml:space="preserve">C-23971   </t>
  </si>
  <si>
    <t xml:space="preserve">C-23972   </t>
  </si>
  <si>
    <t xml:space="preserve">C-23973   </t>
  </si>
  <si>
    <t xml:space="preserve">C-23974   </t>
  </si>
  <si>
    <t xml:space="preserve">C-23975   </t>
  </si>
  <si>
    <t xml:space="preserve">C-23976   </t>
  </si>
  <si>
    <t xml:space="preserve">C-23977   </t>
  </si>
  <si>
    <t xml:space="preserve">C-23978   </t>
  </si>
  <si>
    <t xml:space="preserve">C-23979   </t>
  </si>
  <si>
    <t xml:space="preserve">C-23980   </t>
  </si>
  <si>
    <t xml:space="preserve">C-23981   </t>
  </si>
  <si>
    <t xml:space="preserve">C-23982   </t>
  </si>
  <si>
    <t xml:space="preserve">C-23983   </t>
  </si>
  <si>
    <t xml:space="preserve">C-23984   </t>
  </si>
  <si>
    <t xml:space="preserve">C-23985   </t>
  </si>
  <si>
    <t xml:space="preserve">C-23986   </t>
  </si>
  <si>
    <t xml:space="preserve">C-23987   </t>
  </si>
  <si>
    <t xml:space="preserve">C-23988   </t>
  </si>
  <si>
    <t xml:space="preserve">C-23989   </t>
  </si>
  <si>
    <t xml:space="preserve">C-23990   </t>
  </si>
  <si>
    <t xml:space="preserve">C-23991   </t>
  </si>
  <si>
    <t xml:space="preserve">C-23992   </t>
  </si>
  <si>
    <t xml:space="preserve"> 03/03/2017</t>
  </si>
  <si>
    <t xml:space="preserve">C-23993   </t>
  </si>
  <si>
    <t xml:space="preserve">C-23994   </t>
  </si>
  <si>
    <t xml:space="preserve">C-23995   </t>
  </si>
  <si>
    <t xml:space="preserve">C-23996   </t>
  </si>
  <si>
    <t xml:space="preserve">C-23997   </t>
  </si>
  <si>
    <t xml:space="preserve">C-23998   </t>
  </si>
  <si>
    <t xml:space="preserve">C-23999   </t>
  </si>
  <si>
    <t xml:space="preserve">C-24000   </t>
  </si>
  <si>
    <t xml:space="preserve">C-24001   </t>
  </si>
  <si>
    <t xml:space="preserve">C-24002   </t>
  </si>
  <si>
    <t xml:space="preserve">C-24003   </t>
  </si>
  <si>
    <t xml:space="preserve">C-24004   </t>
  </si>
  <si>
    <t xml:space="preserve">C-24005   </t>
  </si>
  <si>
    <t xml:space="preserve">C-24006   </t>
  </si>
  <si>
    <t xml:space="preserve">C-24007   </t>
  </si>
  <si>
    <t xml:space="preserve">C-24008   </t>
  </si>
  <si>
    <t xml:space="preserve">C-24009   </t>
  </si>
  <si>
    <t xml:space="preserve">C-24010   </t>
  </si>
  <si>
    <t xml:space="preserve">C-24011   </t>
  </si>
  <si>
    <t xml:space="preserve">C-24012   </t>
  </si>
  <si>
    <t xml:space="preserve">C-24013   </t>
  </si>
  <si>
    <t xml:space="preserve">C-24014   </t>
  </si>
  <si>
    <t xml:space="preserve">C-24015   </t>
  </si>
  <si>
    <t xml:space="preserve">C-24016   </t>
  </si>
  <si>
    <t xml:space="preserve">C-24017   </t>
  </si>
  <si>
    <t xml:space="preserve">C-24018   </t>
  </si>
  <si>
    <t xml:space="preserve">C-24019   </t>
  </si>
  <si>
    <t xml:space="preserve">C-24020   </t>
  </si>
  <si>
    <t xml:space="preserve">C-24021   </t>
  </si>
  <si>
    <t xml:space="preserve">C-24022   </t>
  </si>
  <si>
    <t xml:space="preserve">C-24023   </t>
  </si>
  <si>
    <t xml:space="preserve">C-24024   </t>
  </si>
  <si>
    <t xml:space="preserve">C-24025   </t>
  </si>
  <si>
    <t xml:space="preserve">C-24026   </t>
  </si>
  <si>
    <t xml:space="preserve">C-24027   </t>
  </si>
  <si>
    <t xml:space="preserve">C-24028   </t>
  </si>
  <si>
    <t xml:space="preserve">C-24029   </t>
  </si>
  <si>
    <t xml:space="preserve">C-24030   </t>
  </si>
  <si>
    <t xml:space="preserve">C-24031   </t>
  </si>
  <si>
    <t xml:space="preserve">C-24032   </t>
  </si>
  <si>
    <t xml:space="preserve">C-24033   </t>
  </si>
  <si>
    <t xml:space="preserve">C-24034   </t>
  </si>
  <si>
    <t xml:space="preserve">C-24035   </t>
  </si>
  <si>
    <t xml:space="preserve">C-24036   </t>
  </si>
  <si>
    <t xml:space="preserve">C-24037   </t>
  </si>
  <si>
    <t xml:space="preserve">C-24038   </t>
  </si>
  <si>
    <t xml:space="preserve">C-24039   </t>
  </si>
  <si>
    <t xml:space="preserve">C-24040   </t>
  </si>
  <si>
    <t xml:space="preserve">C-24041   </t>
  </si>
  <si>
    <t xml:space="preserve">C-24042   </t>
  </si>
  <si>
    <t xml:space="preserve">C-24043   </t>
  </si>
  <si>
    <t xml:space="preserve">C-24044   </t>
  </si>
  <si>
    <t xml:space="preserve">C-24045   </t>
  </si>
  <si>
    <t xml:space="preserve">C-24046   </t>
  </si>
  <si>
    <t xml:space="preserve">C-24047   </t>
  </si>
  <si>
    <t xml:space="preserve">C-24048   </t>
  </si>
  <si>
    <t>29/01/2017 09/02/2017</t>
  </si>
  <si>
    <t xml:space="preserve">C-24049   </t>
  </si>
  <si>
    <t xml:space="preserve">C-24050   </t>
  </si>
  <si>
    <t xml:space="preserve">C-24051   </t>
  </si>
  <si>
    <t xml:space="preserve">C-24052   </t>
  </si>
  <si>
    <t xml:space="preserve">C-24053   </t>
  </si>
  <si>
    <t xml:space="preserve">C-24054   </t>
  </si>
  <si>
    <t xml:space="preserve">C-24055   </t>
  </si>
  <si>
    <t xml:space="preserve">C-24056   </t>
  </si>
  <si>
    <t xml:space="preserve">C-24057   </t>
  </si>
  <si>
    <t xml:space="preserve">C-24058   </t>
  </si>
  <si>
    <t xml:space="preserve">C-24059   </t>
  </si>
  <si>
    <t xml:space="preserve">C-24060   </t>
  </si>
  <si>
    <t xml:space="preserve">C-24061   </t>
  </si>
  <si>
    <t xml:space="preserve">C-24062   </t>
  </si>
  <si>
    <t xml:space="preserve">C-24063   </t>
  </si>
  <si>
    <t>29/01/2017 02/02/2017</t>
  </si>
  <si>
    <t xml:space="preserve">C-24064   </t>
  </si>
  <si>
    <t xml:space="preserve">C-24065   </t>
  </si>
  <si>
    <t xml:space="preserve">C-24066   </t>
  </si>
  <si>
    <t xml:space="preserve">C-24067   </t>
  </si>
  <si>
    <t xml:space="preserve">C-24068   </t>
  </si>
  <si>
    <t xml:space="preserve">C-24069   </t>
  </si>
  <si>
    <t xml:space="preserve">C-24070   </t>
  </si>
  <si>
    <t xml:space="preserve">C-24071   </t>
  </si>
  <si>
    <t xml:space="preserve">C-24072   </t>
  </si>
  <si>
    <t xml:space="preserve">C-24073   </t>
  </si>
  <si>
    <t xml:space="preserve">C-24074   </t>
  </si>
  <si>
    <t xml:space="preserve">C-24075   </t>
  </si>
  <si>
    <t xml:space="preserve">C-24076   </t>
  </si>
  <si>
    <t xml:space="preserve">C-24077   </t>
  </si>
  <si>
    <t xml:space="preserve">C-24078   </t>
  </si>
  <si>
    <t xml:space="preserve">C-24079   </t>
  </si>
  <si>
    <t xml:space="preserve">C-24080   </t>
  </si>
  <si>
    <t xml:space="preserve">C-24081   </t>
  </si>
  <si>
    <t xml:space="preserve">C-24082   </t>
  </si>
  <si>
    <t xml:space="preserve">C-24083   </t>
  </si>
  <si>
    <t xml:space="preserve">C-24084   </t>
  </si>
  <si>
    <t xml:space="preserve">C-24085   </t>
  </si>
  <si>
    <t xml:space="preserve">C-24086   </t>
  </si>
  <si>
    <t xml:space="preserve">C-24087   </t>
  </si>
  <si>
    <t xml:space="preserve">C-24088   </t>
  </si>
  <si>
    <t xml:space="preserve">C-24089   </t>
  </si>
  <si>
    <t xml:space="preserve">C-24090   </t>
  </si>
  <si>
    <t xml:space="preserve">C-24091   </t>
  </si>
  <si>
    <t xml:space="preserve">C-24092   </t>
  </si>
  <si>
    <t xml:space="preserve">C-24093   </t>
  </si>
  <si>
    <t xml:space="preserve">C-24094   </t>
  </si>
  <si>
    <t xml:space="preserve">C-24095   </t>
  </si>
  <si>
    <t xml:space="preserve">C-24096   </t>
  </si>
  <si>
    <t xml:space="preserve">C-24097   </t>
  </si>
  <si>
    <t xml:space="preserve">C-24098   </t>
  </si>
  <si>
    <t xml:space="preserve">C-24099   </t>
  </si>
  <si>
    <t xml:space="preserve">C-24100   </t>
  </si>
  <si>
    <t xml:space="preserve">C-24101   </t>
  </si>
  <si>
    <t xml:space="preserve">C-24102   </t>
  </si>
  <si>
    <t xml:space="preserve">C-24103   </t>
  </si>
  <si>
    <t xml:space="preserve">C-24104   </t>
  </si>
  <si>
    <t xml:space="preserve">C-24105   </t>
  </si>
  <si>
    <t xml:space="preserve">C-24106   </t>
  </si>
  <si>
    <t xml:space="preserve">C-24107   </t>
  </si>
  <si>
    <t xml:space="preserve"> 24/02/2017</t>
  </si>
  <si>
    <t xml:space="preserve">C-24108   </t>
  </si>
  <si>
    <t xml:space="preserve">C-24109   </t>
  </si>
  <si>
    <t xml:space="preserve">C-24110   </t>
  </si>
  <si>
    <t xml:space="preserve">C-24111   </t>
  </si>
  <si>
    <t xml:space="preserve">C-24112   </t>
  </si>
  <si>
    <t xml:space="preserve">C-24113   </t>
  </si>
  <si>
    <t xml:space="preserve">C-24114   </t>
  </si>
  <si>
    <t xml:space="preserve">C-24115   </t>
  </si>
  <si>
    <t xml:space="preserve">C-24116   </t>
  </si>
  <si>
    <t xml:space="preserve"> 22/02/2017</t>
  </si>
  <si>
    <t xml:space="preserve">C-24117   </t>
  </si>
  <si>
    <t xml:space="preserve">C-24118   </t>
  </si>
  <si>
    <t xml:space="preserve">C-24119   </t>
  </si>
  <si>
    <t xml:space="preserve">C-24120   </t>
  </si>
  <si>
    <t xml:space="preserve">C-24121   </t>
  </si>
  <si>
    <t xml:space="preserve">C-24122   </t>
  </si>
  <si>
    <t xml:space="preserve">C-24123   </t>
  </si>
  <si>
    <t xml:space="preserve">C-24124   </t>
  </si>
  <si>
    <t xml:space="preserve">C-24125   </t>
  </si>
  <si>
    <t xml:space="preserve">C-24126   </t>
  </si>
  <si>
    <t xml:space="preserve">C-24127   </t>
  </si>
  <si>
    <t xml:space="preserve">C-24128   </t>
  </si>
  <si>
    <t xml:space="preserve">C-24129   </t>
  </si>
  <si>
    <t xml:space="preserve">C-24130   </t>
  </si>
  <si>
    <t xml:space="preserve">C-24131   </t>
  </si>
  <si>
    <t xml:space="preserve">C-24132   </t>
  </si>
  <si>
    <t xml:space="preserve">C-24133   </t>
  </si>
  <si>
    <t xml:space="preserve">C-24134   </t>
  </si>
  <si>
    <t xml:space="preserve">C-24135   </t>
  </si>
  <si>
    <t xml:space="preserve">C-24136   </t>
  </si>
  <si>
    <t xml:space="preserve">C-24137   </t>
  </si>
  <si>
    <t xml:space="preserve">C-24138   </t>
  </si>
  <si>
    <t xml:space="preserve">C-24139   </t>
  </si>
  <si>
    <t xml:space="preserve">(386)JUSTO SIERRA                                                          </t>
  </si>
  <si>
    <t xml:space="preserve">C-24140   </t>
  </si>
  <si>
    <t xml:space="preserve">C-24141   </t>
  </si>
  <si>
    <t xml:space="preserve"> 05/02/2017</t>
  </si>
  <si>
    <t xml:space="preserve">C-24142   </t>
  </si>
  <si>
    <t xml:space="preserve">C-24143   </t>
  </si>
  <si>
    <t xml:space="preserve">C-24144   </t>
  </si>
  <si>
    <t xml:space="preserve">C-24145   </t>
  </si>
  <si>
    <t xml:space="preserve">C-24146   </t>
  </si>
  <si>
    <t xml:space="preserve">C-24147   </t>
  </si>
  <si>
    <t xml:space="preserve">C-24148   </t>
  </si>
  <si>
    <t xml:space="preserve">C-24149   </t>
  </si>
  <si>
    <t xml:space="preserve">C-24150   </t>
  </si>
  <si>
    <t xml:space="preserve">C-24151   </t>
  </si>
  <si>
    <t xml:space="preserve"> 30/01/2017 02/02/2017</t>
  </si>
  <si>
    <t xml:space="preserve">C-24152   </t>
  </si>
  <si>
    <t xml:space="preserve">C-24153   </t>
  </si>
  <si>
    <t xml:space="preserve">C-24154   </t>
  </si>
  <si>
    <t xml:space="preserve">C-24155   </t>
  </si>
  <si>
    <t xml:space="preserve">C-24156   </t>
  </si>
  <si>
    <t xml:space="preserve">C-24157   </t>
  </si>
  <si>
    <t xml:space="preserve">C-24158   </t>
  </si>
  <si>
    <t xml:space="preserve">C-24159   </t>
  </si>
  <si>
    <t xml:space="preserve">C-24160   </t>
  </si>
  <si>
    <t xml:space="preserve">C-24161   </t>
  </si>
  <si>
    <t xml:space="preserve">C-24162   </t>
  </si>
  <si>
    <t xml:space="preserve">C-24163   </t>
  </si>
  <si>
    <t xml:space="preserve">C-24164   </t>
  </si>
  <si>
    <t xml:space="preserve">C-24165   </t>
  </si>
  <si>
    <t xml:space="preserve">C-24166   </t>
  </si>
  <si>
    <t xml:space="preserve">C-24167   </t>
  </si>
  <si>
    <t xml:space="preserve">C-24168   </t>
  </si>
  <si>
    <t xml:space="preserve">C-24169   </t>
  </si>
  <si>
    <t xml:space="preserve">C-24170   </t>
  </si>
  <si>
    <t xml:space="preserve">C-24171   </t>
  </si>
  <si>
    <t xml:space="preserve">C-24172   </t>
  </si>
  <si>
    <t xml:space="preserve">C-24173   </t>
  </si>
  <si>
    <t xml:space="preserve">C-24174   </t>
  </si>
  <si>
    <t xml:space="preserve">C-24175   </t>
  </si>
  <si>
    <t xml:space="preserve">(376)LA SORPRESA CHOLULA                                                   </t>
  </si>
  <si>
    <t xml:space="preserve">C-24176   </t>
  </si>
  <si>
    <t xml:space="preserve">C-24177   </t>
  </si>
  <si>
    <t xml:space="preserve">C-24178   </t>
  </si>
  <si>
    <t xml:space="preserve">C-24179   </t>
  </si>
  <si>
    <t xml:space="preserve">C-24180   </t>
  </si>
  <si>
    <t xml:space="preserve">C-24181   </t>
  </si>
  <si>
    <t xml:space="preserve">C-24182   </t>
  </si>
  <si>
    <t xml:space="preserve">C-24183   </t>
  </si>
  <si>
    <t xml:space="preserve"> 15/02/2017</t>
  </si>
  <si>
    <t xml:space="preserve">C-24184   </t>
  </si>
  <si>
    <t xml:space="preserve">C-24185   </t>
  </si>
  <si>
    <t xml:space="preserve">C-24186   </t>
  </si>
  <si>
    <t xml:space="preserve">C-24187   </t>
  </si>
  <si>
    <t xml:space="preserve">C-24188   </t>
  </si>
  <si>
    <t xml:space="preserve">C-24189   </t>
  </si>
  <si>
    <t xml:space="preserve">C-24190   </t>
  </si>
  <si>
    <t xml:space="preserve">C-24191   </t>
  </si>
  <si>
    <t xml:space="preserve">C-24192   </t>
  </si>
  <si>
    <t xml:space="preserve">C-24193   </t>
  </si>
  <si>
    <t xml:space="preserve">C-24194   </t>
  </si>
  <si>
    <t xml:space="preserve">C-24195   </t>
  </si>
  <si>
    <t xml:space="preserve">C-24196   </t>
  </si>
  <si>
    <t xml:space="preserve">C-24197   </t>
  </si>
  <si>
    <t xml:space="preserve">C-24198   </t>
  </si>
  <si>
    <t xml:space="preserve">C-24199   </t>
  </si>
  <si>
    <t xml:space="preserve">C-24200   </t>
  </si>
  <si>
    <t xml:space="preserve">C-24201   </t>
  </si>
  <si>
    <t xml:space="preserve">C-24202   </t>
  </si>
  <si>
    <t xml:space="preserve">C-24203   </t>
  </si>
  <si>
    <t xml:space="preserve">C-24204   </t>
  </si>
  <si>
    <t xml:space="preserve">C-24205   </t>
  </si>
  <si>
    <t xml:space="preserve">C-24206   </t>
  </si>
  <si>
    <t xml:space="preserve">C-24207   </t>
  </si>
  <si>
    <t xml:space="preserve">C-24208   </t>
  </si>
  <si>
    <t xml:space="preserve">C-24209   </t>
  </si>
  <si>
    <t xml:space="preserve">C-24210   </t>
  </si>
  <si>
    <t xml:space="preserve">C-24211   </t>
  </si>
  <si>
    <t xml:space="preserve">C-24212   </t>
  </si>
  <si>
    <t xml:space="preserve">(298)MARCELO VERACRUZ                                                      </t>
  </si>
  <si>
    <t xml:space="preserve">C-24213   </t>
  </si>
  <si>
    <t xml:space="preserve">(580)GERARDO CARMONA  VER                                                  </t>
  </si>
  <si>
    <t xml:space="preserve">C-24214   </t>
  </si>
  <si>
    <t xml:space="preserve">C-24215   </t>
  </si>
  <si>
    <t xml:space="preserve">C-24216   </t>
  </si>
  <si>
    <t xml:space="preserve">C-24217   </t>
  </si>
  <si>
    <t xml:space="preserve">C-24218   </t>
  </si>
  <si>
    <t xml:space="preserve">C-24219   </t>
  </si>
  <si>
    <t xml:space="preserve">C-24220   </t>
  </si>
  <si>
    <t xml:space="preserve">C-24221   </t>
  </si>
  <si>
    <t xml:space="preserve">C-24222   </t>
  </si>
  <si>
    <t xml:space="preserve">C-24223   </t>
  </si>
  <si>
    <t xml:space="preserve">C-24224   </t>
  </si>
  <si>
    <t xml:space="preserve">C-24225   </t>
  </si>
  <si>
    <t xml:space="preserve">C-24226   </t>
  </si>
  <si>
    <t xml:space="preserve">C-24227   </t>
  </si>
  <si>
    <t xml:space="preserve">C-24228   </t>
  </si>
  <si>
    <t xml:space="preserve">C-24229   </t>
  </si>
  <si>
    <t xml:space="preserve">C-24230   </t>
  </si>
  <si>
    <t xml:space="preserve">C-24231   </t>
  </si>
  <si>
    <t xml:space="preserve">C-24232   </t>
  </si>
  <si>
    <t xml:space="preserve">C-24233   </t>
  </si>
  <si>
    <t xml:space="preserve">C-24234   </t>
  </si>
  <si>
    <t xml:space="preserve">C-24235   </t>
  </si>
  <si>
    <t xml:space="preserve">C-24236   </t>
  </si>
  <si>
    <t xml:space="preserve">C-24237   </t>
  </si>
  <si>
    <t xml:space="preserve">C-24238   </t>
  </si>
  <si>
    <t xml:space="preserve">C-24239   </t>
  </si>
  <si>
    <t xml:space="preserve">C-24240   </t>
  </si>
  <si>
    <t xml:space="preserve">C-24241   </t>
  </si>
  <si>
    <t xml:space="preserve">C-24242   </t>
  </si>
  <si>
    <t xml:space="preserve">C-24243   </t>
  </si>
  <si>
    <t xml:space="preserve">C-24244   </t>
  </si>
  <si>
    <t xml:space="preserve">C-24245   </t>
  </si>
  <si>
    <t xml:space="preserve">C-24246   </t>
  </si>
  <si>
    <t xml:space="preserve">C-24247   </t>
  </si>
  <si>
    <t xml:space="preserve">C-24248   </t>
  </si>
  <si>
    <t xml:space="preserve">C-24249   </t>
  </si>
  <si>
    <t xml:space="preserve">C-24250   </t>
  </si>
  <si>
    <t xml:space="preserve">C-24251   </t>
  </si>
  <si>
    <t xml:space="preserve">C-24252   </t>
  </si>
  <si>
    <t xml:space="preserve">C-24253   </t>
  </si>
  <si>
    <t xml:space="preserve">C-24254   </t>
  </si>
  <si>
    <t xml:space="preserve">C-24255   </t>
  </si>
  <si>
    <t xml:space="preserve">C-24256   </t>
  </si>
  <si>
    <t xml:space="preserve">C-24257   </t>
  </si>
  <si>
    <t xml:space="preserve">C-24258   </t>
  </si>
  <si>
    <t xml:space="preserve">C-24259   </t>
  </si>
  <si>
    <t xml:space="preserve">C-24260   </t>
  </si>
  <si>
    <t xml:space="preserve">C-24261   </t>
  </si>
  <si>
    <t xml:space="preserve">C-24262   </t>
  </si>
  <si>
    <t xml:space="preserve">C-24263   </t>
  </si>
  <si>
    <t xml:space="preserve">C-24264   </t>
  </si>
  <si>
    <t xml:space="preserve">C-24265   </t>
  </si>
  <si>
    <t xml:space="preserve">C-24266   </t>
  </si>
  <si>
    <t xml:space="preserve">C-24267   </t>
  </si>
  <si>
    <t xml:space="preserve">C-24268   </t>
  </si>
  <si>
    <t xml:space="preserve">C-24269   </t>
  </si>
  <si>
    <t xml:space="preserve">C-24270   </t>
  </si>
  <si>
    <t xml:space="preserve">(574)CARNES SELECTAS AXAPUSCO S.A. DE C.V                                  </t>
  </si>
  <si>
    <t xml:space="preserve"> 16/02/2017</t>
  </si>
  <si>
    <t xml:space="preserve">C-24271   </t>
  </si>
  <si>
    <t xml:space="preserve">C-24272   </t>
  </si>
  <si>
    <t xml:space="preserve">C-24273   </t>
  </si>
  <si>
    <t xml:space="preserve">C-24274   </t>
  </si>
  <si>
    <t xml:space="preserve">C-24275   </t>
  </si>
  <si>
    <t xml:space="preserve">C-24276   </t>
  </si>
  <si>
    <t xml:space="preserve">C-24277   </t>
  </si>
  <si>
    <t xml:space="preserve">C-24278   </t>
  </si>
  <si>
    <t xml:space="preserve">C-24279   </t>
  </si>
  <si>
    <t xml:space="preserve">C-24280   </t>
  </si>
  <si>
    <t xml:space="preserve">C-24281   </t>
  </si>
  <si>
    <t xml:space="preserve">C-24282   </t>
  </si>
  <si>
    <t xml:space="preserve">C-24283   </t>
  </si>
  <si>
    <t xml:space="preserve">C-24284   </t>
  </si>
  <si>
    <t xml:space="preserve">C-24285   </t>
  </si>
  <si>
    <t xml:space="preserve">C-24286   </t>
  </si>
  <si>
    <t xml:space="preserve">C-24287   </t>
  </si>
  <si>
    <t xml:space="preserve">C-24288   </t>
  </si>
  <si>
    <t xml:space="preserve">C-24289   </t>
  </si>
  <si>
    <t xml:space="preserve">C-24290   </t>
  </si>
  <si>
    <t xml:space="preserve">C-24291   </t>
  </si>
  <si>
    <t xml:space="preserve">C-24292   </t>
  </si>
  <si>
    <t xml:space="preserve">C-24293   </t>
  </si>
  <si>
    <t xml:space="preserve">C-24294   </t>
  </si>
  <si>
    <t xml:space="preserve">C-24295   </t>
  </si>
  <si>
    <t xml:space="preserve">C-24296   </t>
  </si>
  <si>
    <t xml:space="preserve"> 07/06/2017</t>
  </si>
  <si>
    <t xml:space="preserve">C-24297   </t>
  </si>
  <si>
    <t xml:space="preserve">C-24298   </t>
  </si>
  <si>
    <t xml:space="preserve">C-24299   </t>
  </si>
  <si>
    <t xml:space="preserve">C-24300   </t>
  </si>
  <si>
    <t xml:space="preserve">C-24301   </t>
  </si>
  <si>
    <t xml:space="preserve">C-24302   </t>
  </si>
  <si>
    <t xml:space="preserve">C-24303   </t>
  </si>
  <si>
    <t xml:space="preserve">C-24304   </t>
  </si>
  <si>
    <t xml:space="preserve">C-24305   </t>
  </si>
  <si>
    <t xml:space="preserve">C-24306   </t>
  </si>
  <si>
    <t xml:space="preserve">C-24307   </t>
  </si>
  <si>
    <t xml:space="preserve">C-24308   </t>
  </si>
  <si>
    <t xml:space="preserve">C-24309   </t>
  </si>
  <si>
    <t xml:space="preserve">C-24310   </t>
  </si>
  <si>
    <t xml:space="preserve">C-24311   </t>
  </si>
  <si>
    <t xml:space="preserve">C-24312   </t>
  </si>
  <si>
    <t xml:space="preserve">C-24313   </t>
  </si>
  <si>
    <t xml:space="preserve">C-24314   </t>
  </si>
  <si>
    <t xml:space="preserve">C-24315   </t>
  </si>
  <si>
    <t xml:space="preserve">C-24316   </t>
  </si>
  <si>
    <t xml:space="preserve">C-24317   </t>
  </si>
  <si>
    <t xml:space="preserve">C-24318   </t>
  </si>
  <si>
    <t xml:space="preserve">C-24319   </t>
  </si>
  <si>
    <t xml:space="preserve">C-24320   </t>
  </si>
  <si>
    <t xml:space="preserve">C-24321   </t>
  </si>
  <si>
    <t xml:space="preserve">C-24322   </t>
  </si>
  <si>
    <t xml:space="preserve">C-24323   </t>
  </si>
  <si>
    <t xml:space="preserve">C-24324   </t>
  </si>
  <si>
    <t xml:space="preserve">C-24325   </t>
  </si>
  <si>
    <t xml:space="preserve">C-24326   </t>
  </si>
  <si>
    <t xml:space="preserve">C-24327   </t>
  </si>
  <si>
    <t xml:space="preserve">C-24328   </t>
  </si>
  <si>
    <t xml:space="preserve">C-24329   </t>
  </si>
  <si>
    <t xml:space="preserve">C-24330   </t>
  </si>
  <si>
    <t xml:space="preserve">C-24331   </t>
  </si>
  <si>
    <t xml:space="preserve">C-24332   </t>
  </si>
  <si>
    <t xml:space="preserve">C-24333   </t>
  </si>
  <si>
    <t xml:space="preserve">C-24334   </t>
  </si>
  <si>
    <t xml:space="preserve">C-24335   </t>
  </si>
  <si>
    <t xml:space="preserve">C-24336   </t>
  </si>
  <si>
    <t xml:space="preserve">C-24337   </t>
  </si>
  <si>
    <t xml:space="preserve">C-24338   </t>
  </si>
  <si>
    <t xml:space="preserve">T O T A L E S   </t>
  </si>
  <si>
    <t>01/02/2017 03/02/2017</t>
  </si>
  <si>
    <t>01/02/2017 02/02/2017</t>
  </si>
  <si>
    <t>01/02/2017 04/02/2017</t>
  </si>
  <si>
    <t>03/02/2017 08/02/2017</t>
  </si>
  <si>
    <t xml:space="preserve">01/02/2017 08/02/2017 </t>
  </si>
  <si>
    <t>08/02/2017 10/02/2017</t>
  </si>
  <si>
    <t xml:space="preserve"> 09/02/2017 14/02/2017</t>
  </si>
  <si>
    <t>10/02/2017 15/02/2017</t>
  </si>
  <si>
    <t>REMISIONES DE       F E B R E RO             2 0 1 7</t>
  </si>
  <si>
    <t># EN SISTEMA</t>
  </si>
  <si>
    <r>
      <rPr>
        <b/>
        <u/>
        <sz val="14"/>
        <color rgb="FF0000CC"/>
        <rFont val="Calibri"/>
        <family val="2"/>
        <scheme val="minor"/>
      </rPr>
      <t xml:space="preserve">O B R A D O R 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          C L I E N T E S </t>
    </r>
  </si>
  <si>
    <t xml:space="preserve">C-24339   </t>
  </si>
  <si>
    <t xml:space="preserve">C-24340   </t>
  </si>
  <si>
    <t xml:space="preserve">C-24341   </t>
  </si>
  <si>
    <t xml:space="preserve">C-24342   </t>
  </si>
  <si>
    <t xml:space="preserve">C-24343   </t>
  </si>
  <si>
    <t xml:space="preserve">C-24344   </t>
  </si>
  <si>
    <t xml:space="preserve">C-24345   </t>
  </si>
  <si>
    <t xml:space="preserve">C-24346   </t>
  </si>
  <si>
    <t xml:space="preserve">C-24347   </t>
  </si>
  <si>
    <t xml:space="preserve">C-24348   </t>
  </si>
  <si>
    <t xml:space="preserve">C-24349   </t>
  </si>
  <si>
    <t xml:space="preserve">C-24350   </t>
  </si>
  <si>
    <t xml:space="preserve">C-24351   </t>
  </si>
  <si>
    <t xml:space="preserve">C-24352   </t>
  </si>
  <si>
    <t xml:space="preserve">C-24353   </t>
  </si>
  <si>
    <t xml:space="preserve">C-24354   </t>
  </si>
  <si>
    <t xml:space="preserve">C-24355   </t>
  </si>
  <si>
    <t xml:space="preserve"> 06/02/2017 07/02/2017</t>
  </si>
  <si>
    <t xml:space="preserve">C-24356   </t>
  </si>
  <si>
    <t xml:space="preserve">C-24357   </t>
  </si>
  <si>
    <t xml:space="preserve">C-24358   </t>
  </si>
  <si>
    <t>02/02/2017 04/02/2017</t>
  </si>
  <si>
    <t xml:space="preserve">C-24359   </t>
  </si>
  <si>
    <t xml:space="preserve">C-24360   </t>
  </si>
  <si>
    <t>04/02/2017  06/02/2017</t>
  </si>
  <si>
    <t xml:space="preserve">C-24361   </t>
  </si>
  <si>
    <t xml:space="preserve">C-24362   </t>
  </si>
  <si>
    <t xml:space="preserve">C-24363   </t>
  </si>
  <si>
    <t xml:space="preserve">C-24364   </t>
  </si>
  <si>
    <t xml:space="preserve">C-24365   </t>
  </si>
  <si>
    <t xml:space="preserve">C-24366   </t>
  </si>
  <si>
    <t xml:space="preserve">C-24367   </t>
  </si>
  <si>
    <t xml:space="preserve">C-24368   </t>
  </si>
  <si>
    <t xml:space="preserve">C-24369   </t>
  </si>
  <si>
    <t xml:space="preserve">C-24370   </t>
  </si>
  <si>
    <t xml:space="preserve">C-24371   </t>
  </si>
  <si>
    <t xml:space="preserve">C-24372   </t>
  </si>
  <si>
    <t xml:space="preserve">C-24373   </t>
  </si>
  <si>
    <t xml:space="preserve">C-24374   </t>
  </si>
  <si>
    <t xml:space="preserve">C-24375   </t>
  </si>
  <si>
    <t xml:space="preserve">C-24376   </t>
  </si>
  <si>
    <t xml:space="preserve">C-24377   </t>
  </si>
  <si>
    <t xml:space="preserve">C-24378   </t>
  </si>
  <si>
    <t xml:space="preserve">C-24379   </t>
  </si>
  <si>
    <t xml:space="preserve">C-24380   </t>
  </si>
  <si>
    <t xml:space="preserve">C-24381   </t>
  </si>
  <si>
    <t xml:space="preserve">C-24382   </t>
  </si>
  <si>
    <t xml:space="preserve">C-24383   </t>
  </si>
  <si>
    <t xml:space="preserve">C-24384   </t>
  </si>
  <si>
    <t xml:space="preserve">C-24385   </t>
  </si>
  <si>
    <t xml:space="preserve">C-24386   </t>
  </si>
  <si>
    <t xml:space="preserve">C-24387   </t>
  </si>
  <si>
    <t xml:space="preserve">C-24388   </t>
  </si>
  <si>
    <t xml:space="preserve">C-24389   </t>
  </si>
  <si>
    <t xml:space="preserve">C-24390   </t>
  </si>
  <si>
    <t xml:space="preserve">C-24391   </t>
  </si>
  <si>
    <t xml:space="preserve">C-24392   </t>
  </si>
  <si>
    <t xml:space="preserve">C-24393   </t>
  </si>
  <si>
    <t xml:space="preserve">C-24394   </t>
  </si>
  <si>
    <t xml:space="preserve">C-24395   </t>
  </si>
  <si>
    <t xml:space="preserve">C-24396   </t>
  </si>
  <si>
    <t xml:space="preserve">C-24397   </t>
  </si>
  <si>
    <t xml:space="preserve">C-24398   </t>
  </si>
  <si>
    <t xml:space="preserve">C-24399   </t>
  </si>
  <si>
    <t xml:space="preserve">C-24400   </t>
  </si>
  <si>
    <t xml:space="preserve">C-24401   </t>
  </si>
  <si>
    <t xml:space="preserve">C-24402   </t>
  </si>
  <si>
    <t xml:space="preserve">C-24403   </t>
  </si>
  <si>
    <t xml:space="preserve">C-24404   </t>
  </si>
  <si>
    <t xml:space="preserve">C-24405   </t>
  </si>
  <si>
    <t xml:space="preserve">C-24406   </t>
  </si>
  <si>
    <t xml:space="preserve">C-24407   </t>
  </si>
  <si>
    <t xml:space="preserve">(32)ANGEL ALFONSO                                                         </t>
  </si>
  <si>
    <t xml:space="preserve">C-24408   </t>
  </si>
  <si>
    <t xml:space="preserve">C-24409   </t>
  </si>
  <si>
    <t xml:space="preserve">C-24410   </t>
  </si>
  <si>
    <t xml:space="preserve">C-24411   </t>
  </si>
  <si>
    <t xml:space="preserve">C-24412   </t>
  </si>
  <si>
    <t xml:space="preserve">C-24413   </t>
  </si>
  <si>
    <t xml:space="preserve">C-24414   </t>
  </si>
  <si>
    <t xml:space="preserve">C-24415   </t>
  </si>
  <si>
    <t>05/02/207</t>
  </si>
  <si>
    <t xml:space="preserve">C-24416   </t>
  </si>
  <si>
    <t xml:space="preserve">C-24417   </t>
  </si>
  <si>
    <t xml:space="preserve">C-24418   </t>
  </si>
  <si>
    <t xml:space="preserve">C-24419   </t>
  </si>
  <si>
    <t xml:space="preserve">C-24420   </t>
  </si>
  <si>
    <t xml:space="preserve">C-24421   </t>
  </si>
  <si>
    <t xml:space="preserve">C-24422   </t>
  </si>
  <si>
    <t xml:space="preserve">C-24423   </t>
  </si>
  <si>
    <t xml:space="preserve">C-24424   </t>
  </si>
  <si>
    <t xml:space="preserve">C-24425   </t>
  </si>
  <si>
    <t xml:space="preserve">C-24426   </t>
  </si>
  <si>
    <t xml:space="preserve">C-24427   </t>
  </si>
  <si>
    <t xml:space="preserve">C-24428   </t>
  </si>
  <si>
    <t xml:space="preserve">C-24429   </t>
  </si>
  <si>
    <t xml:space="preserve">C-24430   </t>
  </si>
  <si>
    <t xml:space="preserve">C-24431   </t>
  </si>
  <si>
    <t xml:space="preserve">C-24432   </t>
  </si>
  <si>
    <t xml:space="preserve">C-24433   </t>
  </si>
  <si>
    <t xml:space="preserve">C-24434   </t>
  </si>
  <si>
    <t xml:space="preserve">C-24435   </t>
  </si>
  <si>
    <t xml:space="preserve">C-24436   </t>
  </si>
  <si>
    <t xml:space="preserve">C-24437   </t>
  </si>
  <si>
    <t xml:space="preserve">C-24438   </t>
  </si>
  <si>
    <t xml:space="preserve">C-24439   </t>
  </si>
  <si>
    <t xml:space="preserve">C-24440   </t>
  </si>
  <si>
    <t xml:space="preserve">C-24441   </t>
  </si>
  <si>
    <t xml:space="preserve">C-24442   </t>
  </si>
  <si>
    <t xml:space="preserve">C-24443   </t>
  </si>
  <si>
    <t xml:space="preserve">C-24444   </t>
  </si>
  <si>
    <t xml:space="preserve">C-24445   </t>
  </si>
  <si>
    <t xml:space="preserve">C-24446   </t>
  </si>
  <si>
    <t xml:space="preserve">C-24447   </t>
  </si>
  <si>
    <t xml:space="preserve">C-24448   </t>
  </si>
  <si>
    <t xml:space="preserve">C-24449   </t>
  </si>
  <si>
    <t xml:space="preserve">C-24450   </t>
  </si>
  <si>
    <t xml:space="preserve">C-24451   </t>
  </si>
  <si>
    <t xml:space="preserve">C-24452   </t>
  </si>
  <si>
    <t xml:space="preserve">C-24453   </t>
  </si>
  <si>
    <t xml:space="preserve">C-24454   </t>
  </si>
  <si>
    <t xml:space="preserve">C-24455   </t>
  </si>
  <si>
    <t xml:space="preserve">C-24456   </t>
  </si>
  <si>
    <t xml:space="preserve">C-24457   </t>
  </si>
  <si>
    <t xml:space="preserve">C-24458   </t>
  </si>
  <si>
    <t xml:space="preserve">C-24459   </t>
  </si>
  <si>
    <t xml:space="preserve">C-24460   </t>
  </si>
  <si>
    <t xml:space="preserve">C-24461   </t>
  </si>
  <si>
    <t xml:space="preserve">C-24462   </t>
  </si>
  <si>
    <t xml:space="preserve">C-24463   </t>
  </si>
  <si>
    <t xml:space="preserve">C-24464   </t>
  </si>
  <si>
    <t xml:space="preserve">C-24465   </t>
  </si>
  <si>
    <t xml:space="preserve">C-24466   </t>
  </si>
  <si>
    <t xml:space="preserve">C-24467   </t>
  </si>
  <si>
    <t xml:space="preserve">C-24468   </t>
  </si>
  <si>
    <t xml:space="preserve">C-24469   </t>
  </si>
  <si>
    <t xml:space="preserve">C-24470   </t>
  </si>
  <si>
    <t xml:space="preserve">C-24471   </t>
  </si>
  <si>
    <t xml:space="preserve">C-24472   </t>
  </si>
  <si>
    <t xml:space="preserve">C-24473   </t>
  </si>
  <si>
    <t xml:space="preserve">C-24474   </t>
  </si>
  <si>
    <t xml:space="preserve">C-24475   </t>
  </si>
  <si>
    <t xml:space="preserve">C-24476   </t>
  </si>
  <si>
    <t xml:space="preserve">C-24477   </t>
  </si>
  <si>
    <t xml:space="preserve">C-24478   </t>
  </si>
  <si>
    <t xml:space="preserve">C-24479   </t>
  </si>
  <si>
    <t xml:space="preserve">C-24480   </t>
  </si>
  <si>
    <t xml:space="preserve">C-24481   </t>
  </si>
  <si>
    <t xml:space="preserve">C-24482   </t>
  </si>
  <si>
    <t xml:space="preserve">C-24483   </t>
  </si>
  <si>
    <t xml:space="preserve">C-24484   </t>
  </si>
  <si>
    <t xml:space="preserve">C-24485   </t>
  </si>
  <si>
    <t xml:space="preserve">C-24486   </t>
  </si>
  <si>
    <t>04/02/2017 06/02/2017</t>
  </si>
  <si>
    <t xml:space="preserve">C-24487   </t>
  </si>
  <si>
    <t xml:space="preserve">C-24488   </t>
  </si>
  <si>
    <t xml:space="preserve">C-24489   </t>
  </si>
  <si>
    <t xml:space="preserve">C-24490   </t>
  </si>
  <si>
    <t xml:space="preserve">C-24491   </t>
  </si>
  <si>
    <t xml:space="preserve">C-24492   </t>
  </si>
  <si>
    <t xml:space="preserve">C-24493   </t>
  </si>
  <si>
    <t xml:space="preserve">C-24494   </t>
  </si>
  <si>
    <t xml:space="preserve">C-24495   </t>
  </si>
  <si>
    <t xml:space="preserve">C-24496   </t>
  </si>
  <si>
    <t xml:space="preserve">C-24497   </t>
  </si>
  <si>
    <t xml:space="preserve">C-24498   </t>
  </si>
  <si>
    <t xml:space="preserve">C-24499   </t>
  </si>
  <si>
    <t xml:space="preserve">C-24500   </t>
  </si>
  <si>
    <t xml:space="preserve">C-24501   </t>
  </si>
  <si>
    <t xml:space="preserve">C-24502   </t>
  </si>
  <si>
    <t xml:space="preserve">C-24503   </t>
  </si>
  <si>
    <t xml:space="preserve">C-24504   </t>
  </si>
  <si>
    <t xml:space="preserve">C-24505   </t>
  </si>
  <si>
    <t xml:space="preserve">C-24506   </t>
  </si>
  <si>
    <t xml:space="preserve">C-24507   </t>
  </si>
  <si>
    <t>03/02/2017 10/02/2017</t>
  </si>
  <si>
    <t xml:space="preserve">C-24508   </t>
  </si>
  <si>
    <t xml:space="preserve">C-24509   </t>
  </si>
  <si>
    <t xml:space="preserve">C-24510   </t>
  </si>
  <si>
    <t xml:space="preserve">C-24511   </t>
  </si>
  <si>
    <t xml:space="preserve">C-24512   </t>
  </si>
  <si>
    <t xml:space="preserve">C-24513   </t>
  </si>
  <si>
    <t xml:space="preserve">C-24514   </t>
  </si>
  <si>
    <t xml:space="preserve">C-24515   </t>
  </si>
  <si>
    <t xml:space="preserve">C-24516   </t>
  </si>
  <si>
    <t xml:space="preserve">C-24517   </t>
  </si>
  <si>
    <t xml:space="preserve">C-24518   </t>
  </si>
  <si>
    <t xml:space="preserve">C-24519   </t>
  </si>
  <si>
    <t xml:space="preserve">C-24520   </t>
  </si>
  <si>
    <t xml:space="preserve">(682)TAQUERIA OYUTLA                                                       </t>
  </si>
  <si>
    <t xml:space="preserve">C-24521   </t>
  </si>
  <si>
    <t xml:space="preserve">C-24522   </t>
  </si>
  <si>
    <t xml:space="preserve">C-24523   </t>
  </si>
  <si>
    <t xml:space="preserve">C-24524   </t>
  </si>
  <si>
    <t xml:space="preserve">C-24525   </t>
  </si>
  <si>
    <t xml:space="preserve">C-24526   </t>
  </si>
  <si>
    <t xml:space="preserve">C-24527   </t>
  </si>
  <si>
    <t xml:space="preserve">C-24528   </t>
  </si>
  <si>
    <t xml:space="preserve">C-24529   </t>
  </si>
  <si>
    <t xml:space="preserve">C-24530   </t>
  </si>
  <si>
    <t xml:space="preserve">C-24531   </t>
  </si>
  <si>
    <t xml:space="preserve">C-24532   </t>
  </si>
  <si>
    <t xml:space="preserve">C-24533   </t>
  </si>
  <si>
    <t xml:space="preserve">C-24534   </t>
  </si>
  <si>
    <t xml:space="preserve">C-24535   </t>
  </si>
  <si>
    <t xml:space="preserve">C-24536   </t>
  </si>
  <si>
    <t xml:space="preserve">C-24537   </t>
  </si>
  <si>
    <t xml:space="preserve">C-24538   </t>
  </si>
  <si>
    <t xml:space="preserve">C-24539   </t>
  </si>
  <si>
    <t xml:space="preserve">C-24540   </t>
  </si>
  <si>
    <t xml:space="preserve">C-24541   </t>
  </si>
  <si>
    <t xml:space="preserve">C-24542   </t>
  </si>
  <si>
    <t xml:space="preserve">C-24543   </t>
  </si>
  <si>
    <t xml:space="preserve">C-24544   </t>
  </si>
  <si>
    <t xml:space="preserve">C-24545   </t>
  </si>
  <si>
    <t xml:space="preserve">C-24546   </t>
  </si>
  <si>
    <t xml:space="preserve">C-24547   </t>
  </si>
  <si>
    <t xml:space="preserve">C-24548   </t>
  </si>
  <si>
    <t xml:space="preserve">C-24549   </t>
  </si>
  <si>
    <t xml:space="preserve">C-24550   </t>
  </si>
  <si>
    <t xml:space="preserve">C-24551   </t>
  </si>
  <si>
    <t xml:space="preserve">C-24552   </t>
  </si>
  <si>
    <t xml:space="preserve">C-24553   </t>
  </si>
  <si>
    <t xml:space="preserve">C-24554   </t>
  </si>
  <si>
    <t xml:space="preserve">C-24555   </t>
  </si>
  <si>
    <t xml:space="preserve">C-24556   </t>
  </si>
  <si>
    <t xml:space="preserve">C-24557   </t>
  </si>
  <si>
    <t xml:space="preserve">C-24558   </t>
  </si>
  <si>
    <t xml:space="preserve">C-24559   </t>
  </si>
  <si>
    <t xml:space="preserve">C-24560   </t>
  </si>
  <si>
    <t xml:space="preserve">C-24561   </t>
  </si>
  <si>
    <t xml:space="preserve">C-24562   </t>
  </si>
  <si>
    <t xml:space="preserve">C-24563   </t>
  </si>
  <si>
    <t xml:space="preserve">C-24564   </t>
  </si>
  <si>
    <t xml:space="preserve">C-24565   </t>
  </si>
  <si>
    <t xml:space="preserve">C-24566   </t>
  </si>
  <si>
    <t xml:space="preserve">C-24567   </t>
  </si>
  <si>
    <t xml:space="preserve">C-24568   </t>
  </si>
  <si>
    <t xml:space="preserve">C-24569   </t>
  </si>
  <si>
    <t xml:space="preserve">C-24570   </t>
  </si>
  <si>
    <t xml:space="preserve">C-24571   </t>
  </si>
  <si>
    <t xml:space="preserve">C-24572   </t>
  </si>
  <si>
    <t xml:space="preserve">C-24573   </t>
  </si>
  <si>
    <t xml:space="preserve">C-24574   </t>
  </si>
  <si>
    <t xml:space="preserve">C-24575   </t>
  </si>
  <si>
    <t xml:space="preserve">C-24576   </t>
  </si>
  <si>
    <t xml:space="preserve">C-24577   </t>
  </si>
  <si>
    <t xml:space="preserve">C-24578   </t>
  </si>
  <si>
    <t xml:space="preserve">C-24579   </t>
  </si>
  <si>
    <t xml:space="preserve">C-24580   </t>
  </si>
  <si>
    <t xml:space="preserve">C-24581   </t>
  </si>
  <si>
    <t xml:space="preserve">C-24582   </t>
  </si>
  <si>
    <t xml:space="preserve">C-24583   </t>
  </si>
  <si>
    <t xml:space="preserve">C-24584   </t>
  </si>
  <si>
    <t xml:space="preserve">C-24585   </t>
  </si>
  <si>
    <t xml:space="preserve">C-24586   </t>
  </si>
  <si>
    <t xml:space="preserve">C-24587   </t>
  </si>
  <si>
    <t xml:space="preserve">C-24588   </t>
  </si>
  <si>
    <t xml:space="preserve">C-24589   </t>
  </si>
  <si>
    <t xml:space="preserve">C-24590   </t>
  </si>
  <si>
    <t xml:space="preserve">C-24591   </t>
  </si>
  <si>
    <t xml:space="preserve">C-24592   </t>
  </si>
  <si>
    <t xml:space="preserve">C-24593   </t>
  </si>
  <si>
    <t xml:space="preserve">C-24594   </t>
  </si>
  <si>
    <t xml:space="preserve">C-24595   </t>
  </si>
  <si>
    <t xml:space="preserve">C-24596   </t>
  </si>
  <si>
    <t xml:space="preserve">C-24597   </t>
  </si>
  <si>
    <t xml:space="preserve">C-24598   </t>
  </si>
  <si>
    <t xml:space="preserve">C-24599   </t>
  </si>
  <si>
    <t xml:space="preserve">C-24600   </t>
  </si>
  <si>
    <t xml:space="preserve">C-24601   </t>
  </si>
  <si>
    <t xml:space="preserve">C-24602   </t>
  </si>
  <si>
    <t xml:space="preserve">C-24603   </t>
  </si>
  <si>
    <t xml:space="preserve">C-24604   </t>
  </si>
  <si>
    <t xml:space="preserve">C-24605   </t>
  </si>
  <si>
    <t xml:space="preserve">C-24606   </t>
  </si>
  <si>
    <t xml:space="preserve">C-24607   </t>
  </si>
  <si>
    <t xml:space="preserve">C-24608   </t>
  </si>
  <si>
    <t xml:space="preserve">C-24609   </t>
  </si>
  <si>
    <t>18/02/2017 20/02/2017</t>
  </si>
  <si>
    <t xml:space="preserve">C-24610   </t>
  </si>
  <si>
    <t xml:space="preserve">C-24611   </t>
  </si>
  <si>
    <t xml:space="preserve">C-24612   </t>
  </si>
  <si>
    <t xml:space="preserve">C-24613   </t>
  </si>
  <si>
    <t xml:space="preserve">C-24614   </t>
  </si>
  <si>
    <t xml:space="preserve">C-24615   </t>
  </si>
  <si>
    <t xml:space="preserve">C-24616   </t>
  </si>
  <si>
    <t xml:space="preserve">C-24617   </t>
  </si>
  <si>
    <t xml:space="preserve">C-24618   </t>
  </si>
  <si>
    <t xml:space="preserve">C-24619   </t>
  </si>
  <si>
    <t xml:space="preserve">C-24620   </t>
  </si>
  <si>
    <t xml:space="preserve">C-24621   </t>
  </si>
  <si>
    <t xml:space="preserve">C-24622   </t>
  </si>
  <si>
    <t xml:space="preserve">C-24623   </t>
  </si>
  <si>
    <t>06/02/2017 09/02/2017</t>
  </si>
  <si>
    <t xml:space="preserve">C-24624   </t>
  </si>
  <si>
    <t xml:space="preserve">C-24625   </t>
  </si>
  <si>
    <t xml:space="preserve">C-24626   </t>
  </si>
  <si>
    <t xml:space="preserve">C-24627   </t>
  </si>
  <si>
    <t xml:space="preserve">C-24628   </t>
  </si>
  <si>
    <t>07/02/2017 08/02/2017</t>
  </si>
  <si>
    <t xml:space="preserve">C-24629   </t>
  </si>
  <si>
    <t xml:space="preserve">C-24630   </t>
  </si>
  <si>
    <t xml:space="preserve">C-24631   </t>
  </si>
  <si>
    <t xml:space="preserve">C-24632   </t>
  </si>
  <si>
    <t xml:space="preserve">C-24633   </t>
  </si>
  <si>
    <t xml:space="preserve">C-24634   </t>
  </si>
  <si>
    <t xml:space="preserve">C-24635   </t>
  </si>
  <si>
    <t xml:space="preserve">C-24636   </t>
  </si>
  <si>
    <t xml:space="preserve">C-24637   </t>
  </si>
  <si>
    <t>06/02/2017 10/02/2017</t>
  </si>
  <si>
    <t xml:space="preserve">C-24638   </t>
  </si>
  <si>
    <t xml:space="preserve">C-24639   </t>
  </si>
  <si>
    <t xml:space="preserve">C-24640   </t>
  </si>
  <si>
    <t xml:space="preserve">C-24641   </t>
  </si>
  <si>
    <t xml:space="preserve">C-24642   </t>
  </si>
  <si>
    <t xml:space="preserve">C-24643   </t>
  </si>
  <si>
    <t xml:space="preserve">C-24644   </t>
  </si>
  <si>
    <t xml:space="preserve">C-24645   </t>
  </si>
  <si>
    <t xml:space="preserve">C-24646   </t>
  </si>
  <si>
    <t xml:space="preserve">C-24647   </t>
  </si>
  <si>
    <t xml:space="preserve">C-24648   </t>
  </si>
  <si>
    <t xml:space="preserve">C-24649   </t>
  </si>
  <si>
    <t xml:space="preserve">C-24650   </t>
  </si>
  <si>
    <t xml:space="preserve">C-24651   </t>
  </si>
  <si>
    <t xml:space="preserve">C-24652   </t>
  </si>
  <si>
    <t xml:space="preserve">C-24653   </t>
  </si>
  <si>
    <t xml:space="preserve">C-24654   </t>
  </si>
  <si>
    <t xml:space="preserve">C-24655   </t>
  </si>
  <si>
    <t xml:space="preserve">C-24656   </t>
  </si>
  <si>
    <t xml:space="preserve">C-24657   </t>
  </si>
  <si>
    <t xml:space="preserve">C-24658   </t>
  </si>
  <si>
    <t xml:space="preserve">C-24659   </t>
  </si>
  <si>
    <t xml:space="preserve">C-24660   </t>
  </si>
  <si>
    <t xml:space="preserve">C-24661   </t>
  </si>
  <si>
    <t xml:space="preserve">C-24662   </t>
  </si>
  <si>
    <t xml:space="preserve">C-24663   </t>
  </si>
  <si>
    <t xml:space="preserve">C-24664   </t>
  </si>
  <si>
    <t xml:space="preserve">C-24665   </t>
  </si>
  <si>
    <t xml:space="preserve">C-24666   </t>
  </si>
  <si>
    <t xml:space="preserve">C-24667   </t>
  </si>
  <si>
    <t xml:space="preserve">C-24668   </t>
  </si>
  <si>
    <t xml:space="preserve">C-24669   </t>
  </si>
  <si>
    <t xml:space="preserve">C-24670   </t>
  </si>
  <si>
    <t xml:space="preserve">C-24671   </t>
  </si>
  <si>
    <t xml:space="preserve">C-24672   </t>
  </si>
  <si>
    <t xml:space="preserve">C-24673   </t>
  </si>
  <si>
    <t xml:space="preserve">C-24674   </t>
  </si>
  <si>
    <t xml:space="preserve">C-24675   </t>
  </si>
  <si>
    <t xml:space="preserve">C-24676   </t>
  </si>
  <si>
    <t xml:space="preserve">C-24677   </t>
  </si>
  <si>
    <t xml:space="preserve">C-24678   </t>
  </si>
  <si>
    <t xml:space="preserve">C-24679   </t>
  </si>
  <si>
    <t xml:space="preserve">C-24680   </t>
  </si>
  <si>
    <t xml:space="preserve">C-24681   </t>
  </si>
  <si>
    <t xml:space="preserve">C-24682   </t>
  </si>
  <si>
    <t xml:space="preserve">C-24683   </t>
  </si>
  <si>
    <t xml:space="preserve">C-24684   </t>
  </si>
  <si>
    <t xml:space="preserve">C-24685   </t>
  </si>
  <si>
    <t xml:space="preserve">C-24686   </t>
  </si>
  <si>
    <t xml:space="preserve">C-24687   </t>
  </si>
  <si>
    <t xml:space="preserve">(48)PORFIRIO CRUZ                                                         </t>
  </si>
  <si>
    <t xml:space="preserve">C-24688   </t>
  </si>
  <si>
    <t xml:space="preserve">C-24689   </t>
  </si>
  <si>
    <t xml:space="preserve">C-24690   </t>
  </si>
  <si>
    <t xml:space="preserve">C-24691   </t>
  </si>
  <si>
    <t xml:space="preserve">C-24692   </t>
  </si>
  <si>
    <t xml:space="preserve">C-24693   </t>
  </si>
  <si>
    <t xml:space="preserve">C-24694   </t>
  </si>
  <si>
    <t xml:space="preserve">C-24695   </t>
  </si>
  <si>
    <t xml:space="preserve">C-24696   </t>
  </si>
  <si>
    <t xml:space="preserve">C-24697   </t>
  </si>
  <si>
    <t xml:space="preserve">C-24698   </t>
  </si>
  <si>
    <t xml:space="preserve">C-24699   </t>
  </si>
  <si>
    <t xml:space="preserve">C-24700   </t>
  </si>
  <si>
    <t xml:space="preserve">C-24701   </t>
  </si>
  <si>
    <t xml:space="preserve">C-24702   </t>
  </si>
  <si>
    <t xml:space="preserve">C-24703   </t>
  </si>
  <si>
    <t xml:space="preserve">C-24704   </t>
  </si>
  <si>
    <t xml:space="preserve">C-24705   </t>
  </si>
  <si>
    <t xml:space="preserve">C-24706   </t>
  </si>
  <si>
    <t xml:space="preserve">C-24707   </t>
  </si>
  <si>
    <t xml:space="preserve">C-24708   </t>
  </si>
  <si>
    <t xml:space="preserve">C-24709   </t>
  </si>
  <si>
    <t xml:space="preserve">C-24710   </t>
  </si>
  <si>
    <t xml:space="preserve">C-24711   </t>
  </si>
  <si>
    <t xml:space="preserve">C-24712   </t>
  </si>
  <si>
    <t xml:space="preserve">C-24713   </t>
  </si>
  <si>
    <t xml:space="preserve">C-24714   </t>
  </si>
  <si>
    <t xml:space="preserve">C-24715   </t>
  </si>
  <si>
    <t xml:space="preserve">C-24716   </t>
  </si>
  <si>
    <t xml:space="preserve">C-24717   </t>
  </si>
  <si>
    <t xml:space="preserve">C-24718   </t>
  </si>
  <si>
    <t xml:space="preserve">C-24719   </t>
  </si>
  <si>
    <t xml:space="preserve">C-24720   </t>
  </si>
  <si>
    <t xml:space="preserve">C-24721   </t>
  </si>
  <si>
    <t xml:space="preserve">C-24722   </t>
  </si>
  <si>
    <t xml:space="preserve">C-24723   </t>
  </si>
  <si>
    <t xml:space="preserve">C-24724   </t>
  </si>
  <si>
    <t xml:space="preserve">C-24725   </t>
  </si>
  <si>
    <t xml:space="preserve">C-24726   </t>
  </si>
  <si>
    <t xml:space="preserve">C-24727   </t>
  </si>
  <si>
    <t xml:space="preserve">C-24728   </t>
  </si>
  <si>
    <t xml:space="preserve">C-24729   </t>
  </si>
  <si>
    <t>03/02/2017 05/02/207</t>
  </si>
  <si>
    <t xml:space="preserve">C-24730   </t>
  </si>
  <si>
    <t xml:space="preserve">C-24731   </t>
  </si>
  <si>
    <t xml:space="preserve">C-24732   </t>
  </si>
  <si>
    <t xml:space="preserve">C-24733   </t>
  </si>
  <si>
    <t xml:space="preserve">C-24734   </t>
  </si>
  <si>
    <t xml:space="preserve">C-24735   </t>
  </si>
  <si>
    <t xml:space="preserve">C-24736   </t>
  </si>
  <si>
    <t xml:space="preserve">C-24737   </t>
  </si>
  <si>
    <t xml:space="preserve">C-24738   </t>
  </si>
  <si>
    <t xml:space="preserve">C-24739   </t>
  </si>
  <si>
    <t xml:space="preserve">C-24740   </t>
  </si>
  <si>
    <t>09/02/2017 11/02/2017</t>
  </si>
  <si>
    <t xml:space="preserve">C-24741   </t>
  </si>
  <si>
    <t xml:space="preserve">C-24742   </t>
  </si>
  <si>
    <t xml:space="preserve">C-24743   </t>
  </si>
  <si>
    <t xml:space="preserve">C-24744   </t>
  </si>
  <si>
    <t xml:space="preserve">C-24745   </t>
  </si>
  <si>
    <t xml:space="preserve">C-24746   </t>
  </si>
  <si>
    <t xml:space="preserve">C-24747   </t>
  </si>
  <si>
    <t xml:space="preserve">C-24748   </t>
  </si>
  <si>
    <t xml:space="preserve">C-24749   </t>
  </si>
  <si>
    <t xml:space="preserve">C-24750   </t>
  </si>
  <si>
    <t xml:space="preserve">C-24751   </t>
  </si>
  <si>
    <t xml:space="preserve">C-24752   </t>
  </si>
  <si>
    <t xml:space="preserve">C-24753   </t>
  </si>
  <si>
    <t xml:space="preserve">C-24754   </t>
  </si>
  <si>
    <t xml:space="preserve">C-24755   </t>
  </si>
  <si>
    <t xml:space="preserve">C-24756   </t>
  </si>
  <si>
    <t xml:space="preserve">C-24757   </t>
  </si>
  <si>
    <t xml:space="preserve">C-24758   </t>
  </si>
  <si>
    <t xml:space="preserve">C-24759   </t>
  </si>
  <si>
    <t xml:space="preserve">C-24760   </t>
  </si>
  <si>
    <t xml:space="preserve">C-24761   </t>
  </si>
  <si>
    <t xml:space="preserve">C-24762   </t>
  </si>
  <si>
    <t xml:space="preserve">C-24763   </t>
  </si>
  <si>
    <t xml:space="preserve">C-24764   </t>
  </si>
  <si>
    <t xml:space="preserve">C-24765   </t>
  </si>
  <si>
    <t xml:space="preserve">C-24766   </t>
  </si>
  <si>
    <t xml:space="preserve">C-24767   </t>
  </si>
  <si>
    <t xml:space="preserve">C-24768   </t>
  </si>
  <si>
    <t xml:space="preserve">C-24769   </t>
  </si>
  <si>
    <t xml:space="preserve">C-24770   </t>
  </si>
  <si>
    <t xml:space="preserve">C-24771   </t>
  </si>
  <si>
    <t xml:space="preserve">C-24772   </t>
  </si>
  <si>
    <t xml:space="preserve">C-24773   </t>
  </si>
  <si>
    <t xml:space="preserve">C-24774   </t>
  </si>
  <si>
    <t xml:space="preserve">C-24775   </t>
  </si>
  <si>
    <t>08/02/2017 17/02/2017</t>
  </si>
  <si>
    <t xml:space="preserve">C-24776   </t>
  </si>
  <si>
    <t xml:space="preserve">C-24777   </t>
  </si>
  <si>
    <t xml:space="preserve">C-24778   </t>
  </si>
  <si>
    <t xml:space="preserve">C-24779   </t>
  </si>
  <si>
    <t xml:space="preserve">C-24780   </t>
  </si>
  <si>
    <t xml:space="preserve">C-24781   </t>
  </si>
  <si>
    <t xml:space="preserve">C-24782   </t>
  </si>
  <si>
    <t xml:space="preserve">C-24783   </t>
  </si>
  <si>
    <t xml:space="preserve">C-24784   </t>
  </si>
  <si>
    <t xml:space="preserve">C-24785   </t>
  </si>
  <si>
    <t xml:space="preserve">C-24786   </t>
  </si>
  <si>
    <t xml:space="preserve">C-24787   </t>
  </si>
  <si>
    <t xml:space="preserve">C-24788   </t>
  </si>
  <si>
    <t xml:space="preserve">C-24789   </t>
  </si>
  <si>
    <t xml:space="preserve">C-24790   </t>
  </si>
  <si>
    <t xml:space="preserve">C-24791   </t>
  </si>
  <si>
    <t xml:space="preserve">C-24792   </t>
  </si>
  <si>
    <t xml:space="preserve">C-24793   </t>
  </si>
  <si>
    <t xml:space="preserve">C-24794   </t>
  </si>
  <si>
    <t xml:space="preserve">C-24795   </t>
  </si>
  <si>
    <t xml:space="preserve">C-24796   </t>
  </si>
  <si>
    <t xml:space="preserve">C-24797   </t>
  </si>
  <si>
    <t xml:space="preserve">C-24798   </t>
  </si>
  <si>
    <t xml:space="preserve">C-24799   </t>
  </si>
  <si>
    <t xml:space="preserve">C-24800   </t>
  </si>
  <si>
    <t xml:space="preserve">C-24801   </t>
  </si>
  <si>
    <t xml:space="preserve">C-24802   </t>
  </si>
  <si>
    <t xml:space="preserve">C-24803   </t>
  </si>
  <si>
    <t xml:space="preserve">C-24804   </t>
  </si>
  <si>
    <t xml:space="preserve">C-24805   </t>
  </si>
  <si>
    <t xml:space="preserve">C-24806   </t>
  </si>
  <si>
    <t xml:space="preserve">C-24807   </t>
  </si>
  <si>
    <t xml:space="preserve">C-24808   </t>
  </si>
  <si>
    <t>04/02/2017 08/02/2017 09/02/2017</t>
  </si>
  <si>
    <t xml:space="preserve">C-24809   </t>
  </si>
  <si>
    <t>06/02/2017 10/02/2017 13/02/2017</t>
  </si>
  <si>
    <t xml:space="preserve">C-24810   </t>
  </si>
  <si>
    <t xml:space="preserve">C-24811   </t>
  </si>
  <si>
    <t xml:space="preserve">C-24812   </t>
  </si>
  <si>
    <t xml:space="preserve">C-24813   </t>
  </si>
  <si>
    <t xml:space="preserve">C-24814   </t>
  </si>
  <si>
    <t xml:space="preserve">C-24815   </t>
  </si>
  <si>
    <t xml:space="preserve">C-24816   </t>
  </si>
  <si>
    <t xml:space="preserve">C-24817   </t>
  </si>
  <si>
    <t xml:space="preserve">C-24818   </t>
  </si>
  <si>
    <t xml:space="preserve">C-24819   </t>
  </si>
  <si>
    <t xml:space="preserve">C-24820   </t>
  </si>
  <si>
    <t xml:space="preserve">C-24821   </t>
  </si>
  <si>
    <t xml:space="preserve">C-24822   </t>
  </si>
  <si>
    <t xml:space="preserve">C-24823   </t>
  </si>
  <si>
    <t xml:space="preserve">C-24824   </t>
  </si>
  <si>
    <t xml:space="preserve">C-24825   </t>
  </si>
  <si>
    <t xml:space="preserve">C-24826   </t>
  </si>
  <si>
    <t xml:space="preserve">C-24827   </t>
  </si>
  <si>
    <t xml:space="preserve">C-24828   </t>
  </si>
  <si>
    <t xml:space="preserve">C-24829   </t>
  </si>
  <si>
    <t xml:space="preserve">C-24830   </t>
  </si>
  <si>
    <t xml:space="preserve">C-24831   </t>
  </si>
  <si>
    <t xml:space="preserve">C-24832   </t>
  </si>
  <si>
    <t xml:space="preserve">C-24833   </t>
  </si>
  <si>
    <t xml:space="preserve">C-24834   </t>
  </si>
  <si>
    <t xml:space="preserve">C-24835   </t>
  </si>
  <si>
    <t xml:space="preserve">C-24836   </t>
  </si>
  <si>
    <t xml:space="preserve">C-24837   </t>
  </si>
  <si>
    <t xml:space="preserve">C-24838   </t>
  </si>
  <si>
    <t xml:space="preserve">C-24839   </t>
  </si>
  <si>
    <t xml:space="preserve">C-24840   </t>
  </si>
  <si>
    <t xml:space="preserve">C-24841   </t>
  </si>
  <si>
    <t xml:space="preserve">C-24842   </t>
  </si>
  <si>
    <t xml:space="preserve">C-24843   </t>
  </si>
  <si>
    <t xml:space="preserve">C-24844   </t>
  </si>
  <si>
    <t xml:space="preserve">C-24845   </t>
  </si>
  <si>
    <t xml:space="preserve">C-24846   </t>
  </si>
  <si>
    <t xml:space="preserve">C-24847   </t>
  </si>
  <si>
    <t xml:space="preserve">C-24848   </t>
  </si>
  <si>
    <t xml:space="preserve">C-24849   </t>
  </si>
  <si>
    <t xml:space="preserve">C-24850   </t>
  </si>
  <si>
    <t xml:space="preserve">C-24851   </t>
  </si>
  <si>
    <t xml:space="preserve">C-24852   </t>
  </si>
  <si>
    <t xml:space="preserve">C-24853   </t>
  </si>
  <si>
    <t xml:space="preserve">C-24854   </t>
  </si>
  <si>
    <t xml:space="preserve">C-24855   </t>
  </si>
  <si>
    <t xml:space="preserve">C-24856   </t>
  </si>
  <si>
    <t xml:space="preserve">C-24857   </t>
  </si>
  <si>
    <t xml:space="preserve">C-24858   </t>
  </si>
  <si>
    <t xml:space="preserve">C-24859   </t>
  </si>
  <si>
    <t xml:space="preserve">C-24860   </t>
  </si>
  <si>
    <t xml:space="preserve">C-24861   </t>
  </si>
  <si>
    <t xml:space="preserve">C-24862   </t>
  </si>
  <si>
    <t xml:space="preserve">C-24863   </t>
  </si>
  <si>
    <t xml:space="preserve">C-24864   </t>
  </si>
  <si>
    <t>D-0001</t>
  </si>
  <si>
    <t xml:space="preserve">C-24865   </t>
  </si>
  <si>
    <t>D-0002</t>
  </si>
  <si>
    <t xml:space="preserve">C-24866   </t>
  </si>
  <si>
    <t>D-0003</t>
  </si>
  <si>
    <t xml:space="preserve">C-24867   </t>
  </si>
  <si>
    <t>D-0004</t>
  </si>
  <si>
    <t xml:space="preserve">C-24868   </t>
  </si>
  <si>
    <t>D-0005</t>
  </si>
  <si>
    <t xml:space="preserve">C-24869   </t>
  </si>
  <si>
    <t>D-0006</t>
  </si>
  <si>
    <t xml:space="preserve">C-24870   </t>
  </si>
  <si>
    <t>D-0007</t>
  </si>
  <si>
    <t xml:space="preserve">C-24871   </t>
  </si>
  <si>
    <t>D-0008</t>
  </si>
  <si>
    <t xml:space="preserve">C-24872   </t>
  </si>
  <si>
    <t>D-0009</t>
  </si>
  <si>
    <t xml:space="preserve">C-24873   </t>
  </si>
  <si>
    <t>D-0010</t>
  </si>
  <si>
    <t xml:space="preserve">C-24874   </t>
  </si>
  <si>
    <t>D-0011</t>
  </si>
  <si>
    <t xml:space="preserve">C-24875   </t>
  </si>
  <si>
    <t>D-0012</t>
  </si>
  <si>
    <t xml:space="preserve">C-24876   </t>
  </si>
  <si>
    <t>D-0013</t>
  </si>
  <si>
    <t xml:space="preserve">C-24877   </t>
  </si>
  <si>
    <t>D-0014</t>
  </si>
  <si>
    <t xml:space="preserve">C-24878   </t>
  </si>
  <si>
    <t>D-0015</t>
  </si>
  <si>
    <t xml:space="preserve">C-24879   </t>
  </si>
  <si>
    <t>D-0016</t>
  </si>
  <si>
    <t xml:space="preserve">C-24880   </t>
  </si>
  <si>
    <t>D-0017</t>
  </si>
  <si>
    <t xml:space="preserve">C-24881   </t>
  </si>
  <si>
    <t>D-0018</t>
  </si>
  <si>
    <t xml:space="preserve">C-24882   </t>
  </si>
  <si>
    <t>D-0019</t>
  </si>
  <si>
    <t xml:space="preserve">C-24883   </t>
  </si>
  <si>
    <t>D-0020</t>
  </si>
  <si>
    <t xml:space="preserve">C-24884   </t>
  </si>
  <si>
    <t xml:space="preserve">C-24885   </t>
  </si>
  <si>
    <t xml:space="preserve">C-24886   </t>
  </si>
  <si>
    <t xml:space="preserve">C-24887   </t>
  </si>
  <si>
    <t xml:space="preserve">C-24888   </t>
  </si>
  <si>
    <t xml:space="preserve">C-24889   </t>
  </si>
  <si>
    <t xml:space="preserve">C-24890   </t>
  </si>
  <si>
    <t xml:space="preserve">C-24891   </t>
  </si>
  <si>
    <t xml:space="preserve">C-24892   </t>
  </si>
  <si>
    <t xml:space="preserve">C-24893   </t>
  </si>
  <si>
    <t xml:space="preserve">C-24894   </t>
  </si>
  <si>
    <t xml:space="preserve">C-24895   </t>
  </si>
  <si>
    <t xml:space="preserve">C-24896   </t>
  </si>
  <si>
    <t xml:space="preserve">C-24897   </t>
  </si>
  <si>
    <t xml:space="preserve">C-24898   </t>
  </si>
  <si>
    <t xml:space="preserve">C-24899   </t>
  </si>
  <si>
    <t xml:space="preserve">C-24900   </t>
  </si>
  <si>
    <t xml:space="preserve">C-24901   </t>
  </si>
  <si>
    <t xml:space="preserve">C-24902   </t>
  </si>
  <si>
    <t xml:space="preserve">C-24903   </t>
  </si>
  <si>
    <t xml:space="preserve">C-24904   </t>
  </si>
  <si>
    <t xml:space="preserve">C-24905   </t>
  </si>
  <si>
    <t xml:space="preserve">C-24906   </t>
  </si>
  <si>
    <t xml:space="preserve">C-24907   </t>
  </si>
  <si>
    <t xml:space="preserve">C-24908   </t>
  </si>
  <si>
    <t xml:space="preserve">C-24909   </t>
  </si>
  <si>
    <t xml:space="preserve">C-24910   </t>
  </si>
  <si>
    <t xml:space="preserve">C-24911   </t>
  </si>
  <si>
    <t xml:space="preserve">C-24912   </t>
  </si>
  <si>
    <t xml:space="preserve">C-24913   </t>
  </si>
  <si>
    <t xml:space="preserve">C-24914   </t>
  </si>
  <si>
    <t xml:space="preserve">C-24915   </t>
  </si>
  <si>
    <t xml:space="preserve">C-24916   </t>
  </si>
  <si>
    <t xml:space="preserve">C-24917   </t>
  </si>
  <si>
    <t xml:space="preserve">C-24918   </t>
  </si>
  <si>
    <t xml:space="preserve">C-24919   </t>
  </si>
  <si>
    <t xml:space="preserve">C-24920   </t>
  </si>
  <si>
    <t xml:space="preserve">C-24921   </t>
  </si>
  <si>
    <t xml:space="preserve">C-24922   </t>
  </si>
  <si>
    <t xml:space="preserve">C-24923   </t>
  </si>
  <si>
    <t xml:space="preserve">C-24924   </t>
  </si>
  <si>
    <t xml:space="preserve">C-24925   </t>
  </si>
  <si>
    <t xml:space="preserve">C-24926   </t>
  </si>
  <si>
    <t xml:space="preserve">C-24927   </t>
  </si>
  <si>
    <t xml:space="preserve">C-24928   </t>
  </si>
  <si>
    <t xml:space="preserve">C-24929   </t>
  </si>
  <si>
    <t xml:space="preserve">C-24930   </t>
  </si>
  <si>
    <t xml:space="preserve">C-24931   </t>
  </si>
  <si>
    <t xml:space="preserve">C-24932   </t>
  </si>
  <si>
    <t xml:space="preserve">C-24933   </t>
  </si>
  <si>
    <t xml:space="preserve">C-24934   </t>
  </si>
  <si>
    <t xml:space="preserve">C-24935   </t>
  </si>
  <si>
    <t xml:space="preserve">C-24936   </t>
  </si>
  <si>
    <t xml:space="preserve">C-24937   </t>
  </si>
  <si>
    <t xml:space="preserve">C-24938   </t>
  </si>
  <si>
    <t xml:space="preserve">C-24939   </t>
  </si>
  <si>
    <t xml:space="preserve">C-24940   </t>
  </si>
  <si>
    <t xml:space="preserve">C-24941   </t>
  </si>
  <si>
    <t xml:space="preserve">C-24942   </t>
  </si>
  <si>
    <t xml:space="preserve">C-24943   </t>
  </si>
  <si>
    <t xml:space="preserve">C-24944   </t>
  </si>
  <si>
    <t xml:space="preserve">C-24945   </t>
  </si>
  <si>
    <t xml:space="preserve">C-24946   </t>
  </si>
  <si>
    <t xml:space="preserve">C-24947   </t>
  </si>
  <si>
    <t xml:space="preserve">C-24948   </t>
  </si>
  <si>
    <t>05/02/2017 07/02/2017</t>
  </si>
  <si>
    <t xml:space="preserve">C-24949   </t>
  </si>
  <si>
    <t xml:space="preserve">C-24950   </t>
  </si>
  <si>
    <t xml:space="preserve">C-24951   </t>
  </si>
  <si>
    <t xml:space="preserve">C-24952   </t>
  </si>
  <si>
    <t xml:space="preserve">C-24953   </t>
  </si>
  <si>
    <t xml:space="preserve">C-24954   </t>
  </si>
  <si>
    <t xml:space="preserve">C-24955   </t>
  </si>
  <si>
    <t xml:space="preserve">C-24956   </t>
  </si>
  <si>
    <t xml:space="preserve">C-24957   </t>
  </si>
  <si>
    <t xml:space="preserve">C-24958   </t>
  </si>
  <si>
    <t xml:space="preserve">C-24959   </t>
  </si>
  <si>
    <t xml:space="preserve">(516)CARNICERIA ISABEL                                                     </t>
  </si>
  <si>
    <t xml:space="preserve">C-24960   </t>
  </si>
  <si>
    <t xml:space="preserve">C-24961   </t>
  </si>
  <si>
    <t xml:space="preserve">C-24962   </t>
  </si>
  <si>
    <t xml:space="preserve">C-24963   </t>
  </si>
  <si>
    <t xml:space="preserve">C-24964   </t>
  </si>
  <si>
    <t xml:space="preserve">C-24965   </t>
  </si>
  <si>
    <t xml:space="preserve">C-24966   </t>
  </si>
  <si>
    <t xml:space="preserve">C-24967   </t>
  </si>
  <si>
    <t xml:space="preserve">C-24968   </t>
  </si>
  <si>
    <t xml:space="preserve">C-24969   </t>
  </si>
  <si>
    <t xml:space="preserve">C-24970   </t>
  </si>
  <si>
    <t xml:space="preserve">C-24971   </t>
  </si>
  <si>
    <t xml:space="preserve">C-24972   </t>
  </si>
  <si>
    <t xml:space="preserve">C-24973   </t>
  </si>
  <si>
    <t xml:space="preserve">C-24974   </t>
  </si>
  <si>
    <t xml:space="preserve">C-24975   </t>
  </si>
  <si>
    <t xml:space="preserve">C-24976   </t>
  </si>
  <si>
    <t xml:space="preserve">C-24977   </t>
  </si>
  <si>
    <t xml:space="preserve">C-24978   </t>
  </si>
  <si>
    <t xml:space="preserve">C-24979   </t>
  </si>
  <si>
    <t xml:space="preserve">C-24980   </t>
  </si>
  <si>
    <t xml:space="preserve">C-24981   </t>
  </si>
  <si>
    <t xml:space="preserve">C-24982   </t>
  </si>
  <si>
    <t xml:space="preserve">C-24983   </t>
  </si>
  <si>
    <t xml:space="preserve">C-24984   </t>
  </si>
  <si>
    <t xml:space="preserve">C-24985   </t>
  </si>
  <si>
    <t xml:space="preserve">C-24986   </t>
  </si>
  <si>
    <t xml:space="preserve">C-24987   </t>
  </si>
  <si>
    <t xml:space="preserve">C-24988   </t>
  </si>
  <si>
    <t xml:space="preserve">C-24989   </t>
  </si>
  <si>
    <t xml:space="preserve">C-24990   </t>
  </si>
  <si>
    <t xml:space="preserve">(524)JOSE LUIS PEREZ VALDEZ                                                </t>
  </si>
  <si>
    <t xml:space="preserve">C-24991   </t>
  </si>
  <si>
    <t xml:space="preserve">C-24992   </t>
  </si>
  <si>
    <t xml:space="preserve">C-24993   </t>
  </si>
  <si>
    <t xml:space="preserve">C-24994   </t>
  </si>
  <si>
    <t xml:space="preserve">C-24995   </t>
  </si>
  <si>
    <t>09/02/2017 10/02/2017</t>
  </si>
  <si>
    <t xml:space="preserve">C-24996   </t>
  </si>
  <si>
    <t xml:space="preserve">C-24997   </t>
  </si>
  <si>
    <t xml:space="preserve">C-24998   </t>
  </si>
  <si>
    <t xml:space="preserve">C-24999   </t>
  </si>
  <si>
    <t xml:space="preserve">C-25000   </t>
  </si>
  <si>
    <t xml:space="preserve">D-1       </t>
  </si>
  <si>
    <t xml:space="preserve">D-2       </t>
  </si>
  <si>
    <t xml:space="preserve">D-3       </t>
  </si>
  <si>
    <t xml:space="preserve">D-4       </t>
  </si>
  <si>
    <t xml:space="preserve">D-5       </t>
  </si>
  <si>
    <t xml:space="preserve">D-6       </t>
  </si>
  <si>
    <t xml:space="preserve">D-7      </t>
  </si>
  <si>
    <t xml:space="preserve">D-8      </t>
  </si>
  <si>
    <t xml:space="preserve">D-9      </t>
  </si>
  <si>
    <t xml:space="preserve">D-10      </t>
  </si>
  <si>
    <t xml:space="preserve">D-11      </t>
  </si>
  <si>
    <t xml:space="preserve">D-12      </t>
  </si>
  <si>
    <t xml:space="preserve">D-13      </t>
  </si>
  <si>
    <t xml:space="preserve">D-14      </t>
  </si>
  <si>
    <t xml:space="preserve">D-15      </t>
  </si>
  <si>
    <t xml:space="preserve">D-16      </t>
  </si>
  <si>
    <t xml:space="preserve">D-17      </t>
  </si>
  <si>
    <t xml:space="preserve">D-18      </t>
  </si>
  <si>
    <t xml:space="preserve">(320)IVAN                                                                  </t>
  </si>
  <si>
    <t xml:space="preserve">D-19      </t>
  </si>
  <si>
    <t xml:space="preserve">D-20      </t>
  </si>
  <si>
    <t xml:space="preserve">D-21      </t>
  </si>
  <si>
    <t xml:space="preserve">D-22      </t>
  </si>
  <si>
    <t xml:space="preserve">D-23      </t>
  </si>
  <si>
    <t xml:space="preserve">D-24      </t>
  </si>
  <si>
    <t xml:space="preserve">D-25      </t>
  </si>
  <si>
    <t xml:space="preserve">D-26      </t>
  </si>
  <si>
    <t xml:space="preserve">D-27      </t>
  </si>
  <si>
    <t xml:space="preserve">D-28      </t>
  </si>
  <si>
    <t xml:space="preserve">D-29      </t>
  </si>
  <si>
    <t xml:space="preserve">D-30      </t>
  </si>
  <si>
    <t xml:space="preserve">D-31      </t>
  </si>
  <si>
    <t xml:space="preserve">D-32      </t>
  </si>
  <si>
    <t xml:space="preserve">D-33      </t>
  </si>
  <si>
    <t xml:space="preserve">D-34      </t>
  </si>
  <si>
    <t xml:space="preserve">D-35      </t>
  </si>
  <si>
    <t xml:space="preserve">D-36      </t>
  </si>
  <si>
    <t xml:space="preserve">D-37      </t>
  </si>
  <si>
    <t xml:space="preserve">D-38      </t>
  </si>
  <si>
    <t xml:space="preserve">D-39      </t>
  </si>
  <si>
    <t xml:space="preserve">D-40      </t>
  </si>
  <si>
    <t xml:space="preserve">D-41      </t>
  </si>
  <si>
    <t xml:space="preserve">D-42      </t>
  </si>
  <si>
    <t xml:space="preserve">D-43      </t>
  </si>
  <si>
    <t xml:space="preserve">D-44      </t>
  </si>
  <si>
    <t xml:space="preserve">D-45      </t>
  </si>
  <si>
    <t xml:space="preserve">D-46      </t>
  </si>
  <si>
    <t xml:space="preserve">D-47      </t>
  </si>
  <si>
    <t xml:space="preserve">(683)KARINA MARTINEZ                                                       </t>
  </si>
  <si>
    <t xml:space="preserve">D-48      </t>
  </si>
  <si>
    <t xml:space="preserve">D-49      </t>
  </si>
  <si>
    <t xml:space="preserve">D-50      </t>
  </si>
  <si>
    <t xml:space="preserve">D-51      </t>
  </si>
  <si>
    <t xml:space="preserve">D-52      </t>
  </si>
  <si>
    <t xml:space="preserve">D-53      </t>
  </si>
  <si>
    <t xml:space="preserve">D-54      </t>
  </si>
  <si>
    <t xml:space="preserve">D-55      </t>
  </si>
  <si>
    <t xml:space="preserve">D-56      </t>
  </si>
  <si>
    <t xml:space="preserve">D-57      </t>
  </si>
  <si>
    <t xml:space="preserve">D-58      </t>
  </si>
  <si>
    <t xml:space="preserve">D-59      </t>
  </si>
  <si>
    <t xml:space="preserve">D-60      </t>
  </si>
  <si>
    <t xml:space="preserve">D-61      </t>
  </si>
  <si>
    <t xml:space="preserve">D-62      </t>
  </si>
  <si>
    <t xml:space="preserve">D-63      </t>
  </si>
  <si>
    <t xml:space="preserve">(574)GONZALO RAMIREZ                                       </t>
  </si>
  <si>
    <t xml:space="preserve">D-64      </t>
  </si>
  <si>
    <t xml:space="preserve">D-65     </t>
  </si>
  <si>
    <t xml:space="preserve">(259)SALVADOR VALVERDE                      </t>
  </si>
  <si>
    <t xml:space="preserve">D-66     </t>
  </si>
  <si>
    <t xml:space="preserve">D-67     </t>
  </si>
  <si>
    <t xml:space="preserve">D-68     </t>
  </si>
  <si>
    <t xml:space="preserve">D-69     </t>
  </si>
  <si>
    <t xml:space="preserve">D-70     </t>
  </si>
  <si>
    <t xml:space="preserve">D-71     </t>
  </si>
  <si>
    <t xml:space="preserve">D-72     </t>
  </si>
  <si>
    <t xml:space="preserve">(647)ANGEL LEDO                       </t>
  </si>
  <si>
    <t xml:space="preserve">D-73     </t>
  </si>
  <si>
    <t xml:space="preserve">D-74     </t>
  </si>
  <si>
    <t xml:space="preserve">D-75     </t>
  </si>
  <si>
    <t xml:space="preserve">D-76     </t>
  </si>
  <si>
    <t xml:space="preserve">D-77      </t>
  </si>
  <si>
    <t xml:space="preserve">D-78      </t>
  </si>
  <si>
    <t xml:space="preserve">D-79      </t>
  </si>
  <si>
    <t>07/02/2017 09/02/2017</t>
  </si>
  <si>
    <t xml:space="preserve">D-80     </t>
  </si>
  <si>
    <t>(222)ARTURO SANCHEZ</t>
  </si>
  <si>
    <t xml:space="preserve">D-81     </t>
  </si>
  <si>
    <t xml:space="preserve">D-82     </t>
  </si>
  <si>
    <t xml:space="preserve">(266)CRISTIAN GRACIELA                                      </t>
  </si>
  <si>
    <t xml:space="preserve">D-83     </t>
  </si>
  <si>
    <t xml:space="preserve">D-84     </t>
  </si>
  <si>
    <t xml:space="preserve">D-85     </t>
  </si>
  <si>
    <t xml:space="preserve">D-86     </t>
  </si>
  <si>
    <t xml:space="preserve">D-87     </t>
  </si>
  <si>
    <t xml:space="preserve">D-88     </t>
  </si>
  <si>
    <t>(317)MAQUILA FRANCISCO</t>
  </si>
  <si>
    <t xml:space="preserve">D-89     </t>
  </si>
  <si>
    <t xml:space="preserve">D-90     </t>
  </si>
  <si>
    <t xml:space="preserve">D-91     </t>
  </si>
  <si>
    <t xml:space="preserve">D-92     </t>
  </si>
  <si>
    <t xml:space="preserve">D-93     </t>
  </si>
  <si>
    <t xml:space="preserve">D-94     </t>
  </si>
  <si>
    <t xml:space="preserve">(177)PRODUCTO PARA AVES Y ANIMALES SA DE CV </t>
  </si>
  <si>
    <t xml:space="preserve">D-95      </t>
  </si>
  <si>
    <t xml:space="preserve">D-96     </t>
  </si>
  <si>
    <t xml:space="preserve">D-97     </t>
  </si>
  <si>
    <t xml:space="preserve">D-98     </t>
  </si>
  <si>
    <t xml:space="preserve">D-99     </t>
  </si>
  <si>
    <t xml:space="preserve">D-100     </t>
  </si>
  <si>
    <t xml:space="preserve">D-101     </t>
  </si>
  <si>
    <t xml:space="preserve">D-102     </t>
  </si>
  <si>
    <t xml:space="preserve">D-103     </t>
  </si>
  <si>
    <t xml:space="preserve">D-104     </t>
  </si>
  <si>
    <t xml:space="preserve">D-105     </t>
  </si>
  <si>
    <t xml:space="preserve">D-106     </t>
  </si>
  <si>
    <t xml:space="preserve">D-107     </t>
  </si>
  <si>
    <t xml:space="preserve">D-108     </t>
  </si>
  <si>
    <t xml:space="preserve">D-109     </t>
  </si>
  <si>
    <t xml:space="preserve">D-110     </t>
  </si>
  <si>
    <t xml:space="preserve">D-111     </t>
  </si>
  <si>
    <t xml:space="preserve">D-112     </t>
  </si>
  <si>
    <t xml:space="preserve">D-113     </t>
  </si>
  <si>
    <t xml:space="preserve">D-114     </t>
  </si>
  <si>
    <t xml:space="preserve">D-115     </t>
  </si>
  <si>
    <t xml:space="preserve">D-116     </t>
  </si>
  <si>
    <t xml:space="preserve">D-117     </t>
  </si>
  <si>
    <t xml:space="preserve">D-118     </t>
  </si>
  <si>
    <t xml:space="preserve">D-119     </t>
  </si>
  <si>
    <t xml:space="preserve">D-120     </t>
  </si>
  <si>
    <t xml:space="preserve">D-121     </t>
  </si>
  <si>
    <t xml:space="preserve">D-122     </t>
  </si>
  <si>
    <t xml:space="preserve">D-123     </t>
  </si>
  <si>
    <t xml:space="preserve">D-124     </t>
  </si>
  <si>
    <t xml:space="preserve">D-125     </t>
  </si>
  <si>
    <t xml:space="preserve">D-126     </t>
  </si>
  <si>
    <t xml:space="preserve">D-127     </t>
  </si>
  <si>
    <t>10/02/201711/02/2017</t>
  </si>
  <si>
    <t xml:space="preserve">D-128     </t>
  </si>
  <si>
    <t xml:space="preserve">D-129     </t>
  </si>
  <si>
    <t xml:space="preserve">D-130     </t>
  </si>
  <si>
    <t xml:space="preserve">D-131     </t>
  </si>
  <si>
    <t xml:space="preserve">D-132     </t>
  </si>
  <si>
    <t xml:space="preserve">D-133     </t>
  </si>
  <si>
    <t xml:space="preserve">D-134     </t>
  </si>
  <si>
    <t xml:space="preserve">D-135     </t>
  </si>
  <si>
    <t xml:space="preserve">D-136     </t>
  </si>
  <si>
    <t xml:space="preserve">D-137     </t>
  </si>
  <si>
    <t xml:space="preserve">D-138     </t>
  </si>
  <si>
    <t xml:space="preserve">D-139     </t>
  </si>
  <si>
    <t xml:space="preserve">D-140     </t>
  </si>
  <si>
    <t xml:space="preserve">D-141     </t>
  </si>
  <si>
    <t xml:space="preserve">D-142     </t>
  </si>
  <si>
    <t xml:space="preserve">D-143     </t>
  </si>
  <si>
    <t xml:space="preserve">D-144     </t>
  </si>
  <si>
    <t xml:space="preserve">D-145     </t>
  </si>
  <si>
    <t xml:space="preserve">D-146     </t>
  </si>
  <si>
    <t xml:space="preserve">D-147     </t>
  </si>
  <si>
    <t xml:space="preserve">D-148     </t>
  </si>
  <si>
    <t xml:space="preserve">D-149     </t>
  </si>
  <si>
    <t xml:space="preserve">D-150     </t>
  </si>
  <si>
    <t xml:space="preserve">D-151     </t>
  </si>
  <si>
    <t xml:space="preserve">D-152     </t>
  </si>
  <si>
    <t xml:space="preserve">D-153     </t>
  </si>
  <si>
    <t xml:space="preserve">D-154     </t>
  </si>
  <si>
    <t xml:space="preserve">D-155     </t>
  </si>
  <si>
    <t xml:space="preserve">D-156     </t>
  </si>
  <si>
    <t xml:space="preserve">D-157     </t>
  </si>
  <si>
    <t xml:space="preserve">D-158     </t>
  </si>
  <si>
    <t xml:space="preserve">D-159     </t>
  </si>
  <si>
    <t>14/02/2017 25/02/2017</t>
  </si>
  <si>
    <t xml:space="preserve">D-160     </t>
  </si>
  <si>
    <t xml:space="preserve">D-161     </t>
  </si>
  <si>
    <t xml:space="preserve">D-162     </t>
  </si>
  <si>
    <t xml:space="preserve">D-163     </t>
  </si>
  <si>
    <t xml:space="preserve">D-164     </t>
  </si>
  <si>
    <t xml:space="preserve">D-165     </t>
  </si>
  <si>
    <t xml:space="preserve">D-166     </t>
  </si>
  <si>
    <t xml:space="preserve">D-167     </t>
  </si>
  <si>
    <t xml:space="preserve">D-168     </t>
  </si>
  <si>
    <t xml:space="preserve">D-169     </t>
  </si>
  <si>
    <t xml:space="preserve">D-170     </t>
  </si>
  <si>
    <t xml:space="preserve">D-171     </t>
  </si>
  <si>
    <t xml:space="preserve">D-172     </t>
  </si>
  <si>
    <t xml:space="preserve">D-173     </t>
  </si>
  <si>
    <t xml:space="preserve">D-174     </t>
  </si>
  <si>
    <t xml:space="preserve">D-175     </t>
  </si>
  <si>
    <t xml:space="preserve">D-176     </t>
  </si>
  <si>
    <t xml:space="preserve">D-177     </t>
  </si>
  <si>
    <t xml:space="preserve">D-178     </t>
  </si>
  <si>
    <t xml:space="preserve">D-179     </t>
  </si>
  <si>
    <t xml:space="preserve">D-180     </t>
  </si>
  <si>
    <t xml:space="preserve">D-181     </t>
  </si>
  <si>
    <t xml:space="preserve">D-182     </t>
  </si>
  <si>
    <t xml:space="preserve">D-183     </t>
  </si>
  <si>
    <t xml:space="preserve">D-184     </t>
  </si>
  <si>
    <t xml:space="preserve">D-185     </t>
  </si>
  <si>
    <t xml:space="preserve">D-186     </t>
  </si>
  <si>
    <t xml:space="preserve">D-187     </t>
  </si>
  <si>
    <t xml:space="preserve">D-188     </t>
  </si>
  <si>
    <t xml:space="preserve">D-189     </t>
  </si>
  <si>
    <t xml:space="preserve">D-190     </t>
  </si>
  <si>
    <t xml:space="preserve">D-191     </t>
  </si>
  <si>
    <t xml:space="preserve">D-192     </t>
  </si>
  <si>
    <t xml:space="preserve">D-193     </t>
  </si>
  <si>
    <t xml:space="preserve">D-194     </t>
  </si>
  <si>
    <t xml:space="preserve">D-195     </t>
  </si>
  <si>
    <t xml:space="preserve">D-196     </t>
  </si>
  <si>
    <t xml:space="preserve">D-197     </t>
  </si>
  <si>
    <t xml:space="preserve">D-198     </t>
  </si>
  <si>
    <t xml:space="preserve">D-199     </t>
  </si>
  <si>
    <t xml:space="preserve">D-200     </t>
  </si>
  <si>
    <t xml:space="preserve">D-201     </t>
  </si>
  <si>
    <t xml:space="preserve">D-202     </t>
  </si>
  <si>
    <t xml:space="preserve">D-203     </t>
  </si>
  <si>
    <t xml:space="preserve">D-204     </t>
  </si>
  <si>
    <t xml:space="preserve">D-205     </t>
  </si>
  <si>
    <t xml:space="preserve">D-206     </t>
  </si>
  <si>
    <t xml:space="preserve">D-207     </t>
  </si>
  <si>
    <t xml:space="preserve">D-208     </t>
  </si>
  <si>
    <t xml:space="preserve">D-209     </t>
  </si>
  <si>
    <t xml:space="preserve">D-210     </t>
  </si>
  <si>
    <t xml:space="preserve">D-211     </t>
  </si>
  <si>
    <t xml:space="preserve">D-212     </t>
  </si>
  <si>
    <t xml:space="preserve">D-213     </t>
  </si>
  <si>
    <t xml:space="preserve">D-214     </t>
  </si>
  <si>
    <t xml:space="preserve">D-215     </t>
  </si>
  <si>
    <t xml:space="preserve">D-216     </t>
  </si>
  <si>
    <t xml:space="preserve">D-217     </t>
  </si>
  <si>
    <t xml:space="preserve">D-218     </t>
  </si>
  <si>
    <t xml:space="preserve">D-219     </t>
  </si>
  <si>
    <t xml:space="preserve">(198)PEDRO TIRO                                                            </t>
  </si>
  <si>
    <t xml:space="preserve">D-220     </t>
  </si>
  <si>
    <t xml:space="preserve">D-221     </t>
  </si>
  <si>
    <t xml:space="preserve">D-222     </t>
  </si>
  <si>
    <t xml:space="preserve">D-223     </t>
  </si>
  <si>
    <t xml:space="preserve">D-224     </t>
  </si>
  <si>
    <t xml:space="preserve">D-225     </t>
  </si>
  <si>
    <t xml:space="preserve">D-226     </t>
  </si>
  <si>
    <t xml:space="preserve">D-227     </t>
  </si>
  <si>
    <t xml:space="preserve">D-228     </t>
  </si>
  <si>
    <t xml:space="preserve">D-229     </t>
  </si>
  <si>
    <t xml:space="preserve">D-230     </t>
  </si>
  <si>
    <t xml:space="preserve">D-231     </t>
  </si>
  <si>
    <t xml:space="preserve">D-232     </t>
  </si>
  <si>
    <t xml:space="preserve">D-233     </t>
  </si>
  <si>
    <t xml:space="preserve">D-234     </t>
  </si>
  <si>
    <t xml:space="preserve">D-235     </t>
  </si>
  <si>
    <t xml:space="preserve">D-236     </t>
  </si>
  <si>
    <t>11/02/2017 13/02/2017</t>
  </si>
  <si>
    <t xml:space="preserve">D-237     </t>
  </si>
  <si>
    <t xml:space="preserve">D-238     </t>
  </si>
  <si>
    <t xml:space="preserve">D-239     </t>
  </si>
  <si>
    <t xml:space="preserve">D-240     </t>
  </si>
  <si>
    <t xml:space="preserve">D-241     </t>
  </si>
  <si>
    <t xml:space="preserve">D-242     </t>
  </si>
  <si>
    <t xml:space="preserve">D-243     </t>
  </si>
  <si>
    <t xml:space="preserve">D-244     </t>
  </si>
  <si>
    <t xml:space="preserve">D-245     </t>
  </si>
  <si>
    <t xml:space="preserve">D-246     </t>
  </si>
  <si>
    <t xml:space="preserve">D-247     </t>
  </si>
  <si>
    <t xml:space="preserve">D-248     </t>
  </si>
  <si>
    <t xml:space="preserve">D-249     </t>
  </si>
  <si>
    <t xml:space="preserve">D-250     </t>
  </si>
  <si>
    <t xml:space="preserve">D-251     </t>
  </si>
  <si>
    <t xml:space="preserve">D-252     </t>
  </si>
  <si>
    <t xml:space="preserve">D-253     </t>
  </si>
  <si>
    <t xml:space="preserve">D-254     </t>
  </si>
  <si>
    <t xml:space="preserve">D-255     </t>
  </si>
  <si>
    <t xml:space="preserve">D-256     </t>
  </si>
  <si>
    <t xml:space="preserve">D-257     </t>
  </si>
  <si>
    <t xml:space="preserve">D-258     </t>
  </si>
  <si>
    <t xml:space="preserve">D-259     </t>
  </si>
  <si>
    <t xml:space="preserve">D-260     </t>
  </si>
  <si>
    <t xml:space="preserve">D-261     </t>
  </si>
  <si>
    <t xml:space="preserve">D-262     </t>
  </si>
  <si>
    <t xml:space="preserve">D-263     </t>
  </si>
  <si>
    <t xml:space="preserve">D-264     </t>
  </si>
  <si>
    <t xml:space="preserve">D-265     </t>
  </si>
  <si>
    <t xml:space="preserve">D-266     </t>
  </si>
  <si>
    <t xml:space="preserve">D-267     </t>
  </si>
  <si>
    <t xml:space="preserve">D-268     </t>
  </si>
  <si>
    <t xml:space="preserve">D-269     </t>
  </si>
  <si>
    <t xml:space="preserve">D-270     </t>
  </si>
  <si>
    <t xml:space="preserve">D-271     </t>
  </si>
  <si>
    <t xml:space="preserve">D-272     </t>
  </si>
  <si>
    <t xml:space="preserve">D-273     </t>
  </si>
  <si>
    <t xml:space="preserve">D-274     </t>
  </si>
  <si>
    <t xml:space="preserve">D-275     </t>
  </si>
  <si>
    <t xml:space="preserve">D-276     </t>
  </si>
  <si>
    <t xml:space="preserve">D-277     </t>
  </si>
  <si>
    <t xml:space="preserve">D-278     </t>
  </si>
  <si>
    <t xml:space="preserve">D-279     </t>
  </si>
  <si>
    <t xml:space="preserve">D-280     </t>
  </si>
  <si>
    <t xml:space="preserve">D-281     </t>
  </si>
  <si>
    <t xml:space="preserve">D-282     </t>
  </si>
  <si>
    <t xml:space="preserve">D-283     </t>
  </si>
  <si>
    <t xml:space="preserve">D-284     </t>
  </si>
  <si>
    <t xml:space="preserve">D-285     </t>
  </si>
  <si>
    <t xml:space="preserve">D-286     </t>
  </si>
  <si>
    <t xml:space="preserve">D-287     </t>
  </si>
  <si>
    <t xml:space="preserve">D-288     </t>
  </si>
  <si>
    <t xml:space="preserve">D-289     </t>
  </si>
  <si>
    <t xml:space="preserve">D-290     </t>
  </si>
  <si>
    <t xml:space="preserve">D-291     </t>
  </si>
  <si>
    <t xml:space="preserve">D-292     </t>
  </si>
  <si>
    <t xml:space="preserve">D-293     </t>
  </si>
  <si>
    <t xml:space="preserve">D-294     </t>
  </si>
  <si>
    <t xml:space="preserve">D-295     </t>
  </si>
  <si>
    <t xml:space="preserve">D-296     </t>
  </si>
  <si>
    <t xml:space="preserve">D-297     </t>
  </si>
  <si>
    <t xml:space="preserve">D-298     </t>
  </si>
  <si>
    <t xml:space="preserve">D-299     </t>
  </si>
  <si>
    <t xml:space="preserve">D-300     </t>
  </si>
  <si>
    <t xml:space="preserve">D-301     </t>
  </si>
  <si>
    <t xml:space="preserve">D-302     </t>
  </si>
  <si>
    <t xml:space="preserve">D-303     </t>
  </si>
  <si>
    <t xml:space="preserve">D-304     </t>
  </si>
  <si>
    <t xml:space="preserve">D-305     </t>
  </si>
  <si>
    <t xml:space="preserve">D-306     </t>
  </si>
  <si>
    <t xml:space="preserve">D-307     </t>
  </si>
  <si>
    <t xml:space="preserve">D-308     </t>
  </si>
  <si>
    <t xml:space="preserve">D-309     </t>
  </si>
  <si>
    <t xml:space="preserve">D-310     </t>
  </si>
  <si>
    <t xml:space="preserve">D-311     </t>
  </si>
  <si>
    <t xml:space="preserve">D-312     </t>
  </si>
  <si>
    <t xml:space="preserve">D-313     </t>
  </si>
  <si>
    <t xml:space="preserve">D-314     </t>
  </si>
  <si>
    <t xml:space="preserve">D-315     </t>
  </si>
  <si>
    <t xml:space="preserve">D-316     </t>
  </si>
  <si>
    <t xml:space="preserve">D-317     </t>
  </si>
  <si>
    <t xml:space="preserve">D-318     </t>
  </si>
  <si>
    <t xml:space="preserve">D-319     </t>
  </si>
  <si>
    <t xml:space="preserve">D-320     </t>
  </si>
  <si>
    <t xml:space="preserve">D-321     </t>
  </si>
  <si>
    <t xml:space="preserve">D-322     </t>
  </si>
  <si>
    <t xml:space="preserve">D-323     </t>
  </si>
  <si>
    <t xml:space="preserve">(192)ELEAN                                                                 </t>
  </si>
  <si>
    <t xml:space="preserve">D-324     </t>
  </si>
  <si>
    <t xml:space="preserve">D-325     </t>
  </si>
  <si>
    <t xml:space="preserve">D-326     </t>
  </si>
  <si>
    <t xml:space="preserve">D-327     </t>
  </si>
  <si>
    <t xml:space="preserve">D-328     </t>
  </si>
  <si>
    <t xml:space="preserve">D-329     </t>
  </si>
  <si>
    <t xml:space="preserve">D-330     </t>
  </si>
  <si>
    <t xml:space="preserve">D-331     </t>
  </si>
  <si>
    <t xml:space="preserve">D-332     </t>
  </si>
  <si>
    <t xml:space="preserve">D-333     </t>
  </si>
  <si>
    <t xml:space="preserve">D-334     </t>
  </si>
  <si>
    <t xml:space="preserve">D-335     </t>
  </si>
  <si>
    <t xml:space="preserve">(613)BASILIO BAEZ                                                          </t>
  </si>
  <si>
    <t xml:space="preserve">D-336     </t>
  </si>
  <si>
    <t xml:space="preserve">D-337     </t>
  </si>
  <si>
    <t xml:space="preserve">D-338     </t>
  </si>
  <si>
    <t xml:space="preserve">D-339     </t>
  </si>
  <si>
    <t xml:space="preserve">D-340     </t>
  </si>
  <si>
    <t xml:space="preserve">D-341     </t>
  </si>
  <si>
    <t xml:space="preserve">D-342     </t>
  </si>
  <si>
    <t xml:space="preserve">D-343     </t>
  </si>
  <si>
    <t xml:space="preserve">D-344     </t>
  </si>
  <si>
    <t xml:space="preserve">D-345     </t>
  </si>
  <si>
    <t xml:space="preserve">D-346     </t>
  </si>
  <si>
    <t xml:space="preserve">D-347     </t>
  </si>
  <si>
    <t xml:space="preserve">D-348     </t>
  </si>
  <si>
    <t xml:space="preserve">D-349     </t>
  </si>
  <si>
    <t xml:space="preserve">D-350     </t>
  </si>
  <si>
    <t xml:space="preserve">D-351     </t>
  </si>
  <si>
    <t xml:space="preserve">D-352     </t>
  </si>
  <si>
    <t xml:space="preserve">D-353     </t>
  </si>
  <si>
    <t xml:space="preserve">D-354     </t>
  </si>
  <si>
    <t xml:space="preserve">D-355     </t>
  </si>
  <si>
    <t xml:space="preserve">D-356     </t>
  </si>
  <si>
    <t xml:space="preserve">D-357     </t>
  </si>
  <si>
    <t xml:space="preserve">D-358     </t>
  </si>
  <si>
    <t xml:space="preserve">D-359     </t>
  </si>
  <si>
    <t xml:space="preserve">D-360     </t>
  </si>
  <si>
    <t xml:space="preserve">(202)ROSALBA SANCHEZ ALI                                                   </t>
  </si>
  <si>
    <t xml:space="preserve">D-361     </t>
  </si>
  <si>
    <t xml:space="preserve">D-362     </t>
  </si>
  <si>
    <t xml:space="preserve">D-363     </t>
  </si>
  <si>
    <t xml:space="preserve">D-364     </t>
  </si>
  <si>
    <t xml:space="preserve">D-365     </t>
  </si>
  <si>
    <t xml:space="preserve">D-366     </t>
  </si>
  <si>
    <t xml:space="preserve">D-367     </t>
  </si>
  <si>
    <t>11/02/2017 15/02/2017</t>
  </si>
  <si>
    <t xml:space="preserve">D-368     </t>
  </si>
  <si>
    <t xml:space="preserve">D-369     </t>
  </si>
  <si>
    <t xml:space="preserve">D-370     </t>
  </si>
  <si>
    <t xml:space="preserve">D-371     </t>
  </si>
  <si>
    <t xml:space="preserve">(223)DIONICIO TLAXCO                                                       </t>
  </si>
  <si>
    <t xml:space="preserve">D-372     </t>
  </si>
  <si>
    <t xml:space="preserve">D-373     </t>
  </si>
  <si>
    <t xml:space="preserve">D-374     </t>
  </si>
  <si>
    <t xml:space="preserve">D-375     </t>
  </si>
  <si>
    <t xml:space="preserve">D-376     </t>
  </si>
  <si>
    <t xml:space="preserve">D-377     </t>
  </si>
  <si>
    <t xml:space="preserve">D-378     </t>
  </si>
  <si>
    <t xml:space="preserve">D-379     </t>
  </si>
  <si>
    <t xml:space="preserve">D-380     </t>
  </si>
  <si>
    <t xml:space="preserve">D-381     </t>
  </si>
  <si>
    <t xml:space="preserve">D-382     </t>
  </si>
  <si>
    <t xml:space="preserve">D-383     </t>
  </si>
  <si>
    <t xml:space="preserve">D-384     </t>
  </si>
  <si>
    <t xml:space="preserve">D-385     </t>
  </si>
  <si>
    <t xml:space="preserve">D-386     </t>
  </si>
  <si>
    <t xml:space="preserve">D-387     </t>
  </si>
  <si>
    <t xml:space="preserve">D-388     </t>
  </si>
  <si>
    <t xml:space="preserve">D-389     </t>
  </si>
  <si>
    <t xml:space="preserve">D-390     </t>
  </si>
  <si>
    <t xml:space="preserve">D-391     </t>
  </si>
  <si>
    <t xml:space="preserve">(684)TLAXLANCINGO                                                          </t>
  </si>
  <si>
    <t xml:space="preserve">D-392     </t>
  </si>
  <si>
    <t xml:space="preserve">D-393     </t>
  </si>
  <si>
    <t xml:space="preserve">D-394     </t>
  </si>
  <si>
    <t xml:space="preserve">D-395     </t>
  </si>
  <si>
    <t xml:space="preserve">D-396     </t>
  </si>
  <si>
    <t xml:space="preserve">D-397     </t>
  </si>
  <si>
    <t xml:space="preserve">D-398     </t>
  </si>
  <si>
    <t xml:space="preserve">D-399     </t>
  </si>
  <si>
    <t xml:space="preserve">D-400     </t>
  </si>
  <si>
    <t xml:space="preserve">D-401     </t>
  </si>
  <si>
    <t xml:space="preserve">D-402     </t>
  </si>
  <si>
    <t xml:space="preserve">D-403     </t>
  </si>
  <si>
    <t xml:space="preserve">D-404     </t>
  </si>
  <si>
    <t xml:space="preserve">D-405     </t>
  </si>
  <si>
    <t xml:space="preserve">D-406     </t>
  </si>
  <si>
    <t xml:space="preserve">D-407     </t>
  </si>
  <si>
    <t xml:space="preserve">D-408     </t>
  </si>
  <si>
    <t xml:space="preserve">D-409     </t>
  </si>
  <si>
    <t xml:space="preserve">D-410     </t>
  </si>
  <si>
    <t xml:space="preserve">D-411     </t>
  </si>
  <si>
    <t xml:space="preserve">D-412     </t>
  </si>
  <si>
    <t xml:space="preserve">D-413     </t>
  </si>
  <si>
    <t xml:space="preserve">D-414     </t>
  </si>
  <si>
    <t xml:space="preserve">D-415     </t>
  </si>
  <si>
    <t xml:space="preserve">D-416     </t>
  </si>
  <si>
    <t xml:space="preserve">D-417     </t>
  </si>
  <si>
    <t xml:space="preserve">D-418     </t>
  </si>
  <si>
    <t xml:space="preserve">D-419     </t>
  </si>
  <si>
    <t xml:space="preserve">D-420     </t>
  </si>
  <si>
    <t xml:space="preserve">D-421     </t>
  </si>
  <si>
    <t xml:space="preserve">D-422     </t>
  </si>
  <si>
    <t xml:space="preserve">D-423     </t>
  </si>
  <si>
    <t xml:space="preserve">D-424     </t>
  </si>
  <si>
    <t xml:space="preserve">D-425     </t>
  </si>
  <si>
    <t xml:space="preserve">D-426     </t>
  </si>
  <si>
    <t xml:space="preserve">D-427     </t>
  </si>
  <si>
    <t xml:space="preserve">D-428     </t>
  </si>
  <si>
    <t xml:space="preserve">D-429     </t>
  </si>
  <si>
    <t xml:space="preserve">D-430     </t>
  </si>
  <si>
    <t xml:space="preserve">D-431     </t>
  </si>
  <si>
    <t xml:space="preserve">D-432     </t>
  </si>
  <si>
    <t xml:space="preserve">D-433     </t>
  </si>
  <si>
    <t xml:space="preserve">D-434     </t>
  </si>
  <si>
    <t xml:space="preserve">D-435     </t>
  </si>
  <si>
    <t xml:space="preserve">D-436     </t>
  </si>
  <si>
    <t xml:space="preserve">D-437     </t>
  </si>
  <si>
    <t xml:space="preserve">D-438     </t>
  </si>
  <si>
    <t xml:space="preserve">D-439     </t>
  </si>
  <si>
    <t xml:space="preserve">D-440     </t>
  </si>
  <si>
    <t xml:space="preserve">D-441     </t>
  </si>
  <si>
    <t xml:space="preserve">D-442     </t>
  </si>
  <si>
    <t xml:space="preserve">D-443     </t>
  </si>
  <si>
    <t xml:space="preserve">D-444     </t>
  </si>
  <si>
    <t xml:space="preserve">D-445     </t>
  </si>
  <si>
    <t xml:space="preserve">D-446     </t>
  </si>
  <si>
    <t xml:space="preserve">D-447     </t>
  </si>
  <si>
    <t xml:space="preserve">D-448     </t>
  </si>
  <si>
    <t xml:space="preserve">D-449     </t>
  </si>
  <si>
    <t xml:space="preserve">D-450     </t>
  </si>
  <si>
    <t xml:space="preserve">(388)CHALCO                                                                </t>
  </si>
  <si>
    <t xml:space="preserve">D-451     </t>
  </si>
  <si>
    <t xml:space="preserve">D-452     </t>
  </si>
  <si>
    <t xml:space="preserve">D-453     </t>
  </si>
  <si>
    <t xml:space="preserve">D-454     </t>
  </si>
  <si>
    <t>15/02/2017 22/02/2017</t>
  </si>
  <si>
    <t xml:space="preserve">D-455     </t>
  </si>
  <si>
    <t xml:space="preserve">D-456     </t>
  </si>
  <si>
    <t xml:space="preserve">D-457     </t>
  </si>
  <si>
    <t xml:space="preserve">D-458     </t>
  </si>
  <si>
    <t xml:space="preserve">D-459     </t>
  </si>
  <si>
    <t xml:space="preserve">D-460     </t>
  </si>
  <si>
    <t xml:space="preserve">D-461     </t>
  </si>
  <si>
    <t xml:space="preserve">D-462     </t>
  </si>
  <si>
    <t xml:space="preserve">D-463     </t>
  </si>
  <si>
    <t xml:space="preserve">D-464     </t>
  </si>
  <si>
    <t xml:space="preserve">(671)ISIDORO VERACRUZ                                                      </t>
  </si>
  <si>
    <t xml:space="preserve">D-465     </t>
  </si>
  <si>
    <t xml:space="preserve">D-466     </t>
  </si>
  <si>
    <t xml:space="preserve">D-467     </t>
  </si>
  <si>
    <t xml:space="preserve">D-468     </t>
  </si>
  <si>
    <t xml:space="preserve">D-469     </t>
  </si>
  <si>
    <t xml:space="preserve">D-470     </t>
  </si>
  <si>
    <t xml:space="preserve">D-471     </t>
  </si>
  <si>
    <t xml:space="preserve">D-472     </t>
  </si>
  <si>
    <t xml:space="preserve">D-473     </t>
  </si>
  <si>
    <t xml:space="preserve">D-474     </t>
  </si>
  <si>
    <t xml:space="preserve">D-475     </t>
  </si>
  <si>
    <t xml:space="preserve">D-476     </t>
  </si>
  <si>
    <t xml:space="preserve">D-477     </t>
  </si>
  <si>
    <t xml:space="preserve">D-478     </t>
  </si>
  <si>
    <t xml:space="preserve">D-479     </t>
  </si>
  <si>
    <t xml:space="preserve">D-480     </t>
  </si>
  <si>
    <t xml:space="preserve">D-481     </t>
  </si>
  <si>
    <t xml:space="preserve">D-482     </t>
  </si>
  <si>
    <t xml:space="preserve">D-483     </t>
  </si>
  <si>
    <t xml:space="preserve">D-484     </t>
  </si>
  <si>
    <t xml:space="preserve">D-485     </t>
  </si>
  <si>
    <t xml:space="preserve">D-486     </t>
  </si>
  <si>
    <t xml:space="preserve">D-487     </t>
  </si>
  <si>
    <t xml:space="preserve">D-488     </t>
  </si>
  <si>
    <t xml:space="preserve">D-489     </t>
  </si>
  <si>
    <t xml:space="preserve">D-490     </t>
  </si>
  <si>
    <t xml:space="preserve">D-491     </t>
  </si>
  <si>
    <t xml:space="preserve">D-492     </t>
  </si>
  <si>
    <t xml:space="preserve">D-493     </t>
  </si>
  <si>
    <t xml:space="preserve">D-494     </t>
  </si>
  <si>
    <t xml:space="preserve">D-495     </t>
  </si>
  <si>
    <t xml:space="preserve">D-496     </t>
  </si>
  <si>
    <t xml:space="preserve">D-497     </t>
  </si>
  <si>
    <t>14/02/2017 20/02/2017</t>
  </si>
  <si>
    <t xml:space="preserve">D-498     </t>
  </si>
  <si>
    <t xml:space="preserve">D-499     </t>
  </si>
  <si>
    <t xml:space="preserve">D-500     </t>
  </si>
  <si>
    <t xml:space="preserve">D-501     </t>
  </si>
  <si>
    <t xml:space="preserve">D-502     </t>
  </si>
  <si>
    <t xml:space="preserve"> 13/02/2017 16/02/2017 </t>
  </si>
  <si>
    <t xml:space="preserve">D-503     </t>
  </si>
  <si>
    <t xml:space="preserve">D-504     </t>
  </si>
  <si>
    <t xml:space="preserve">(125)LUIS LEDO                                 </t>
  </si>
  <si>
    <t>20/02/2017 22/02/2017</t>
  </si>
  <si>
    <t xml:space="preserve">D-505     </t>
  </si>
  <si>
    <t xml:space="preserve">D-506     </t>
  </si>
  <si>
    <t xml:space="preserve">D-507     </t>
  </si>
  <si>
    <t xml:space="preserve">D-508     </t>
  </si>
  <si>
    <t xml:space="preserve">D-509     </t>
  </si>
  <si>
    <t xml:space="preserve">D-510     </t>
  </si>
  <si>
    <t xml:space="preserve">D-511     </t>
  </si>
  <si>
    <t xml:space="preserve">D-512     </t>
  </si>
  <si>
    <t xml:space="preserve">D-513     </t>
  </si>
  <si>
    <t xml:space="preserve">D-514     </t>
  </si>
  <si>
    <t xml:space="preserve">D-515     </t>
  </si>
  <si>
    <t xml:space="preserve">D-516     </t>
  </si>
  <si>
    <t xml:space="preserve">D-517     </t>
  </si>
  <si>
    <t xml:space="preserve">D-518     </t>
  </si>
  <si>
    <t xml:space="preserve">D-519     </t>
  </si>
  <si>
    <t xml:space="preserve">D-520     </t>
  </si>
  <si>
    <t xml:space="preserve">D-521     </t>
  </si>
  <si>
    <t xml:space="preserve">D-522     </t>
  </si>
  <si>
    <t xml:space="preserve">D-523     </t>
  </si>
  <si>
    <t xml:space="preserve">D-524     </t>
  </si>
  <si>
    <t xml:space="preserve">D-525     </t>
  </si>
  <si>
    <t xml:space="preserve">D-526     </t>
  </si>
  <si>
    <t xml:space="preserve">D-527     </t>
  </si>
  <si>
    <t xml:space="preserve">D-528     </t>
  </si>
  <si>
    <t xml:space="preserve">D-529     </t>
  </si>
  <si>
    <t xml:space="preserve">D-530     </t>
  </si>
  <si>
    <t xml:space="preserve">D-531     </t>
  </si>
  <si>
    <t xml:space="preserve">D-532     </t>
  </si>
  <si>
    <t xml:space="preserve">D-533     </t>
  </si>
  <si>
    <t xml:space="preserve">D-534     </t>
  </si>
  <si>
    <t xml:space="preserve">D-535     </t>
  </si>
  <si>
    <t xml:space="preserve">D-536     </t>
  </si>
  <si>
    <t xml:space="preserve">D-537     </t>
  </si>
  <si>
    <t xml:space="preserve">D-538     </t>
  </si>
  <si>
    <t xml:space="preserve">D-539     </t>
  </si>
  <si>
    <t xml:space="preserve">D-540     </t>
  </si>
  <si>
    <t xml:space="preserve">D-541     </t>
  </si>
  <si>
    <t xml:space="preserve">D-542     </t>
  </si>
  <si>
    <t xml:space="preserve">D-543     </t>
  </si>
  <si>
    <t xml:space="preserve">D-544     </t>
  </si>
  <si>
    <t xml:space="preserve">D-545     </t>
  </si>
  <si>
    <t xml:space="preserve">D-546     </t>
  </si>
  <si>
    <t xml:space="preserve">D-547     </t>
  </si>
  <si>
    <t xml:space="preserve">D-548     </t>
  </si>
  <si>
    <t xml:space="preserve">D-549     </t>
  </si>
  <si>
    <t xml:space="preserve">D-550     </t>
  </si>
  <si>
    <t xml:space="preserve">D-551     </t>
  </si>
  <si>
    <t xml:space="preserve">D-552     </t>
  </si>
  <si>
    <t xml:space="preserve">D-553     </t>
  </si>
  <si>
    <t xml:space="preserve">D-554     </t>
  </si>
  <si>
    <t xml:space="preserve">D-555     </t>
  </si>
  <si>
    <t xml:space="preserve">D-556     </t>
  </si>
  <si>
    <t xml:space="preserve">D-557     </t>
  </si>
  <si>
    <t xml:space="preserve">D-558     </t>
  </si>
  <si>
    <t xml:space="preserve">D-559     </t>
  </si>
  <si>
    <t xml:space="preserve">D-560     </t>
  </si>
  <si>
    <t xml:space="preserve">D-561     </t>
  </si>
  <si>
    <t xml:space="preserve">D-562     </t>
  </si>
  <si>
    <t xml:space="preserve">D-563     </t>
  </si>
  <si>
    <t xml:space="preserve">D-564     </t>
  </si>
  <si>
    <t xml:space="preserve">D-565     </t>
  </si>
  <si>
    <t xml:space="preserve">D-566     </t>
  </si>
  <si>
    <t xml:space="preserve">D-567     </t>
  </si>
  <si>
    <t xml:space="preserve">D-568     </t>
  </si>
  <si>
    <t xml:space="preserve">D-569     </t>
  </si>
  <si>
    <t xml:space="preserve">D-570     </t>
  </si>
  <si>
    <t xml:space="preserve">D-571     </t>
  </si>
  <si>
    <t xml:space="preserve">D-572     </t>
  </si>
  <si>
    <t xml:space="preserve">D-573     </t>
  </si>
  <si>
    <t xml:space="preserve">D-574     </t>
  </si>
  <si>
    <t xml:space="preserve">D-575     </t>
  </si>
  <si>
    <t xml:space="preserve">D-576     </t>
  </si>
  <si>
    <t xml:space="preserve">D-577     </t>
  </si>
  <si>
    <t xml:space="preserve">D-578     </t>
  </si>
  <si>
    <t xml:space="preserve">(480)BENITO                                                                </t>
  </si>
  <si>
    <t xml:space="preserve">D-579     </t>
  </si>
  <si>
    <t xml:space="preserve">D-580     </t>
  </si>
  <si>
    <t xml:space="preserve">D-581     </t>
  </si>
  <si>
    <t xml:space="preserve">D-582     </t>
  </si>
  <si>
    <t xml:space="preserve">D-583     </t>
  </si>
  <si>
    <t xml:space="preserve">D-584     </t>
  </si>
  <si>
    <t xml:space="preserve">D-585     </t>
  </si>
  <si>
    <t xml:space="preserve">D-586     </t>
  </si>
  <si>
    <t xml:space="preserve">D-587     </t>
  </si>
  <si>
    <t xml:space="preserve">D-588     </t>
  </si>
  <si>
    <t xml:space="preserve">D-589     </t>
  </si>
  <si>
    <t xml:space="preserve">D-590     </t>
  </si>
  <si>
    <t xml:space="preserve">D-591     </t>
  </si>
  <si>
    <t xml:space="preserve">D-592     </t>
  </si>
  <si>
    <t xml:space="preserve">D-593     </t>
  </si>
  <si>
    <t xml:space="preserve">D-594     </t>
  </si>
  <si>
    <t xml:space="preserve">D-595     </t>
  </si>
  <si>
    <t xml:space="preserve">D-596     </t>
  </si>
  <si>
    <t xml:space="preserve">D-597     </t>
  </si>
  <si>
    <t xml:space="preserve">D-598     </t>
  </si>
  <si>
    <t xml:space="preserve">D-599     </t>
  </si>
  <si>
    <t>14/02/2017 16/02/2017</t>
  </si>
  <si>
    <t xml:space="preserve">D-600     </t>
  </si>
  <si>
    <t xml:space="preserve">D-601     </t>
  </si>
  <si>
    <t xml:space="preserve">D-602     </t>
  </si>
  <si>
    <t xml:space="preserve">D-603     </t>
  </si>
  <si>
    <t xml:space="preserve">D-604     </t>
  </si>
  <si>
    <t xml:space="preserve">D-605     </t>
  </si>
  <si>
    <t xml:space="preserve">D-606     </t>
  </si>
  <si>
    <t xml:space="preserve">D-607     </t>
  </si>
  <si>
    <t xml:space="preserve">D-608     </t>
  </si>
  <si>
    <t xml:space="preserve">D-609     </t>
  </si>
  <si>
    <t xml:space="preserve">D-610     </t>
  </si>
  <si>
    <t xml:space="preserve">D-611     </t>
  </si>
  <si>
    <t xml:space="preserve">D-612     </t>
  </si>
  <si>
    <t xml:space="preserve">D-613     </t>
  </si>
  <si>
    <t xml:space="preserve">D-614     </t>
  </si>
  <si>
    <t xml:space="preserve">D-615     </t>
  </si>
  <si>
    <t xml:space="preserve">D-616     </t>
  </si>
  <si>
    <t xml:space="preserve">D-617     </t>
  </si>
  <si>
    <t xml:space="preserve">D-618     </t>
  </si>
  <si>
    <t xml:space="preserve">D-619     </t>
  </si>
  <si>
    <t xml:space="preserve">D-620     </t>
  </si>
  <si>
    <t xml:space="preserve">D-621     </t>
  </si>
  <si>
    <t xml:space="preserve">D-622     </t>
  </si>
  <si>
    <t xml:space="preserve">D-623     </t>
  </si>
  <si>
    <t xml:space="preserve">D-624     </t>
  </si>
  <si>
    <t xml:space="preserve">D-625     </t>
  </si>
  <si>
    <t xml:space="preserve">D-626     </t>
  </si>
  <si>
    <t xml:space="preserve">D-627     </t>
  </si>
  <si>
    <t xml:space="preserve">D-628     </t>
  </si>
  <si>
    <t>(628)LEONARDO LINARES</t>
  </si>
  <si>
    <t>D-629</t>
  </si>
  <si>
    <t>D-630</t>
  </si>
  <si>
    <t>D-631</t>
  </si>
  <si>
    <t>D-632</t>
  </si>
  <si>
    <t>D-633</t>
  </si>
  <si>
    <t>D-634</t>
  </si>
  <si>
    <t>D-635</t>
  </si>
  <si>
    <t>D-636</t>
  </si>
  <si>
    <t>D-637</t>
  </si>
  <si>
    <t>D-638</t>
  </si>
  <si>
    <t>D-639</t>
  </si>
  <si>
    <t>D-640</t>
  </si>
  <si>
    <t>D-641</t>
  </si>
  <si>
    <t>D-642</t>
  </si>
  <si>
    <t>D-643</t>
  </si>
  <si>
    <t>D-644</t>
  </si>
  <si>
    <t>(77)GERARDO PULIDO</t>
  </si>
  <si>
    <t>D-645</t>
  </si>
  <si>
    <t>16/02/2017 17/02/2017</t>
  </si>
  <si>
    <t>D-646</t>
  </si>
  <si>
    <t>(297) ZAPATA JUQUILILA</t>
  </si>
  <si>
    <t>D-647</t>
  </si>
  <si>
    <t>D-648</t>
  </si>
  <si>
    <t>D-649</t>
  </si>
  <si>
    <t>D-650</t>
  </si>
  <si>
    <t>D-651</t>
  </si>
  <si>
    <t>D-652</t>
  </si>
  <si>
    <t>D-653</t>
  </si>
  <si>
    <t>D-654</t>
  </si>
  <si>
    <t>D-655</t>
  </si>
  <si>
    <t>D-656</t>
  </si>
  <si>
    <t>D-657</t>
  </si>
  <si>
    <t>D-658</t>
  </si>
  <si>
    <t>D-659</t>
  </si>
  <si>
    <t>D-660</t>
  </si>
  <si>
    <t>(299)CHARLY</t>
  </si>
  <si>
    <t>D-661</t>
  </si>
  <si>
    <t>D-662</t>
  </si>
  <si>
    <t>D-663</t>
  </si>
  <si>
    <t>D-664</t>
  </si>
  <si>
    <t>D-665</t>
  </si>
  <si>
    <t>D-666</t>
  </si>
  <si>
    <t>D-667</t>
  </si>
  <si>
    <t>(254)IRENE CASTILLO</t>
  </si>
  <si>
    <t>D-668</t>
  </si>
  <si>
    <t>D-669</t>
  </si>
  <si>
    <t>(125)LUIS LEDO</t>
  </si>
  <si>
    <t>D-670</t>
  </si>
  <si>
    <t>D-671</t>
  </si>
  <si>
    <t>D-672</t>
  </si>
  <si>
    <t>D-673</t>
  </si>
  <si>
    <t>D-674</t>
  </si>
  <si>
    <t>D-675</t>
  </si>
  <si>
    <t>D-676</t>
  </si>
  <si>
    <t>D-677</t>
  </si>
  <si>
    <t>D-678</t>
  </si>
  <si>
    <t>D-679</t>
  </si>
  <si>
    <t>D-680</t>
  </si>
  <si>
    <t>D-681</t>
  </si>
  <si>
    <t>D-682</t>
  </si>
  <si>
    <t>D-683</t>
  </si>
  <si>
    <t>D-684</t>
  </si>
  <si>
    <t>D-685</t>
  </si>
  <si>
    <t>D-686</t>
  </si>
  <si>
    <t>D-687</t>
  </si>
  <si>
    <t>D-688</t>
  </si>
  <si>
    <t>D-689</t>
  </si>
  <si>
    <t>D-690</t>
  </si>
  <si>
    <t>D-691</t>
  </si>
  <si>
    <t>D-692</t>
  </si>
  <si>
    <t>D-693</t>
  </si>
  <si>
    <t>D-694</t>
  </si>
  <si>
    <t>D-695</t>
  </si>
  <si>
    <t>D-696</t>
  </si>
  <si>
    <t>D-697</t>
  </si>
  <si>
    <t>D-698</t>
  </si>
  <si>
    <t>D-699</t>
  </si>
  <si>
    <t>D-700</t>
  </si>
  <si>
    <t>D-701</t>
  </si>
  <si>
    <t>D-702</t>
  </si>
  <si>
    <t>D-703</t>
  </si>
  <si>
    <t>D-704</t>
  </si>
  <si>
    <t>D-705</t>
  </si>
  <si>
    <t>D-706</t>
  </si>
  <si>
    <t>D-707</t>
  </si>
  <si>
    <t>D-708</t>
  </si>
  <si>
    <t>D-709</t>
  </si>
  <si>
    <t>D-710</t>
  </si>
  <si>
    <t>D-711</t>
  </si>
  <si>
    <t>D-712</t>
  </si>
  <si>
    <t>D-713</t>
  </si>
  <si>
    <t>D-714</t>
  </si>
  <si>
    <t>D-715</t>
  </si>
  <si>
    <t>(115) LUIS HERRERA</t>
  </si>
  <si>
    <t>D-716</t>
  </si>
  <si>
    <t>D-717</t>
  </si>
  <si>
    <t>D-718</t>
  </si>
  <si>
    <t>D-719</t>
  </si>
  <si>
    <t>D-720</t>
  </si>
  <si>
    <t>D-721</t>
  </si>
  <si>
    <t>D-722</t>
  </si>
  <si>
    <t>D-723</t>
  </si>
  <si>
    <t>D-724</t>
  </si>
  <si>
    <t>D-725</t>
  </si>
  <si>
    <t>D-726</t>
  </si>
  <si>
    <t>D-727</t>
  </si>
  <si>
    <t>D-728</t>
  </si>
  <si>
    <t>D-729</t>
  </si>
  <si>
    <t>D-730</t>
  </si>
  <si>
    <t>D-731</t>
  </si>
  <si>
    <t>D-732</t>
  </si>
  <si>
    <t>D-733</t>
  </si>
  <si>
    <t>D-734</t>
  </si>
  <si>
    <t>D-735</t>
  </si>
  <si>
    <t>D-736</t>
  </si>
  <si>
    <t>D-737</t>
  </si>
  <si>
    <t>D-738</t>
  </si>
  <si>
    <t>D-739</t>
  </si>
  <si>
    <t>D-740</t>
  </si>
  <si>
    <t>D-741</t>
  </si>
  <si>
    <t>D-742</t>
  </si>
  <si>
    <t>D-743</t>
  </si>
  <si>
    <t>D-744</t>
  </si>
  <si>
    <t>D-745</t>
  </si>
  <si>
    <t>(323)ENRIQUE HERRERIAS</t>
  </si>
  <si>
    <t>D-746</t>
  </si>
  <si>
    <t>D-747</t>
  </si>
  <si>
    <t>D-748</t>
  </si>
  <si>
    <t>D-749</t>
  </si>
  <si>
    <t>D-750</t>
  </si>
  <si>
    <t>D-751</t>
  </si>
  <si>
    <t>D-752</t>
  </si>
  <si>
    <t>(94) CIC-LA CENTRAL</t>
  </si>
  <si>
    <t>15/02/2017 17/02/2017</t>
  </si>
  <si>
    <t>D-753</t>
  </si>
  <si>
    <t>D-754</t>
  </si>
  <si>
    <t>D-755</t>
  </si>
  <si>
    <t>D-756</t>
  </si>
  <si>
    <t>D-757</t>
  </si>
  <si>
    <t>D-758</t>
  </si>
  <si>
    <t>D-759</t>
  </si>
  <si>
    <t>D-760</t>
  </si>
  <si>
    <t>D-761</t>
  </si>
  <si>
    <t>D-762</t>
  </si>
  <si>
    <t>D-763</t>
  </si>
  <si>
    <t>D-764</t>
  </si>
  <si>
    <t>D-765</t>
  </si>
  <si>
    <t>D-766</t>
  </si>
  <si>
    <t>D-767</t>
  </si>
  <si>
    <t>D-768</t>
  </si>
  <si>
    <t>D-769</t>
  </si>
  <si>
    <t>D-770</t>
  </si>
  <si>
    <t>D-771</t>
  </si>
  <si>
    <t>D-772</t>
  </si>
  <si>
    <t>D-773</t>
  </si>
  <si>
    <t>D-774</t>
  </si>
  <si>
    <t>D-775</t>
  </si>
  <si>
    <t>D-776</t>
  </si>
  <si>
    <t>D-777</t>
  </si>
  <si>
    <t>D-778</t>
  </si>
  <si>
    <t>D-779</t>
  </si>
  <si>
    <t>D-780</t>
  </si>
  <si>
    <t>D-781</t>
  </si>
  <si>
    <t>D-782</t>
  </si>
  <si>
    <t>D-783</t>
  </si>
  <si>
    <t>D-784</t>
  </si>
  <si>
    <t>D-785</t>
  </si>
  <si>
    <t>D-786</t>
  </si>
  <si>
    <t>D-787</t>
  </si>
  <si>
    <t>D-788</t>
  </si>
  <si>
    <t>D-789</t>
  </si>
  <si>
    <t>D-790</t>
  </si>
  <si>
    <t>D-791</t>
  </si>
  <si>
    <t>D-792</t>
  </si>
  <si>
    <t>D-793</t>
  </si>
  <si>
    <t>D-794</t>
  </si>
  <si>
    <t>D-795</t>
  </si>
  <si>
    <t>D-796</t>
  </si>
  <si>
    <t>D-797</t>
  </si>
  <si>
    <t>D-798</t>
  </si>
  <si>
    <t>D-799</t>
  </si>
  <si>
    <t>D-800</t>
  </si>
  <si>
    <t>D-801</t>
  </si>
  <si>
    <t>D-802</t>
  </si>
  <si>
    <t>D-803</t>
  </si>
  <si>
    <t>D-804</t>
  </si>
  <si>
    <t>D-805</t>
  </si>
  <si>
    <t>D-806</t>
  </si>
  <si>
    <t>12/02/2017 13/02/2017</t>
  </si>
  <si>
    <t>D-807</t>
  </si>
  <si>
    <t>D-808</t>
  </si>
  <si>
    <t>D-809</t>
  </si>
  <si>
    <t>D-810</t>
  </si>
  <si>
    <t>D-811</t>
  </si>
  <si>
    <t>D-812</t>
  </si>
  <si>
    <t>D-813</t>
  </si>
  <si>
    <t>D-814</t>
  </si>
  <si>
    <t>D-815</t>
  </si>
  <si>
    <t>D-816</t>
  </si>
  <si>
    <t>D-817</t>
  </si>
  <si>
    <t>D-818</t>
  </si>
  <si>
    <t>D-819</t>
  </si>
  <si>
    <t>D-820</t>
  </si>
  <si>
    <t>D-821</t>
  </si>
  <si>
    <t>D-822</t>
  </si>
  <si>
    <t>D-823</t>
  </si>
  <si>
    <t>D-824</t>
  </si>
  <si>
    <t>D-825</t>
  </si>
  <si>
    <t>D-826</t>
  </si>
  <si>
    <t>D-827</t>
  </si>
  <si>
    <t>D-828</t>
  </si>
  <si>
    <t>D-829</t>
  </si>
  <si>
    <t>D-830</t>
  </si>
  <si>
    <t>D-831</t>
  </si>
  <si>
    <t>D-832</t>
  </si>
  <si>
    <t>D-833</t>
  </si>
  <si>
    <t>D-834</t>
  </si>
  <si>
    <t>(680)TARIMAS</t>
  </si>
  <si>
    <t>D-835</t>
  </si>
  <si>
    <t>D-836</t>
  </si>
  <si>
    <t>D-837</t>
  </si>
  <si>
    <t>D-838</t>
  </si>
  <si>
    <t>D-839</t>
  </si>
  <si>
    <t>D-840</t>
  </si>
  <si>
    <t>D-841</t>
  </si>
  <si>
    <t>D-842</t>
  </si>
  <si>
    <t>D-843</t>
  </si>
  <si>
    <t>D-844</t>
  </si>
  <si>
    <t>D-845</t>
  </si>
  <si>
    <t>D-846</t>
  </si>
  <si>
    <t>D-847</t>
  </si>
  <si>
    <t>D-848</t>
  </si>
  <si>
    <t>D-849</t>
  </si>
  <si>
    <t>D-850</t>
  </si>
  <si>
    <t>D-851</t>
  </si>
  <si>
    <t>D-852</t>
  </si>
  <si>
    <t>D-853</t>
  </si>
  <si>
    <t>D-854</t>
  </si>
  <si>
    <t>D-855</t>
  </si>
  <si>
    <t>D-856</t>
  </si>
  <si>
    <t>D-857</t>
  </si>
  <si>
    <t>22/02/2017 25/02/2017 27/02/2017</t>
  </si>
  <si>
    <t>D-858</t>
  </si>
  <si>
    <t>D-859</t>
  </si>
  <si>
    <t>D-860</t>
  </si>
  <si>
    <t>D-861</t>
  </si>
  <si>
    <t>D-862</t>
  </si>
  <si>
    <t>D-863</t>
  </si>
  <si>
    <t>D-864</t>
  </si>
  <si>
    <t>D-865</t>
  </si>
  <si>
    <t>D-866</t>
  </si>
  <si>
    <t>D-867</t>
  </si>
  <si>
    <t>D-868</t>
  </si>
  <si>
    <t>D-869</t>
  </si>
  <si>
    <t>D-870</t>
  </si>
  <si>
    <t>D-871</t>
  </si>
  <si>
    <t>D-872</t>
  </si>
  <si>
    <t>D-873</t>
  </si>
  <si>
    <t>D-874</t>
  </si>
  <si>
    <t>D-875</t>
  </si>
  <si>
    <t>D-876</t>
  </si>
  <si>
    <t>D-877</t>
  </si>
  <si>
    <t>D-878</t>
  </si>
  <si>
    <t>D-879</t>
  </si>
  <si>
    <t>D-880</t>
  </si>
  <si>
    <t>D-881</t>
  </si>
  <si>
    <t>D-882</t>
  </si>
  <si>
    <t>D-883</t>
  </si>
  <si>
    <t>D-884</t>
  </si>
  <si>
    <t>(341)JUAN DE LOS SANTOS</t>
  </si>
  <si>
    <t>D-885</t>
  </si>
  <si>
    <t>D-886</t>
  </si>
  <si>
    <t>D-887</t>
  </si>
  <si>
    <t>D-888</t>
  </si>
  <si>
    <t>(270)MELITON CUATENCOS</t>
  </si>
  <si>
    <t>D-889</t>
  </si>
  <si>
    <t>D-890</t>
  </si>
  <si>
    <t>D-891</t>
  </si>
  <si>
    <t>D-892</t>
  </si>
  <si>
    <t>D-893</t>
  </si>
  <si>
    <t>15/02/2017 18/02/2017 22/02/2017 23/02/2017</t>
  </si>
  <si>
    <t>D-894</t>
  </si>
  <si>
    <t>D-895</t>
  </si>
  <si>
    <t>D-896</t>
  </si>
  <si>
    <t>D-897</t>
  </si>
  <si>
    <t>(526)CARNES ALI</t>
  </si>
  <si>
    <t>D-898</t>
  </si>
  <si>
    <t>D-899</t>
  </si>
  <si>
    <t>(48)PORFIRIO CRUZ</t>
  </si>
  <si>
    <t>D-900</t>
  </si>
  <si>
    <t>D-901</t>
  </si>
  <si>
    <t>D-902</t>
  </si>
  <si>
    <t>D-903</t>
  </si>
  <si>
    <t>D-904</t>
  </si>
  <si>
    <t>D-905</t>
  </si>
  <si>
    <t>(133)SAGRADO CORAZON HEROES</t>
  </si>
  <si>
    <t>D-906</t>
  </si>
  <si>
    <t>D-907</t>
  </si>
  <si>
    <t>D-908</t>
  </si>
  <si>
    <t>D-909</t>
  </si>
  <si>
    <t>D-910</t>
  </si>
  <si>
    <t>D-911</t>
  </si>
  <si>
    <t>D-912</t>
  </si>
  <si>
    <t>D-913</t>
  </si>
  <si>
    <t>D-914</t>
  </si>
  <si>
    <t>D-915</t>
  </si>
  <si>
    <t>D-916</t>
  </si>
  <si>
    <t>D-917</t>
  </si>
  <si>
    <t>D-918</t>
  </si>
  <si>
    <t>D-919</t>
  </si>
  <si>
    <t>D-920</t>
  </si>
  <si>
    <t>D-921</t>
  </si>
  <si>
    <t>D-922</t>
  </si>
  <si>
    <t>D-923</t>
  </si>
  <si>
    <t>D-924</t>
  </si>
  <si>
    <t>D-925</t>
  </si>
  <si>
    <t>D-926</t>
  </si>
  <si>
    <t>D-927</t>
  </si>
  <si>
    <t>D-928</t>
  </si>
  <si>
    <t>D-929</t>
  </si>
  <si>
    <t>D-930</t>
  </si>
  <si>
    <t>D-931</t>
  </si>
  <si>
    <t>D-932</t>
  </si>
  <si>
    <t>D-933</t>
  </si>
  <si>
    <t>D-934</t>
  </si>
  <si>
    <t>D-935</t>
  </si>
  <si>
    <t>D-936</t>
  </si>
  <si>
    <t>D-937</t>
  </si>
  <si>
    <t>D-938</t>
  </si>
  <si>
    <t>D-939</t>
  </si>
  <si>
    <t>D-940</t>
  </si>
  <si>
    <t>D-941</t>
  </si>
  <si>
    <t>D-942</t>
  </si>
  <si>
    <t>(651)NEALTICAN YOLANDA</t>
  </si>
  <si>
    <t>D-943</t>
  </si>
  <si>
    <t>D-944</t>
  </si>
  <si>
    <t>D-945</t>
  </si>
  <si>
    <t>D-946</t>
  </si>
  <si>
    <t>D-947</t>
  </si>
  <si>
    <t>D-948</t>
  </si>
  <si>
    <t>(152)PEDRO RAMIRO</t>
  </si>
  <si>
    <t>D-949</t>
  </si>
  <si>
    <t>D-950</t>
  </si>
  <si>
    <t>(177)PRODUCTO PARA AVES Y ANIMALES SA DE CV</t>
  </si>
  <si>
    <t>D-951</t>
  </si>
  <si>
    <t>D-952</t>
  </si>
  <si>
    <t>D-953</t>
  </si>
  <si>
    <t>D-954</t>
  </si>
  <si>
    <t>D-955</t>
  </si>
  <si>
    <t>D-956</t>
  </si>
  <si>
    <t>D-957</t>
  </si>
  <si>
    <t>D-958</t>
  </si>
  <si>
    <t>D-959</t>
  </si>
  <si>
    <t>D-960</t>
  </si>
  <si>
    <t>D-961</t>
  </si>
  <si>
    <t>D-962</t>
  </si>
  <si>
    <t>D-963</t>
  </si>
  <si>
    <t>(160)COSTA DE ORO</t>
  </si>
  <si>
    <t>D-964</t>
  </si>
  <si>
    <t>D-965</t>
  </si>
  <si>
    <t>D-966</t>
  </si>
  <si>
    <t>D-967</t>
  </si>
  <si>
    <t>D-968</t>
  </si>
  <si>
    <t>D-969</t>
  </si>
  <si>
    <t>D-970</t>
  </si>
  <si>
    <t>(120) MIGUEL ANGEL MORENO</t>
  </si>
  <si>
    <t>D-971</t>
  </si>
  <si>
    <t>D-972</t>
  </si>
  <si>
    <t>D-973</t>
  </si>
  <si>
    <t>D-974</t>
  </si>
  <si>
    <t>D-975</t>
  </si>
  <si>
    <t>D-976</t>
  </si>
  <si>
    <t>D-977</t>
  </si>
  <si>
    <t>D-978</t>
  </si>
  <si>
    <t>D-979</t>
  </si>
  <si>
    <t>D-980</t>
  </si>
  <si>
    <t>D-981</t>
  </si>
  <si>
    <t>D-982</t>
  </si>
  <si>
    <t>D-983</t>
  </si>
  <si>
    <t>D-984</t>
  </si>
  <si>
    <t>D-985</t>
  </si>
  <si>
    <t>D-986</t>
  </si>
  <si>
    <t>D-987</t>
  </si>
  <si>
    <t>D-988</t>
  </si>
  <si>
    <t>D-989</t>
  </si>
  <si>
    <t>D-990</t>
  </si>
  <si>
    <t>(138) FERNANDO DEL 5 DE MAYO</t>
  </si>
  <si>
    <t>D-991</t>
  </si>
  <si>
    <t>D-992</t>
  </si>
  <si>
    <t>D-993</t>
  </si>
  <si>
    <t>D-994</t>
  </si>
  <si>
    <t>D-995</t>
  </si>
  <si>
    <t>D-996</t>
  </si>
  <si>
    <t>(595) LOMA VERDE</t>
  </si>
  <si>
    <t>D-997</t>
  </si>
  <si>
    <t>(590) CARNICERIA HUGO'S</t>
  </si>
  <si>
    <t>D-998</t>
  </si>
  <si>
    <t>D-999</t>
  </si>
  <si>
    <t xml:space="preserve">D-1000    </t>
  </si>
  <si>
    <t xml:space="preserve">D-1001    </t>
  </si>
  <si>
    <t xml:space="preserve">D-1002    </t>
  </si>
  <si>
    <t xml:space="preserve">D-1003    </t>
  </si>
  <si>
    <t xml:space="preserve">D-1004    </t>
  </si>
  <si>
    <t xml:space="preserve">D-1005    </t>
  </si>
  <si>
    <t xml:space="preserve">D-1006    </t>
  </si>
  <si>
    <t xml:space="preserve">D-1007    </t>
  </si>
  <si>
    <t xml:space="preserve">D-1008    </t>
  </si>
  <si>
    <t xml:space="preserve">D-1009    </t>
  </si>
  <si>
    <t xml:space="preserve">D-1010    </t>
  </si>
  <si>
    <t xml:space="preserve">D-1011    </t>
  </si>
  <si>
    <t xml:space="preserve">D-1012    </t>
  </si>
  <si>
    <t xml:space="preserve">D-1013    </t>
  </si>
  <si>
    <t>17/02/2017 18/02/2017</t>
  </si>
  <si>
    <t xml:space="preserve">D-1014    </t>
  </si>
  <si>
    <t xml:space="preserve">D-1015    </t>
  </si>
  <si>
    <t xml:space="preserve">D-1016    </t>
  </si>
  <si>
    <t xml:space="preserve">D-1017    </t>
  </si>
  <si>
    <t xml:space="preserve">D-1018    </t>
  </si>
  <si>
    <t xml:space="preserve">D-1019    </t>
  </si>
  <si>
    <t xml:space="preserve">D-1020    </t>
  </si>
  <si>
    <t xml:space="preserve">D-1021    </t>
  </si>
  <si>
    <t xml:space="preserve">D-1022    </t>
  </si>
  <si>
    <t xml:space="preserve">D-1023    </t>
  </si>
  <si>
    <t xml:space="preserve">D-1024    </t>
  </si>
  <si>
    <t xml:space="preserve">D-1025    </t>
  </si>
  <si>
    <t xml:space="preserve">D-1026    </t>
  </si>
  <si>
    <t xml:space="preserve">D-1027    </t>
  </si>
  <si>
    <t xml:space="preserve">D-1028    </t>
  </si>
  <si>
    <t xml:space="preserve">D-1029    </t>
  </si>
  <si>
    <t xml:space="preserve">D-1030    </t>
  </si>
  <si>
    <t xml:space="preserve">D-1031    </t>
  </si>
  <si>
    <t xml:space="preserve">D-1032    </t>
  </si>
  <si>
    <t xml:space="preserve">D-1033    </t>
  </si>
  <si>
    <t xml:space="preserve">D-1034    </t>
  </si>
  <si>
    <t xml:space="preserve">D-1035    </t>
  </si>
  <si>
    <t xml:space="preserve">D-1036    </t>
  </si>
  <si>
    <t xml:space="preserve">D-1037    </t>
  </si>
  <si>
    <t xml:space="preserve">D-1038    </t>
  </si>
  <si>
    <t xml:space="preserve">D-1039    </t>
  </si>
  <si>
    <t xml:space="preserve">D-1040    </t>
  </si>
  <si>
    <t xml:space="preserve">D-1041    </t>
  </si>
  <si>
    <t xml:space="preserve">D-1042    </t>
  </si>
  <si>
    <t xml:space="preserve">D-1043    </t>
  </si>
  <si>
    <t xml:space="preserve">D-1044    </t>
  </si>
  <si>
    <t xml:space="preserve">D-1045    </t>
  </si>
  <si>
    <t xml:space="preserve">D-1046    </t>
  </si>
  <si>
    <t xml:space="preserve">D-1047    </t>
  </si>
  <si>
    <t xml:space="preserve">D-1048    </t>
  </si>
  <si>
    <t xml:space="preserve">D-1049    </t>
  </si>
  <si>
    <t xml:space="preserve">D-1050    </t>
  </si>
  <si>
    <t xml:space="preserve">D-1051    </t>
  </si>
  <si>
    <t xml:space="preserve">D-1052    </t>
  </si>
  <si>
    <t xml:space="preserve">D-1053    </t>
  </si>
  <si>
    <t xml:space="preserve">D-1054    </t>
  </si>
  <si>
    <t xml:space="preserve">D-1055    </t>
  </si>
  <si>
    <t xml:space="preserve">D-1056    </t>
  </si>
  <si>
    <t xml:space="preserve">D-1057    </t>
  </si>
  <si>
    <t xml:space="preserve">D-1058    </t>
  </si>
  <si>
    <t xml:space="preserve">D-1059    </t>
  </si>
  <si>
    <t xml:space="preserve">D-1060    </t>
  </si>
  <si>
    <t xml:space="preserve">D-1061    </t>
  </si>
  <si>
    <t xml:space="preserve">D-1062    </t>
  </si>
  <si>
    <t xml:space="preserve">D-1063    </t>
  </si>
  <si>
    <t xml:space="preserve">D-1064    </t>
  </si>
  <si>
    <t xml:space="preserve">D-1065    </t>
  </si>
  <si>
    <t xml:space="preserve">D-1066    </t>
  </si>
  <si>
    <t xml:space="preserve">D-1067    </t>
  </si>
  <si>
    <t xml:space="preserve">D-1068    </t>
  </si>
  <si>
    <t xml:space="preserve">D-1069    </t>
  </si>
  <si>
    <t xml:space="preserve">D-1070    </t>
  </si>
  <si>
    <t xml:space="preserve">D-1071    </t>
  </si>
  <si>
    <t xml:space="preserve">D-1072    </t>
  </si>
  <si>
    <t xml:space="preserve">D-1073    </t>
  </si>
  <si>
    <t xml:space="preserve">D-1074    </t>
  </si>
  <si>
    <t xml:space="preserve">D-1075    </t>
  </si>
  <si>
    <t xml:space="preserve">D-1076    </t>
  </si>
  <si>
    <t xml:space="preserve">D-1077    </t>
  </si>
  <si>
    <t xml:space="preserve">D-1078    </t>
  </si>
  <si>
    <t xml:space="preserve">D-1079    </t>
  </si>
  <si>
    <t xml:space="preserve">D-1080    </t>
  </si>
  <si>
    <t xml:space="preserve">D-1081    </t>
  </si>
  <si>
    <t xml:space="preserve">D-1082    </t>
  </si>
  <si>
    <t xml:space="preserve">D-1083    </t>
  </si>
  <si>
    <t xml:space="preserve">D-1084    </t>
  </si>
  <si>
    <t xml:space="preserve">D-1085    </t>
  </si>
  <si>
    <t xml:space="preserve">D-1086    </t>
  </si>
  <si>
    <t xml:space="preserve">D-1087    </t>
  </si>
  <si>
    <t xml:space="preserve">D-1088    </t>
  </si>
  <si>
    <t>21/02/2017 28/02/2017</t>
  </si>
  <si>
    <t xml:space="preserve">D-1089    </t>
  </si>
  <si>
    <t xml:space="preserve">D-1090    </t>
  </si>
  <si>
    <t xml:space="preserve">D-1091    </t>
  </si>
  <si>
    <t xml:space="preserve">D-1092    </t>
  </si>
  <si>
    <t xml:space="preserve">D-1093    </t>
  </si>
  <si>
    <t xml:space="preserve">D-1094    </t>
  </si>
  <si>
    <t xml:space="preserve">D-1095    </t>
  </si>
  <si>
    <t xml:space="preserve">D-1096    </t>
  </si>
  <si>
    <t xml:space="preserve">D-1097    </t>
  </si>
  <si>
    <t xml:space="preserve">D-1098    </t>
  </si>
  <si>
    <t xml:space="preserve">D-1099    </t>
  </si>
  <si>
    <t xml:space="preserve">D-1100    </t>
  </si>
  <si>
    <t xml:space="preserve">D-1101    </t>
  </si>
  <si>
    <t xml:space="preserve">D-1102    </t>
  </si>
  <si>
    <t xml:space="preserve">D-1103    </t>
  </si>
  <si>
    <t xml:space="preserve">D-1104    </t>
  </si>
  <si>
    <t xml:space="preserve">D-1105    </t>
  </si>
  <si>
    <t xml:space="preserve">D-1106    </t>
  </si>
  <si>
    <t xml:space="preserve">D-1107    </t>
  </si>
  <si>
    <t xml:space="preserve">D-1108    </t>
  </si>
  <si>
    <t xml:space="preserve">D-1109    </t>
  </si>
  <si>
    <t xml:space="preserve">D-1110    </t>
  </si>
  <si>
    <t>17/02/2017 20/02/2017</t>
  </si>
  <si>
    <t xml:space="preserve">D-1111    </t>
  </si>
  <si>
    <t xml:space="preserve">D-1112    </t>
  </si>
  <si>
    <t xml:space="preserve">D-1113    </t>
  </si>
  <si>
    <t xml:space="preserve">(243)RAFAEL LEDO                                                           </t>
  </si>
  <si>
    <t xml:space="preserve">D-1114    </t>
  </si>
  <si>
    <t xml:space="preserve">D-1115    </t>
  </si>
  <si>
    <t xml:space="preserve">D-1116    </t>
  </si>
  <si>
    <t xml:space="preserve">D-1117    </t>
  </si>
  <si>
    <t xml:space="preserve">D-1118    </t>
  </si>
  <si>
    <t xml:space="preserve">D-1119    </t>
  </si>
  <si>
    <t xml:space="preserve">D-1120    </t>
  </si>
  <si>
    <t xml:space="preserve">D-1121    </t>
  </si>
  <si>
    <t xml:space="preserve">D-1122    </t>
  </si>
  <si>
    <t xml:space="preserve">D-1123    </t>
  </si>
  <si>
    <t xml:space="preserve">D-1124    </t>
  </si>
  <si>
    <t xml:space="preserve">D-1125    </t>
  </si>
  <si>
    <t xml:space="preserve">D-1126    </t>
  </si>
  <si>
    <t xml:space="preserve">D-1127    </t>
  </si>
  <si>
    <t xml:space="preserve">D-1128    </t>
  </si>
  <si>
    <t xml:space="preserve">D-1129    </t>
  </si>
  <si>
    <t xml:space="preserve">D-1130    </t>
  </si>
  <si>
    <t xml:space="preserve">D-1131    </t>
  </si>
  <si>
    <t xml:space="preserve">D-1132    </t>
  </si>
  <si>
    <t xml:space="preserve">D-1133    </t>
  </si>
  <si>
    <t xml:space="preserve">D-1134    </t>
  </si>
  <si>
    <t xml:space="preserve">D-1135    </t>
  </si>
  <si>
    <t xml:space="preserve">D-1136    </t>
  </si>
  <si>
    <t xml:space="preserve">D-1137    </t>
  </si>
  <si>
    <t xml:space="preserve">D-1138    </t>
  </si>
  <si>
    <t xml:space="preserve">D-1139    </t>
  </si>
  <si>
    <t xml:space="preserve">D-1140    </t>
  </si>
  <si>
    <t xml:space="preserve">D-1141    </t>
  </si>
  <si>
    <t xml:space="preserve">D-1142    </t>
  </si>
  <si>
    <t xml:space="preserve">D-1143    </t>
  </si>
  <si>
    <t xml:space="preserve">D-1144    </t>
  </si>
  <si>
    <t xml:space="preserve">D-1145    </t>
  </si>
  <si>
    <t xml:space="preserve">D-1146    </t>
  </si>
  <si>
    <t xml:space="preserve">D-1147    </t>
  </si>
  <si>
    <t xml:space="preserve">D-1148    </t>
  </si>
  <si>
    <t xml:space="preserve">D-1149    </t>
  </si>
  <si>
    <t xml:space="preserve">D-1150    </t>
  </si>
  <si>
    <t xml:space="preserve">D-1151    </t>
  </si>
  <si>
    <t xml:space="preserve">D-1152    </t>
  </si>
  <si>
    <t xml:space="preserve">D-1153    </t>
  </si>
  <si>
    <t xml:space="preserve">D-1154    </t>
  </si>
  <si>
    <t xml:space="preserve">D-1155    </t>
  </si>
  <si>
    <t xml:space="preserve">D-1156    </t>
  </si>
  <si>
    <t xml:space="preserve">D-1157    </t>
  </si>
  <si>
    <t xml:space="preserve">D-1158    </t>
  </si>
  <si>
    <t xml:space="preserve">D-1159    </t>
  </si>
  <si>
    <t xml:space="preserve">D-1160    </t>
  </si>
  <si>
    <t xml:space="preserve">D-1161    </t>
  </si>
  <si>
    <t xml:space="preserve">D-1162    </t>
  </si>
  <si>
    <t xml:space="preserve">D-1163    </t>
  </si>
  <si>
    <t xml:space="preserve">D-1164    </t>
  </si>
  <si>
    <t xml:space="preserve">D-1165    </t>
  </si>
  <si>
    <t xml:space="preserve">D-1166    </t>
  </si>
  <si>
    <t xml:space="preserve">D-1167    </t>
  </si>
  <si>
    <t xml:space="preserve">D-1168    </t>
  </si>
  <si>
    <t xml:space="preserve">D-1169    </t>
  </si>
  <si>
    <t xml:space="preserve">D-1170    </t>
  </si>
  <si>
    <t xml:space="preserve">D-1171    </t>
  </si>
  <si>
    <t xml:space="preserve">D-1172    </t>
  </si>
  <si>
    <t xml:space="preserve">D-1173    </t>
  </si>
  <si>
    <t xml:space="preserve">D-1174    </t>
  </si>
  <si>
    <t xml:space="preserve">D-1175    </t>
  </si>
  <si>
    <t xml:space="preserve">D-1176    </t>
  </si>
  <si>
    <t xml:space="preserve">D-1177    </t>
  </si>
  <si>
    <t xml:space="preserve">D-1178    </t>
  </si>
  <si>
    <t xml:space="preserve">D-1179    </t>
  </si>
  <si>
    <t xml:space="preserve">D-1180    </t>
  </si>
  <si>
    <t xml:space="preserve">D-1181    </t>
  </si>
  <si>
    <t xml:space="preserve">D-1182    </t>
  </si>
  <si>
    <t xml:space="preserve">D-1183    </t>
  </si>
  <si>
    <t xml:space="preserve">D-1184    </t>
  </si>
  <si>
    <t xml:space="preserve">D-1185    </t>
  </si>
  <si>
    <t xml:space="preserve">D-1186    </t>
  </si>
  <si>
    <t xml:space="preserve">D-1187    </t>
  </si>
  <si>
    <t xml:space="preserve">D-1188    </t>
  </si>
  <si>
    <t xml:space="preserve">D-1189    </t>
  </si>
  <si>
    <t xml:space="preserve">D-1190    </t>
  </si>
  <si>
    <t xml:space="preserve">D-1191    </t>
  </si>
  <si>
    <t xml:space="preserve">D-1192    </t>
  </si>
  <si>
    <t xml:space="preserve">D-1193    </t>
  </si>
  <si>
    <t xml:space="preserve">D-1194    </t>
  </si>
  <si>
    <t xml:space="preserve">D-1195    </t>
  </si>
  <si>
    <t xml:space="preserve">D-1196    </t>
  </si>
  <si>
    <t xml:space="preserve">D-1197    </t>
  </si>
  <si>
    <t xml:space="preserve">D-1198    </t>
  </si>
  <si>
    <t xml:space="preserve">D-1199    </t>
  </si>
  <si>
    <t xml:space="preserve">D-1200    </t>
  </si>
  <si>
    <t xml:space="preserve">D-1201    </t>
  </si>
  <si>
    <t xml:space="preserve">(0)MOSTRADOR MENUDEO                                                     </t>
  </si>
  <si>
    <t xml:space="preserve">D-1202    </t>
  </si>
  <si>
    <t xml:space="preserve">D-1203    </t>
  </si>
  <si>
    <t xml:space="preserve">D-1204    </t>
  </si>
  <si>
    <t xml:space="preserve">D-1205    </t>
  </si>
  <si>
    <t xml:space="preserve">D-1206    </t>
  </si>
  <si>
    <t xml:space="preserve">D-1207    </t>
  </si>
  <si>
    <t xml:space="preserve">D-1208    </t>
  </si>
  <si>
    <t xml:space="preserve">D-1209    </t>
  </si>
  <si>
    <t xml:space="preserve">D-1210    </t>
  </si>
  <si>
    <t xml:space="preserve">D-1211    </t>
  </si>
  <si>
    <t xml:space="preserve">D-1212    </t>
  </si>
  <si>
    <t xml:space="preserve">D-1213    </t>
  </si>
  <si>
    <t xml:space="preserve">D-1214    </t>
  </si>
  <si>
    <t xml:space="preserve">D-1215    </t>
  </si>
  <si>
    <t xml:space="preserve">D-1216    </t>
  </si>
  <si>
    <t xml:space="preserve">D-1217    </t>
  </si>
  <si>
    <t xml:space="preserve">D-1218    </t>
  </si>
  <si>
    <t xml:space="preserve">D-1219    </t>
  </si>
  <si>
    <t xml:space="preserve">D-1220    </t>
  </si>
  <si>
    <t xml:space="preserve">D-1221    </t>
  </si>
  <si>
    <t xml:space="preserve">D-1222    </t>
  </si>
  <si>
    <t xml:space="preserve">D-1223    </t>
  </si>
  <si>
    <t xml:space="preserve">D-1224    </t>
  </si>
  <si>
    <t xml:space="preserve">D-1225    </t>
  </si>
  <si>
    <t xml:space="preserve">D-1226    </t>
  </si>
  <si>
    <t xml:space="preserve">D-1227    </t>
  </si>
  <si>
    <t xml:space="preserve">D-1228    </t>
  </si>
  <si>
    <t xml:space="preserve">D-1229    </t>
  </si>
  <si>
    <t xml:space="preserve">D-1230    </t>
  </si>
  <si>
    <t xml:space="preserve">D-1231    </t>
  </si>
  <si>
    <t xml:space="preserve">D-1232    </t>
  </si>
  <si>
    <t xml:space="preserve">D-1233    </t>
  </si>
  <si>
    <t xml:space="preserve">D-1234    </t>
  </si>
  <si>
    <t xml:space="preserve">D-1235    </t>
  </si>
  <si>
    <t xml:space="preserve">D-1236    </t>
  </si>
  <si>
    <t xml:space="preserve">D-1237    </t>
  </si>
  <si>
    <t xml:space="preserve">D-1238    </t>
  </si>
  <si>
    <t xml:space="preserve">D-1239    </t>
  </si>
  <si>
    <t xml:space="preserve">D-1240    </t>
  </si>
  <si>
    <t xml:space="preserve">D-1241    </t>
  </si>
  <si>
    <t xml:space="preserve">D-1242    </t>
  </si>
  <si>
    <t xml:space="preserve">D-1243    </t>
  </si>
  <si>
    <t xml:space="preserve">D-1244    </t>
  </si>
  <si>
    <t xml:space="preserve">D-1245    </t>
  </si>
  <si>
    <t xml:space="preserve">D-1246    </t>
  </si>
  <si>
    <t xml:space="preserve">D-1247    </t>
  </si>
  <si>
    <t xml:space="preserve">D-1248    </t>
  </si>
  <si>
    <t xml:space="preserve">D-1249    </t>
  </si>
  <si>
    <t xml:space="preserve">D-1250    </t>
  </si>
  <si>
    <t xml:space="preserve">D-1251    </t>
  </si>
  <si>
    <t xml:space="preserve">D-1252    </t>
  </si>
  <si>
    <t xml:space="preserve">D-1253    </t>
  </si>
  <si>
    <t xml:space="preserve">D-1254    </t>
  </si>
  <si>
    <t xml:space="preserve">D-1255    </t>
  </si>
  <si>
    <t xml:space="preserve">D-1256    </t>
  </si>
  <si>
    <t xml:space="preserve">D-1257    </t>
  </si>
  <si>
    <t xml:space="preserve">D-1258    </t>
  </si>
  <si>
    <t xml:space="preserve">D-1259    </t>
  </si>
  <si>
    <t xml:space="preserve">D-1260    </t>
  </si>
  <si>
    <t xml:space="preserve">D-1261    </t>
  </si>
  <si>
    <t xml:space="preserve">D-1262    </t>
  </si>
  <si>
    <t xml:space="preserve">D-1263    </t>
  </si>
  <si>
    <t xml:space="preserve">D-1264    </t>
  </si>
  <si>
    <t xml:space="preserve">D-1265    </t>
  </si>
  <si>
    <t xml:space="preserve">D-1266    </t>
  </si>
  <si>
    <t xml:space="preserve">D-1267    </t>
  </si>
  <si>
    <t xml:space="preserve">D-1268    </t>
  </si>
  <si>
    <t xml:space="preserve">D-1269    </t>
  </si>
  <si>
    <t xml:space="preserve">D-1270    </t>
  </si>
  <si>
    <t xml:space="preserve">D-1271    </t>
  </si>
  <si>
    <t xml:space="preserve">D-1272    </t>
  </si>
  <si>
    <t xml:space="preserve">D-1273    </t>
  </si>
  <si>
    <t xml:space="preserve">D-1274    </t>
  </si>
  <si>
    <t xml:space="preserve">D-1275    </t>
  </si>
  <si>
    <t xml:space="preserve">D-1276    </t>
  </si>
  <si>
    <t xml:space="preserve">D-1277    </t>
  </si>
  <si>
    <t xml:space="preserve">D-1278    </t>
  </si>
  <si>
    <t xml:space="preserve">D-1279    </t>
  </si>
  <si>
    <t xml:space="preserve">D-1280    </t>
  </si>
  <si>
    <t xml:space="preserve">D-1281    </t>
  </si>
  <si>
    <t xml:space="preserve">D-1282    </t>
  </si>
  <si>
    <t xml:space="preserve">D-1283    </t>
  </si>
  <si>
    <t xml:space="preserve">D-1284    </t>
  </si>
  <si>
    <t xml:space="preserve">D-1285    </t>
  </si>
  <si>
    <t xml:space="preserve">D-1286    </t>
  </si>
  <si>
    <t xml:space="preserve">D-1287    </t>
  </si>
  <si>
    <t xml:space="preserve">D-1288    </t>
  </si>
  <si>
    <t xml:space="preserve">D-1289    </t>
  </si>
  <si>
    <t xml:space="preserve">D-1290    </t>
  </si>
  <si>
    <t xml:space="preserve">D-1291    </t>
  </si>
  <si>
    <t xml:space="preserve">D-1292    </t>
  </si>
  <si>
    <t xml:space="preserve">D-1293    </t>
  </si>
  <si>
    <t xml:space="preserve">D-1294    </t>
  </si>
  <si>
    <t xml:space="preserve">D-1295    </t>
  </si>
  <si>
    <t xml:space="preserve">D-1296    </t>
  </si>
  <si>
    <t xml:space="preserve">D-1297    </t>
  </si>
  <si>
    <t xml:space="preserve">D-1298    </t>
  </si>
  <si>
    <t xml:space="preserve">D-1299    </t>
  </si>
  <si>
    <t xml:space="preserve">D-1300    </t>
  </si>
  <si>
    <t xml:space="preserve">D-1301    </t>
  </si>
  <si>
    <t xml:space="preserve">D-1302    </t>
  </si>
  <si>
    <t xml:space="preserve">D-1303    </t>
  </si>
  <si>
    <t xml:space="preserve">D-1304    </t>
  </si>
  <si>
    <t xml:space="preserve">D-1305    </t>
  </si>
  <si>
    <t xml:space="preserve">D-1306    </t>
  </si>
  <si>
    <t xml:space="preserve">D-1307    </t>
  </si>
  <si>
    <t xml:space="preserve">D-1308    </t>
  </si>
  <si>
    <t xml:space="preserve">D-1309    </t>
  </si>
  <si>
    <t xml:space="preserve">D-1310    </t>
  </si>
  <si>
    <t xml:space="preserve">D-1311    </t>
  </si>
  <si>
    <t xml:space="preserve">D-1312    </t>
  </si>
  <si>
    <t xml:space="preserve">D-1313    </t>
  </si>
  <si>
    <t xml:space="preserve">D-1314    </t>
  </si>
  <si>
    <t xml:space="preserve">D-1315    </t>
  </si>
  <si>
    <t xml:space="preserve">D-1316    </t>
  </si>
  <si>
    <t xml:space="preserve">D-1317    </t>
  </si>
  <si>
    <t xml:space="preserve">(119)JUAN MORALES                                                          </t>
  </si>
  <si>
    <t xml:space="preserve">D-1318    </t>
  </si>
  <si>
    <t xml:space="preserve">D-1319    </t>
  </si>
  <si>
    <t xml:space="preserve">D-1320    </t>
  </si>
  <si>
    <t xml:space="preserve">D-1321    </t>
  </si>
  <si>
    <t xml:space="preserve">D-1322    </t>
  </si>
  <si>
    <t xml:space="preserve">D-1323    </t>
  </si>
  <si>
    <t xml:space="preserve">D-1324    </t>
  </si>
  <si>
    <t xml:space="preserve">D-1325    </t>
  </si>
  <si>
    <t xml:space="preserve">D-1326    </t>
  </si>
  <si>
    <t xml:space="preserve">D-1327    </t>
  </si>
  <si>
    <t xml:space="preserve">D-1328    </t>
  </si>
  <si>
    <t xml:space="preserve">D-1329    </t>
  </si>
  <si>
    <t xml:space="preserve">D-1330    </t>
  </si>
  <si>
    <t xml:space="preserve">D-1331    </t>
  </si>
  <si>
    <t xml:space="preserve">D-1332    </t>
  </si>
  <si>
    <t xml:space="preserve">D-1333    </t>
  </si>
  <si>
    <t xml:space="preserve">D-1334    </t>
  </si>
  <si>
    <t xml:space="preserve">D-1335    </t>
  </si>
  <si>
    <t xml:space="preserve">D-1336    </t>
  </si>
  <si>
    <t xml:space="preserve">D-1337    </t>
  </si>
  <si>
    <t xml:space="preserve">D-1338    </t>
  </si>
  <si>
    <t xml:space="preserve">D-1339    </t>
  </si>
  <si>
    <t xml:space="preserve">D-1340    </t>
  </si>
  <si>
    <t xml:space="preserve">D-1341    </t>
  </si>
  <si>
    <t xml:space="preserve">D-1342    </t>
  </si>
  <si>
    <t xml:space="preserve">D-1343    </t>
  </si>
  <si>
    <t xml:space="preserve">D-1344    </t>
  </si>
  <si>
    <t xml:space="preserve">D-1345    </t>
  </si>
  <si>
    <t xml:space="preserve">D-1346    </t>
  </si>
  <si>
    <t xml:space="preserve">D-1347    </t>
  </si>
  <si>
    <t xml:space="preserve">D-1348    </t>
  </si>
  <si>
    <t xml:space="preserve">D-1349    </t>
  </si>
  <si>
    <t xml:space="preserve">D-1350    </t>
  </si>
  <si>
    <t xml:space="preserve">D-1351    </t>
  </si>
  <si>
    <t xml:space="preserve">D-1352    </t>
  </si>
  <si>
    <t xml:space="preserve">D-1353    </t>
  </si>
  <si>
    <t xml:space="preserve">D-1354    </t>
  </si>
  <si>
    <t xml:space="preserve">D-1355    </t>
  </si>
  <si>
    <t xml:space="preserve">D-1356    </t>
  </si>
  <si>
    <t xml:space="preserve">D-1357    </t>
  </si>
  <si>
    <t xml:space="preserve">D-1358    </t>
  </si>
  <si>
    <t xml:space="preserve">D-1359    </t>
  </si>
  <si>
    <t xml:space="preserve">D-1360    </t>
  </si>
  <si>
    <t xml:space="preserve">D-1361    </t>
  </si>
  <si>
    <t xml:space="preserve">D-1362    </t>
  </si>
  <si>
    <t xml:space="preserve">D-1363    </t>
  </si>
  <si>
    <t xml:space="preserve">D-1364    </t>
  </si>
  <si>
    <t xml:space="preserve">D-1365    </t>
  </si>
  <si>
    <t xml:space="preserve">D-1366    </t>
  </si>
  <si>
    <t xml:space="preserve">D-1367    </t>
  </si>
  <si>
    <t xml:space="preserve">D-1368    </t>
  </si>
  <si>
    <t xml:space="preserve">D-1369    </t>
  </si>
  <si>
    <t xml:space="preserve">D-1370    </t>
  </si>
  <si>
    <t xml:space="preserve">D-1371    </t>
  </si>
  <si>
    <t xml:space="preserve">D-1372    </t>
  </si>
  <si>
    <t xml:space="preserve">D-1373    </t>
  </si>
  <si>
    <t xml:space="preserve">D-1374    </t>
  </si>
  <si>
    <t xml:space="preserve">D-1375    </t>
  </si>
  <si>
    <t xml:space="preserve">D-1376    </t>
  </si>
  <si>
    <t xml:space="preserve">D-1377    </t>
  </si>
  <si>
    <t xml:space="preserve">D-1378    </t>
  </si>
  <si>
    <t xml:space="preserve">D-1379    </t>
  </si>
  <si>
    <t xml:space="preserve">D-1380    </t>
  </si>
  <si>
    <t xml:space="preserve">D-1381    </t>
  </si>
  <si>
    <t xml:space="preserve">D-1382    </t>
  </si>
  <si>
    <t xml:space="preserve">D-1383    </t>
  </si>
  <si>
    <t xml:space="preserve">D-1384    </t>
  </si>
  <si>
    <t xml:space="preserve">D-1385    </t>
  </si>
  <si>
    <t xml:space="preserve">D-1386    </t>
  </si>
  <si>
    <t xml:space="preserve">D-1387    </t>
  </si>
  <si>
    <t xml:space="preserve">D-1388    </t>
  </si>
  <si>
    <t xml:space="preserve">D-1389    </t>
  </si>
  <si>
    <t xml:space="preserve">D-1390    </t>
  </si>
  <si>
    <t xml:space="preserve">D-1391    </t>
  </si>
  <si>
    <t xml:space="preserve">D-1392    </t>
  </si>
  <si>
    <t xml:space="preserve">D-1393    </t>
  </si>
  <si>
    <t xml:space="preserve">D-1394    </t>
  </si>
  <si>
    <t xml:space="preserve">D-1395    </t>
  </si>
  <si>
    <t xml:space="preserve">D-1396    </t>
  </si>
  <si>
    <t xml:space="preserve">D-1397    </t>
  </si>
  <si>
    <t xml:space="preserve">D-1398    </t>
  </si>
  <si>
    <t xml:space="preserve">D-1399    </t>
  </si>
  <si>
    <t xml:space="preserve">D-1400    </t>
  </si>
  <si>
    <t xml:space="preserve">D-1401    </t>
  </si>
  <si>
    <t xml:space="preserve">D-1402    </t>
  </si>
  <si>
    <t xml:space="preserve">D-1403    </t>
  </si>
  <si>
    <t xml:space="preserve">D-1404    </t>
  </si>
  <si>
    <t xml:space="preserve">D-1405    </t>
  </si>
  <si>
    <t xml:space="preserve">D-1406    </t>
  </si>
  <si>
    <t xml:space="preserve">D-1407    </t>
  </si>
  <si>
    <t xml:space="preserve">D-1408    </t>
  </si>
  <si>
    <t xml:space="preserve">D-1409    </t>
  </si>
  <si>
    <t xml:space="preserve">D-1410    </t>
  </si>
  <si>
    <t xml:space="preserve">D-1411    </t>
  </si>
  <si>
    <t xml:space="preserve">D-1412    </t>
  </si>
  <si>
    <t xml:space="preserve">D-1413    </t>
  </si>
  <si>
    <t xml:space="preserve">D-1414    </t>
  </si>
  <si>
    <t xml:space="preserve">D-1415    </t>
  </si>
  <si>
    <t xml:space="preserve">D-1416    </t>
  </si>
  <si>
    <t xml:space="preserve">D-1417    </t>
  </si>
  <si>
    <t xml:space="preserve">D-1418    </t>
  </si>
  <si>
    <t xml:space="preserve">D-1419    </t>
  </si>
  <si>
    <t xml:space="preserve">D-1420    </t>
  </si>
  <si>
    <t xml:space="preserve">D-1421    </t>
  </si>
  <si>
    <t xml:space="preserve">D-1422    </t>
  </si>
  <si>
    <t xml:space="preserve">D-1423    </t>
  </si>
  <si>
    <t xml:space="preserve">D-1424    </t>
  </si>
  <si>
    <t xml:space="preserve">D-1425    </t>
  </si>
  <si>
    <t xml:space="preserve">D-1426    </t>
  </si>
  <si>
    <t xml:space="preserve">D-1427    </t>
  </si>
  <si>
    <t xml:space="preserve">D-1428    </t>
  </si>
  <si>
    <t xml:space="preserve">D-1429    </t>
  </si>
  <si>
    <t xml:space="preserve">D-1430    </t>
  </si>
  <si>
    <t xml:space="preserve">D-1431    </t>
  </si>
  <si>
    <t xml:space="preserve">D-1432    </t>
  </si>
  <si>
    <t xml:space="preserve">D-1433    </t>
  </si>
  <si>
    <t xml:space="preserve">D-1434    </t>
  </si>
  <si>
    <t xml:space="preserve">D-1435    </t>
  </si>
  <si>
    <t xml:space="preserve">D-1436    </t>
  </si>
  <si>
    <t xml:space="preserve">D-1437    </t>
  </si>
  <si>
    <t xml:space="preserve">D-1438    </t>
  </si>
  <si>
    <t xml:space="preserve">D-1439    </t>
  </si>
  <si>
    <t xml:space="preserve">D-1440    </t>
  </si>
  <si>
    <t xml:space="preserve">D-1441    </t>
  </si>
  <si>
    <t xml:space="preserve">D-1442    </t>
  </si>
  <si>
    <t xml:space="preserve">D-1443    </t>
  </si>
  <si>
    <t xml:space="preserve">D-1444    </t>
  </si>
  <si>
    <t xml:space="preserve">D-1445    </t>
  </si>
  <si>
    <t xml:space="preserve">D-1446    </t>
  </si>
  <si>
    <t xml:space="preserve">D-1447    </t>
  </si>
  <si>
    <t xml:space="preserve">D-1448    </t>
  </si>
  <si>
    <t xml:space="preserve">D-1449    </t>
  </si>
  <si>
    <t xml:space="preserve">D-1450    </t>
  </si>
  <si>
    <t xml:space="preserve">D-1451    </t>
  </si>
  <si>
    <t xml:space="preserve">D-1452    </t>
  </si>
  <si>
    <t xml:space="preserve">D-1453    </t>
  </si>
  <si>
    <t xml:space="preserve">D-1454    </t>
  </si>
  <si>
    <t xml:space="preserve">D-1455    </t>
  </si>
  <si>
    <t xml:space="preserve">D-1456    </t>
  </si>
  <si>
    <t xml:space="preserve">D-1457    </t>
  </si>
  <si>
    <t xml:space="preserve">D-1458    </t>
  </si>
  <si>
    <t xml:space="preserve">D-1459    </t>
  </si>
  <si>
    <t xml:space="preserve">D-1460    </t>
  </si>
  <si>
    <t xml:space="preserve">D-1461    </t>
  </si>
  <si>
    <t xml:space="preserve">D-1462    </t>
  </si>
  <si>
    <t xml:space="preserve">D-1463    </t>
  </si>
  <si>
    <t xml:space="preserve">D-1464    </t>
  </si>
  <si>
    <t xml:space="preserve">D-1465    </t>
  </si>
  <si>
    <t xml:space="preserve">D-1466    </t>
  </si>
  <si>
    <t xml:space="preserve">D-1467    </t>
  </si>
  <si>
    <t xml:space="preserve">D-1468    </t>
  </si>
  <si>
    <t xml:space="preserve">D-1469    </t>
  </si>
  <si>
    <t xml:space="preserve">D-1470    </t>
  </si>
  <si>
    <t xml:space="preserve">D-1471    </t>
  </si>
  <si>
    <t xml:space="preserve">D-1472    </t>
  </si>
  <si>
    <t xml:space="preserve">D-1473    </t>
  </si>
  <si>
    <t xml:space="preserve">D-1474    </t>
  </si>
  <si>
    <t xml:space="preserve">D-1475    </t>
  </si>
  <si>
    <t xml:space="preserve">D-1476    </t>
  </si>
  <si>
    <t xml:space="preserve">D-1477    </t>
  </si>
  <si>
    <t xml:space="preserve">D-1478    </t>
  </si>
  <si>
    <t xml:space="preserve">D-1479    </t>
  </si>
  <si>
    <t xml:space="preserve">D-1480    </t>
  </si>
  <si>
    <t xml:space="preserve">D-1481    </t>
  </si>
  <si>
    <t xml:space="preserve">D-1482    </t>
  </si>
  <si>
    <t xml:space="preserve">D-1483    </t>
  </si>
  <si>
    <t xml:space="preserve">D-1484    </t>
  </si>
  <si>
    <t xml:space="preserve">D-1485    </t>
  </si>
  <si>
    <t xml:space="preserve">D-1486    </t>
  </si>
  <si>
    <t xml:space="preserve">D-1487    </t>
  </si>
  <si>
    <t xml:space="preserve">D-1488    </t>
  </si>
  <si>
    <t xml:space="preserve">D-1489    </t>
  </si>
  <si>
    <t xml:space="preserve">D-1490    </t>
  </si>
  <si>
    <t xml:space="preserve">D-1491    </t>
  </si>
  <si>
    <t xml:space="preserve">D-1492    </t>
  </si>
  <si>
    <t xml:space="preserve">D-1493    </t>
  </si>
  <si>
    <t xml:space="preserve">D-1494    </t>
  </si>
  <si>
    <t xml:space="preserve">D-1495    </t>
  </si>
  <si>
    <t xml:space="preserve">D-1496    </t>
  </si>
  <si>
    <t xml:space="preserve">D-1497    </t>
  </si>
  <si>
    <t xml:space="preserve">D-1498    </t>
  </si>
  <si>
    <t xml:space="preserve">D-1499    </t>
  </si>
  <si>
    <t xml:space="preserve">D-1500    </t>
  </si>
  <si>
    <t xml:space="preserve">D-1501    </t>
  </si>
  <si>
    <t xml:space="preserve">D-1502    </t>
  </si>
  <si>
    <t xml:space="preserve">D-1503    </t>
  </si>
  <si>
    <t xml:space="preserve">D-1504    </t>
  </si>
  <si>
    <t xml:space="preserve">D-1505    </t>
  </si>
  <si>
    <t xml:space="preserve">D-1506    </t>
  </si>
  <si>
    <t xml:space="preserve">D-1507    </t>
  </si>
  <si>
    <t xml:space="preserve">D-1508    </t>
  </si>
  <si>
    <t xml:space="preserve">D-1509    </t>
  </si>
  <si>
    <t xml:space="preserve">D-1510    </t>
  </si>
  <si>
    <t xml:space="preserve">D-1511    </t>
  </si>
  <si>
    <t xml:space="preserve">D-1512    </t>
  </si>
  <si>
    <t xml:space="preserve">D-1513    </t>
  </si>
  <si>
    <t xml:space="preserve">D-1514    </t>
  </si>
  <si>
    <t xml:space="preserve">D-1515    </t>
  </si>
  <si>
    <t xml:space="preserve">D-1516    </t>
  </si>
  <si>
    <t xml:space="preserve">D-1517    </t>
  </si>
  <si>
    <t xml:space="preserve">D-1518    </t>
  </si>
  <si>
    <t xml:space="preserve">D-1519    </t>
  </si>
  <si>
    <t xml:space="preserve">D-1520    </t>
  </si>
  <si>
    <t xml:space="preserve">D-1521    </t>
  </si>
  <si>
    <t xml:space="preserve">D-1522    </t>
  </si>
  <si>
    <t xml:space="preserve">D-1523    </t>
  </si>
  <si>
    <t>21/02/2017 22/02/2017</t>
  </si>
  <si>
    <t xml:space="preserve">D-1524    </t>
  </si>
  <si>
    <t xml:space="preserve">D-1525    </t>
  </si>
  <si>
    <t>20/02/2017 21/02/2017</t>
  </si>
  <si>
    <t xml:space="preserve">D-1526    </t>
  </si>
  <si>
    <t xml:space="preserve">D-1527    </t>
  </si>
  <si>
    <t xml:space="preserve">D-1528    </t>
  </si>
  <si>
    <t xml:space="preserve">D-1529    </t>
  </si>
  <si>
    <t xml:space="preserve">D-1530    </t>
  </si>
  <si>
    <t xml:space="preserve">D-1531    </t>
  </si>
  <si>
    <t>21/02/2017 22/02/2017 23/02/2017</t>
  </si>
  <si>
    <t xml:space="preserve">D-1532    </t>
  </si>
  <si>
    <t xml:space="preserve">D-1533    </t>
  </si>
  <si>
    <t xml:space="preserve">D-1534    </t>
  </si>
  <si>
    <t xml:space="preserve">D-1535    </t>
  </si>
  <si>
    <t xml:space="preserve">D-1536    </t>
  </si>
  <si>
    <t xml:space="preserve">D-1537    </t>
  </si>
  <si>
    <t xml:space="preserve">D-1538    </t>
  </si>
  <si>
    <t xml:space="preserve">D-1539    </t>
  </si>
  <si>
    <t xml:space="preserve">D-1540    </t>
  </si>
  <si>
    <t xml:space="preserve">D-1541    </t>
  </si>
  <si>
    <t xml:space="preserve">D-1542    </t>
  </si>
  <si>
    <t xml:space="preserve">D-1543    </t>
  </si>
  <si>
    <t xml:space="preserve">D-1544    </t>
  </si>
  <si>
    <t xml:space="preserve">D-1545    </t>
  </si>
  <si>
    <t xml:space="preserve">D-1546    </t>
  </si>
  <si>
    <t xml:space="preserve">D-1547    </t>
  </si>
  <si>
    <t xml:space="preserve">D-1548    </t>
  </si>
  <si>
    <t xml:space="preserve">D-1549    </t>
  </si>
  <si>
    <t xml:space="preserve">D-1550    </t>
  </si>
  <si>
    <t xml:space="preserve">D-1551    </t>
  </si>
  <si>
    <t xml:space="preserve">D-1552    </t>
  </si>
  <si>
    <t xml:space="preserve">D-1553    </t>
  </si>
  <si>
    <t xml:space="preserve">D-1554    </t>
  </si>
  <si>
    <t xml:space="preserve">D-1555    </t>
  </si>
  <si>
    <t xml:space="preserve">D-1556    </t>
  </si>
  <si>
    <t xml:space="preserve">D-1557    </t>
  </si>
  <si>
    <t xml:space="preserve">D-1558    </t>
  </si>
  <si>
    <t xml:space="preserve">D-1559    </t>
  </si>
  <si>
    <t xml:space="preserve">D-1560    </t>
  </si>
  <si>
    <t xml:space="preserve">D-1561    </t>
  </si>
  <si>
    <t xml:space="preserve">D-1562    </t>
  </si>
  <si>
    <t xml:space="preserve">D-1563    </t>
  </si>
  <si>
    <t xml:space="preserve">D-1564    </t>
  </si>
  <si>
    <t xml:space="preserve">D-1565    </t>
  </si>
  <si>
    <t xml:space="preserve">D-1566    </t>
  </si>
  <si>
    <t xml:space="preserve">D-1567    </t>
  </si>
  <si>
    <t xml:space="preserve">D-1568    </t>
  </si>
  <si>
    <t xml:space="preserve">D-1569    </t>
  </si>
  <si>
    <t xml:space="preserve">D-1570    </t>
  </si>
  <si>
    <t xml:space="preserve">D-1571    </t>
  </si>
  <si>
    <t xml:space="preserve">D-1572    </t>
  </si>
  <si>
    <t xml:space="preserve">D-1573    </t>
  </si>
  <si>
    <t xml:space="preserve">D-1574    </t>
  </si>
  <si>
    <t xml:space="preserve">D-1575    </t>
  </si>
  <si>
    <t xml:space="preserve">D-1576    </t>
  </si>
  <si>
    <t xml:space="preserve">D-1577    </t>
  </si>
  <si>
    <t xml:space="preserve">D-1578    </t>
  </si>
  <si>
    <t xml:space="preserve">D-1579    </t>
  </si>
  <si>
    <t xml:space="preserve">D-1580    </t>
  </si>
  <si>
    <t xml:space="preserve">D-1581    </t>
  </si>
  <si>
    <t xml:space="preserve">D-1582    </t>
  </si>
  <si>
    <t xml:space="preserve">D-1583    </t>
  </si>
  <si>
    <t xml:space="preserve">D-1584    </t>
  </si>
  <si>
    <t xml:space="preserve">D-1585    </t>
  </si>
  <si>
    <t xml:space="preserve">D-1586    </t>
  </si>
  <si>
    <t xml:space="preserve">D-1587    </t>
  </si>
  <si>
    <t xml:space="preserve">D-1588    </t>
  </si>
  <si>
    <t xml:space="preserve">D-1589    </t>
  </si>
  <si>
    <t xml:space="preserve">D-1590    </t>
  </si>
  <si>
    <t xml:space="preserve">D-1591    </t>
  </si>
  <si>
    <t xml:space="preserve">D-1592    </t>
  </si>
  <si>
    <t xml:space="preserve">D-1593    </t>
  </si>
  <si>
    <t xml:space="preserve">D-1594    </t>
  </si>
  <si>
    <t>18/02/2017 21/02/2017</t>
  </si>
  <si>
    <t xml:space="preserve">D-1595    </t>
  </si>
  <si>
    <t xml:space="preserve">D-1596    </t>
  </si>
  <si>
    <t xml:space="preserve">D-1597    </t>
  </si>
  <si>
    <t xml:space="preserve">D-1598    </t>
  </si>
  <si>
    <t xml:space="preserve">D-1599    </t>
  </si>
  <si>
    <t xml:space="preserve">D-1600    </t>
  </si>
  <si>
    <t xml:space="preserve">D-1601    </t>
  </si>
  <si>
    <t xml:space="preserve">D-1602    </t>
  </si>
  <si>
    <t xml:space="preserve">D-1603    </t>
  </si>
  <si>
    <t xml:space="preserve">D-1604    </t>
  </si>
  <si>
    <t xml:space="preserve">D-1605    </t>
  </si>
  <si>
    <t xml:space="preserve">D-1606    </t>
  </si>
  <si>
    <t xml:space="preserve">D-1607    </t>
  </si>
  <si>
    <t xml:space="preserve">D-1608    </t>
  </si>
  <si>
    <t xml:space="preserve">D-1609    </t>
  </si>
  <si>
    <t xml:space="preserve">D-1610    </t>
  </si>
  <si>
    <t xml:space="preserve">D-1611    </t>
  </si>
  <si>
    <t xml:space="preserve">D-1612    </t>
  </si>
  <si>
    <t xml:space="preserve">D-1613    </t>
  </si>
  <si>
    <t xml:space="preserve">D-1614    </t>
  </si>
  <si>
    <t xml:space="preserve">D-1615    </t>
  </si>
  <si>
    <t xml:space="preserve">D-1616    </t>
  </si>
  <si>
    <t xml:space="preserve">D-1617    </t>
  </si>
  <si>
    <t xml:space="preserve">D-1618    </t>
  </si>
  <si>
    <t xml:space="preserve">D-1619    </t>
  </si>
  <si>
    <t xml:space="preserve">D-1620    </t>
  </si>
  <si>
    <t xml:space="preserve">D-1621    </t>
  </si>
  <si>
    <t xml:space="preserve">D-1622    </t>
  </si>
  <si>
    <t xml:space="preserve">D-1623    </t>
  </si>
  <si>
    <t xml:space="preserve">D-1624    </t>
  </si>
  <si>
    <t xml:space="preserve">D-1625    </t>
  </si>
  <si>
    <t xml:space="preserve">D-1626    </t>
  </si>
  <si>
    <t xml:space="preserve">D-1627    </t>
  </si>
  <si>
    <t xml:space="preserve">D-1628    </t>
  </si>
  <si>
    <t xml:space="preserve">D-1629    </t>
  </si>
  <si>
    <t xml:space="preserve">D-1630    </t>
  </si>
  <si>
    <t xml:space="preserve">D-1631    </t>
  </si>
  <si>
    <t xml:space="preserve">D-1632    </t>
  </si>
  <si>
    <t xml:space="preserve">D-1633    </t>
  </si>
  <si>
    <t xml:space="preserve">D-1634    </t>
  </si>
  <si>
    <t xml:space="preserve">D-1635    </t>
  </si>
  <si>
    <t xml:space="preserve">D-1636    </t>
  </si>
  <si>
    <t xml:space="preserve">D-1637    </t>
  </si>
  <si>
    <t xml:space="preserve">D-1638    </t>
  </si>
  <si>
    <t xml:space="preserve">D-1639    </t>
  </si>
  <si>
    <t xml:space="preserve">D-1640    </t>
  </si>
  <si>
    <t xml:space="preserve">D-1641    </t>
  </si>
  <si>
    <t xml:space="preserve">D-1642    </t>
  </si>
  <si>
    <t xml:space="preserve">D-1643    </t>
  </si>
  <si>
    <t xml:space="preserve">D-1644    </t>
  </si>
  <si>
    <t xml:space="preserve">D-1645    </t>
  </si>
  <si>
    <t xml:space="preserve">D-1646    </t>
  </si>
  <si>
    <t xml:space="preserve">D-1647    </t>
  </si>
  <si>
    <t xml:space="preserve">D-1648    </t>
  </si>
  <si>
    <t xml:space="preserve">D-1649    </t>
  </si>
  <si>
    <t xml:space="preserve">D-1650    </t>
  </si>
  <si>
    <t xml:space="preserve">D-1651    </t>
  </si>
  <si>
    <t xml:space="preserve">D-1652    </t>
  </si>
  <si>
    <t xml:space="preserve">D-1653    </t>
  </si>
  <si>
    <t xml:space="preserve">D-1654    </t>
  </si>
  <si>
    <t xml:space="preserve">D-1655    </t>
  </si>
  <si>
    <t xml:space="preserve">D-1656    </t>
  </si>
  <si>
    <t xml:space="preserve">D-1657    </t>
  </si>
  <si>
    <t xml:space="preserve">D-1658    </t>
  </si>
  <si>
    <t xml:space="preserve">D-1659    </t>
  </si>
  <si>
    <t xml:space="preserve">D-1660    </t>
  </si>
  <si>
    <t xml:space="preserve">D-1661    </t>
  </si>
  <si>
    <t xml:space="preserve">D-1662    </t>
  </si>
  <si>
    <t xml:space="preserve">D-1663    </t>
  </si>
  <si>
    <t xml:space="preserve">D-1664    </t>
  </si>
  <si>
    <t xml:space="preserve">D-1665    </t>
  </si>
  <si>
    <t xml:space="preserve">D-1666    </t>
  </si>
  <si>
    <t xml:space="preserve">D-1667    </t>
  </si>
  <si>
    <t xml:space="preserve">D-1668    </t>
  </si>
  <si>
    <t xml:space="preserve">D-1669    </t>
  </si>
  <si>
    <t xml:space="preserve">D-1670    </t>
  </si>
  <si>
    <t xml:space="preserve">D-1671    </t>
  </si>
  <si>
    <t xml:space="preserve">D-1672    </t>
  </si>
  <si>
    <t xml:space="preserve">(66)MICHOACANA (ELIAS)                                                    </t>
  </si>
  <si>
    <t xml:space="preserve">D-1673    </t>
  </si>
  <si>
    <t xml:space="preserve">D-1674    </t>
  </si>
  <si>
    <t xml:space="preserve">D-1675    </t>
  </si>
  <si>
    <t xml:space="preserve">D-1676    </t>
  </si>
  <si>
    <t xml:space="preserve">D-1677    </t>
  </si>
  <si>
    <t xml:space="preserve">D-1678    </t>
  </si>
  <si>
    <t xml:space="preserve">D-1679    </t>
  </si>
  <si>
    <t xml:space="preserve">D-1680    </t>
  </si>
  <si>
    <t xml:space="preserve">D-1681    </t>
  </si>
  <si>
    <t xml:space="preserve">D-1682    </t>
  </si>
  <si>
    <t xml:space="preserve">D-1683    </t>
  </si>
  <si>
    <t xml:space="preserve">D-1684    </t>
  </si>
  <si>
    <t xml:space="preserve">D-1685    </t>
  </si>
  <si>
    <t xml:space="preserve">D-1686    </t>
  </si>
  <si>
    <t xml:space="preserve">D-1687    </t>
  </si>
  <si>
    <t xml:space="preserve">D-1688    </t>
  </si>
  <si>
    <t xml:space="preserve">D-1689    </t>
  </si>
  <si>
    <t xml:space="preserve">D-1690    </t>
  </si>
  <si>
    <t xml:space="preserve">D-1691    </t>
  </si>
  <si>
    <t xml:space="preserve">D-1692    </t>
  </si>
  <si>
    <t xml:space="preserve">D-1693    </t>
  </si>
  <si>
    <t xml:space="preserve">D-1694    </t>
  </si>
  <si>
    <t xml:space="preserve">D-1695    </t>
  </si>
  <si>
    <t xml:space="preserve">D-1696    </t>
  </si>
  <si>
    <t xml:space="preserve">D-1697    </t>
  </si>
  <si>
    <t xml:space="preserve">D-1698    </t>
  </si>
  <si>
    <t xml:space="preserve">D-1699    </t>
  </si>
  <si>
    <t xml:space="preserve">D-1700    </t>
  </si>
  <si>
    <t xml:space="preserve">D-1701    </t>
  </si>
  <si>
    <t xml:space="preserve">D-1702    </t>
  </si>
  <si>
    <t xml:space="preserve">D-1703    </t>
  </si>
  <si>
    <t xml:space="preserve">D-1704    </t>
  </si>
  <si>
    <t xml:space="preserve">D-1705    </t>
  </si>
  <si>
    <t xml:space="preserve">D-1706    </t>
  </si>
  <si>
    <t xml:space="preserve">D-1707    </t>
  </si>
  <si>
    <t xml:space="preserve">D-1708    </t>
  </si>
  <si>
    <t xml:space="preserve">D-1709    </t>
  </si>
  <si>
    <t xml:space="preserve">D-1710    </t>
  </si>
  <si>
    <t xml:space="preserve">D-1711    </t>
  </si>
  <si>
    <t xml:space="preserve">D-1712    </t>
  </si>
  <si>
    <t xml:space="preserve">D-1713    </t>
  </si>
  <si>
    <t xml:space="preserve">D-1714    </t>
  </si>
  <si>
    <t xml:space="preserve">D-1715    </t>
  </si>
  <si>
    <t xml:space="preserve">D-1716    </t>
  </si>
  <si>
    <t xml:space="preserve">D-1717    </t>
  </si>
  <si>
    <t xml:space="preserve">D-1718    </t>
  </si>
  <si>
    <t xml:space="preserve">D-1719    </t>
  </si>
  <si>
    <t xml:space="preserve">D-1720    </t>
  </si>
  <si>
    <t xml:space="preserve">D-1721    </t>
  </si>
  <si>
    <t xml:space="preserve">D-1722    </t>
  </si>
  <si>
    <t>22/02/2017 25/02/2017</t>
  </si>
  <si>
    <t xml:space="preserve">D-1723    </t>
  </si>
  <si>
    <t xml:space="preserve">D-1724    </t>
  </si>
  <si>
    <t>23/02/2017  24/02/2017</t>
  </si>
  <si>
    <t xml:space="preserve">D-1725    </t>
  </si>
  <si>
    <t xml:space="preserve">D-1726    </t>
  </si>
  <si>
    <t xml:space="preserve">D-1727    </t>
  </si>
  <si>
    <t xml:space="preserve">D-1728    </t>
  </si>
  <si>
    <t xml:space="preserve">D-1729    </t>
  </si>
  <si>
    <t xml:space="preserve">D-1730    </t>
  </si>
  <si>
    <t xml:space="preserve">D-1731    </t>
  </si>
  <si>
    <t xml:space="preserve">D-1732    </t>
  </si>
  <si>
    <t xml:space="preserve">D-1733    </t>
  </si>
  <si>
    <t xml:space="preserve">D-1734    </t>
  </si>
  <si>
    <t xml:space="preserve">D-1735    </t>
  </si>
  <si>
    <t xml:space="preserve">D-1736    </t>
  </si>
  <si>
    <t xml:space="preserve">D-1737    </t>
  </si>
  <si>
    <t xml:space="preserve">D-1738    </t>
  </si>
  <si>
    <t xml:space="preserve">D-1739    </t>
  </si>
  <si>
    <t xml:space="preserve">D-1740    </t>
  </si>
  <si>
    <t xml:space="preserve">D-1741    </t>
  </si>
  <si>
    <t xml:space="preserve">D-1742    </t>
  </si>
  <si>
    <t xml:space="preserve">D-1743    </t>
  </si>
  <si>
    <t xml:space="preserve">D-1744    </t>
  </si>
  <si>
    <t xml:space="preserve">D-1745    </t>
  </si>
  <si>
    <t xml:space="preserve">D-1746    </t>
  </si>
  <si>
    <t xml:space="preserve">D-1747    </t>
  </si>
  <si>
    <t xml:space="preserve">D-1748    </t>
  </si>
  <si>
    <t xml:space="preserve">D-1749    </t>
  </si>
  <si>
    <t xml:space="preserve">D-1750    </t>
  </si>
  <si>
    <t xml:space="preserve">D-1751    </t>
  </si>
  <si>
    <t xml:space="preserve">D-1752    </t>
  </si>
  <si>
    <t xml:space="preserve">D-1753    </t>
  </si>
  <si>
    <t xml:space="preserve">D-1754    </t>
  </si>
  <si>
    <t xml:space="preserve">D-1755    </t>
  </si>
  <si>
    <t xml:space="preserve">D-1756    </t>
  </si>
  <si>
    <t xml:space="preserve">D-1757    </t>
  </si>
  <si>
    <t xml:space="preserve">D-1758    </t>
  </si>
  <si>
    <t xml:space="preserve">D-1759    </t>
  </si>
  <si>
    <t xml:space="preserve">D-1760    </t>
  </si>
  <si>
    <t xml:space="preserve">D-1761    </t>
  </si>
  <si>
    <t xml:space="preserve">D-1762    </t>
  </si>
  <si>
    <t xml:space="preserve">D-1763    </t>
  </si>
  <si>
    <t xml:space="preserve">D-1764    </t>
  </si>
  <si>
    <t xml:space="preserve">D-1765    </t>
  </si>
  <si>
    <t xml:space="preserve">D-1766    </t>
  </si>
  <si>
    <t xml:space="preserve">D-1767    </t>
  </si>
  <si>
    <t xml:space="preserve">D-1768    </t>
  </si>
  <si>
    <t xml:space="preserve">D-1769    </t>
  </si>
  <si>
    <t xml:space="preserve">D-1770    </t>
  </si>
  <si>
    <t xml:space="preserve">D-1771    </t>
  </si>
  <si>
    <t xml:space="preserve">D-1772    </t>
  </si>
  <si>
    <t xml:space="preserve">D-1773    </t>
  </si>
  <si>
    <t xml:space="preserve">D-1774    </t>
  </si>
  <si>
    <t xml:space="preserve">D-1775    </t>
  </si>
  <si>
    <t xml:space="preserve">D-1776    </t>
  </si>
  <si>
    <t xml:space="preserve">D-1777    </t>
  </si>
  <si>
    <t xml:space="preserve">D-1778    </t>
  </si>
  <si>
    <t xml:space="preserve">D-1779    </t>
  </si>
  <si>
    <t xml:space="preserve">D-1780    </t>
  </si>
  <si>
    <t xml:space="preserve">D-1781    </t>
  </si>
  <si>
    <t xml:space="preserve">D-1782    </t>
  </si>
  <si>
    <t xml:space="preserve">D-1783    </t>
  </si>
  <si>
    <t>22/02/2017 24/02/2017</t>
  </si>
  <si>
    <t xml:space="preserve">D-1784    </t>
  </si>
  <si>
    <t xml:space="preserve">D-1785    </t>
  </si>
  <si>
    <t xml:space="preserve">D-1786    </t>
  </si>
  <si>
    <t xml:space="preserve">D-1787    </t>
  </si>
  <si>
    <t xml:space="preserve">D-1788    </t>
  </si>
  <si>
    <t xml:space="preserve">D-1789    </t>
  </si>
  <si>
    <t xml:space="preserve">D-1790    </t>
  </si>
  <si>
    <t xml:space="preserve">D-1791    </t>
  </si>
  <si>
    <t xml:space="preserve">D-1792    </t>
  </si>
  <si>
    <t xml:space="preserve">D-1793    </t>
  </si>
  <si>
    <t xml:space="preserve">D-1794    </t>
  </si>
  <si>
    <t xml:space="preserve">D-1795    </t>
  </si>
  <si>
    <t xml:space="preserve">D-1796    </t>
  </si>
  <si>
    <t xml:space="preserve">D-1797    </t>
  </si>
  <si>
    <t>21/02/2017 23/02/2017</t>
  </si>
  <si>
    <t xml:space="preserve">D-1798    </t>
  </si>
  <si>
    <t xml:space="preserve">D-1799    </t>
  </si>
  <si>
    <t xml:space="preserve">D-1800    </t>
  </si>
  <si>
    <t xml:space="preserve">D-1801    </t>
  </si>
  <si>
    <t xml:space="preserve">D-1802    </t>
  </si>
  <si>
    <t xml:space="preserve">D-1803    </t>
  </si>
  <si>
    <t xml:space="preserve">D-1804    </t>
  </si>
  <si>
    <t xml:space="preserve">D-1805    </t>
  </si>
  <si>
    <t xml:space="preserve">D-1806    </t>
  </si>
  <si>
    <t xml:space="preserve">D-1807    </t>
  </si>
  <si>
    <t xml:space="preserve">D-1808    </t>
  </si>
  <si>
    <t xml:space="preserve">D-1809    </t>
  </si>
  <si>
    <t xml:space="preserve">D-1810    </t>
  </si>
  <si>
    <t xml:space="preserve">D-1811    </t>
  </si>
  <si>
    <t xml:space="preserve">D-1812    </t>
  </si>
  <si>
    <t xml:space="preserve">D-1813    </t>
  </si>
  <si>
    <t xml:space="preserve">D-1814    </t>
  </si>
  <si>
    <t xml:space="preserve">D-1815    </t>
  </si>
  <si>
    <t xml:space="preserve">D-1816    </t>
  </si>
  <si>
    <t xml:space="preserve">D-1817    </t>
  </si>
  <si>
    <t xml:space="preserve">D-1818    </t>
  </si>
  <si>
    <t xml:space="preserve">D-1819    </t>
  </si>
  <si>
    <t xml:space="preserve">D-1820    </t>
  </si>
  <si>
    <t xml:space="preserve">D-1821    </t>
  </si>
  <si>
    <t xml:space="preserve">D-1822    </t>
  </si>
  <si>
    <t xml:space="preserve">D-1823    </t>
  </si>
  <si>
    <t xml:space="preserve">D-1824    </t>
  </si>
  <si>
    <t xml:space="preserve">D-1825    </t>
  </si>
  <si>
    <t xml:space="preserve">D-1826    </t>
  </si>
  <si>
    <t xml:space="preserve">D-1827    </t>
  </si>
  <si>
    <t xml:space="preserve">D-1828    </t>
  </si>
  <si>
    <t xml:space="preserve">D-1829    </t>
  </si>
  <si>
    <t xml:space="preserve">D-1830    </t>
  </si>
  <si>
    <t xml:space="preserve">D-1831    </t>
  </si>
  <si>
    <t xml:space="preserve">D-1832    </t>
  </si>
  <si>
    <t xml:space="preserve">D-1833    </t>
  </si>
  <si>
    <t xml:space="preserve">D-1834    </t>
  </si>
  <si>
    <t xml:space="preserve">D-1835    </t>
  </si>
  <si>
    <t xml:space="preserve">D-1836    </t>
  </si>
  <si>
    <t xml:space="preserve">D-1837    </t>
  </si>
  <si>
    <t xml:space="preserve">D-1838    </t>
  </si>
  <si>
    <t xml:space="preserve">D-1839    </t>
  </si>
  <si>
    <t xml:space="preserve">D-1840    </t>
  </si>
  <si>
    <t xml:space="preserve">D-1841    </t>
  </si>
  <si>
    <t xml:space="preserve">D-1842    </t>
  </si>
  <si>
    <t xml:space="preserve">D-1843    </t>
  </si>
  <si>
    <t xml:space="preserve">D-1844    </t>
  </si>
  <si>
    <t xml:space="preserve">D-1845    </t>
  </si>
  <si>
    <t xml:space="preserve">D-1846    </t>
  </si>
  <si>
    <t xml:space="preserve">D-1847    </t>
  </si>
  <si>
    <t xml:space="preserve">D-1848    </t>
  </si>
  <si>
    <t xml:space="preserve">D-1849    </t>
  </si>
  <si>
    <t xml:space="preserve">D-1850    </t>
  </si>
  <si>
    <t xml:space="preserve">D-1851    </t>
  </si>
  <si>
    <t xml:space="preserve">D-1852    </t>
  </si>
  <si>
    <t xml:space="preserve">D-1853    </t>
  </si>
  <si>
    <t xml:space="preserve">D-1854    </t>
  </si>
  <si>
    <t xml:space="preserve">D-1855    </t>
  </si>
  <si>
    <t xml:space="preserve">D-1856    </t>
  </si>
  <si>
    <t xml:space="preserve">D-1857    </t>
  </si>
  <si>
    <t xml:space="preserve">D-1858    </t>
  </si>
  <si>
    <t xml:space="preserve">D-1859    </t>
  </si>
  <si>
    <t xml:space="preserve">D-1860    </t>
  </si>
  <si>
    <t xml:space="preserve">D-1861    </t>
  </si>
  <si>
    <t xml:space="preserve">D-1862    </t>
  </si>
  <si>
    <t xml:space="preserve">D-1863    </t>
  </si>
  <si>
    <t xml:space="preserve">D-1864    </t>
  </si>
  <si>
    <t xml:space="preserve">D-1865    </t>
  </si>
  <si>
    <t xml:space="preserve">D-1866    </t>
  </si>
  <si>
    <t xml:space="preserve">D-1867    </t>
  </si>
  <si>
    <t xml:space="preserve">D-1868    </t>
  </si>
  <si>
    <t xml:space="preserve">D-1869    </t>
  </si>
  <si>
    <t xml:space="preserve">D-1870    </t>
  </si>
  <si>
    <t xml:space="preserve">D-1871    </t>
  </si>
  <si>
    <t xml:space="preserve">D-1872    </t>
  </si>
  <si>
    <t xml:space="preserve">D-1873    </t>
  </si>
  <si>
    <t xml:space="preserve">D-1874    </t>
  </si>
  <si>
    <t xml:space="preserve">D-1875    </t>
  </si>
  <si>
    <t xml:space="preserve">D-1876    </t>
  </si>
  <si>
    <t xml:space="preserve">D-1877    </t>
  </si>
  <si>
    <t xml:space="preserve">D-1878    </t>
  </si>
  <si>
    <t xml:space="preserve">D-1879    </t>
  </si>
  <si>
    <t xml:space="preserve">D-1880    </t>
  </si>
  <si>
    <t xml:space="preserve">D-1881    </t>
  </si>
  <si>
    <t xml:space="preserve">D-1882    </t>
  </si>
  <si>
    <t xml:space="preserve">D-1883    </t>
  </si>
  <si>
    <t xml:space="preserve">D-1884    </t>
  </si>
  <si>
    <t xml:space="preserve">D-1885    </t>
  </si>
  <si>
    <t xml:space="preserve">D-1886    </t>
  </si>
  <si>
    <t xml:space="preserve">D-1887    </t>
  </si>
  <si>
    <t xml:space="preserve">D-1888    </t>
  </si>
  <si>
    <t xml:space="preserve">D-1889    </t>
  </si>
  <si>
    <t xml:space="preserve">D-1890    </t>
  </si>
  <si>
    <t xml:space="preserve">D-1891    </t>
  </si>
  <si>
    <t xml:space="preserve">D-1892    </t>
  </si>
  <si>
    <t xml:space="preserve">D-1893    </t>
  </si>
  <si>
    <t xml:space="preserve">D-1894    </t>
  </si>
  <si>
    <t xml:space="preserve">D-1895    </t>
  </si>
  <si>
    <t xml:space="preserve">D-1896    </t>
  </si>
  <si>
    <t xml:space="preserve">D-1897    </t>
  </si>
  <si>
    <t xml:space="preserve">D-1898    </t>
  </si>
  <si>
    <t xml:space="preserve">D-1899    </t>
  </si>
  <si>
    <t xml:space="preserve">D-1900    </t>
  </si>
  <si>
    <t xml:space="preserve">D-1901    </t>
  </si>
  <si>
    <t xml:space="preserve">D-1902    </t>
  </si>
  <si>
    <t xml:space="preserve">D-1903    </t>
  </si>
  <si>
    <t xml:space="preserve">D-1904    </t>
  </si>
  <si>
    <t xml:space="preserve">D-1905    </t>
  </si>
  <si>
    <t xml:space="preserve">D-1906    </t>
  </si>
  <si>
    <t xml:space="preserve">D-1907    </t>
  </si>
  <si>
    <t xml:space="preserve">D-1908    </t>
  </si>
  <si>
    <t xml:space="preserve">D-1909    </t>
  </si>
  <si>
    <t xml:space="preserve">D-1910    </t>
  </si>
  <si>
    <t xml:space="preserve">D-1911    </t>
  </si>
  <si>
    <t xml:space="preserve">D-1912    </t>
  </si>
  <si>
    <t xml:space="preserve">D-1913    </t>
  </si>
  <si>
    <t xml:space="preserve">D-1914    </t>
  </si>
  <si>
    <t xml:space="preserve">D-1915    </t>
  </si>
  <si>
    <t xml:space="preserve">D-1916    </t>
  </si>
  <si>
    <t xml:space="preserve">D-1917    </t>
  </si>
  <si>
    <t xml:space="preserve">D-1918    </t>
  </si>
  <si>
    <t xml:space="preserve">D-1919    </t>
  </si>
  <si>
    <t xml:space="preserve">D-1920    </t>
  </si>
  <si>
    <t xml:space="preserve">D-1921    </t>
  </si>
  <si>
    <t xml:space="preserve">D-1922    </t>
  </si>
  <si>
    <t xml:space="preserve">D-1923    </t>
  </si>
  <si>
    <t xml:space="preserve">D-1924    </t>
  </si>
  <si>
    <t xml:space="preserve">D-1925    </t>
  </si>
  <si>
    <t xml:space="preserve">D-1926    </t>
  </si>
  <si>
    <t xml:space="preserve">D-1927    </t>
  </si>
  <si>
    <t xml:space="preserve">D-1928    </t>
  </si>
  <si>
    <t xml:space="preserve">D-1929    </t>
  </si>
  <si>
    <t xml:space="preserve">D-1930    </t>
  </si>
  <si>
    <t xml:space="preserve">D-1931    </t>
  </si>
  <si>
    <t xml:space="preserve">D-1932    </t>
  </si>
  <si>
    <t xml:space="preserve">D-1933    </t>
  </si>
  <si>
    <t xml:space="preserve">D-1934    </t>
  </si>
  <si>
    <t xml:space="preserve">D-1935    </t>
  </si>
  <si>
    <t xml:space="preserve">D-1936    </t>
  </si>
  <si>
    <t>24/02/2017 25/02/2017</t>
  </si>
  <si>
    <t xml:space="preserve">D-1937    </t>
  </si>
  <si>
    <t xml:space="preserve">D-1938    </t>
  </si>
  <si>
    <t xml:space="preserve">D-1939    </t>
  </si>
  <si>
    <t xml:space="preserve">D-1940    </t>
  </si>
  <si>
    <t xml:space="preserve">D-1941    </t>
  </si>
  <si>
    <t xml:space="preserve">D-1942    </t>
  </si>
  <si>
    <t xml:space="preserve">D-1943    </t>
  </si>
  <si>
    <t xml:space="preserve">D-1944    </t>
  </si>
  <si>
    <t xml:space="preserve">D-1945    </t>
  </si>
  <si>
    <t xml:space="preserve">D-1946    </t>
  </si>
  <si>
    <t xml:space="preserve">D-1947    </t>
  </si>
  <si>
    <t xml:space="preserve">D-1948    </t>
  </si>
  <si>
    <t xml:space="preserve">D-1949    </t>
  </si>
  <si>
    <t xml:space="preserve">D-1950    </t>
  </si>
  <si>
    <t xml:space="preserve">D-1951    </t>
  </si>
  <si>
    <t xml:space="preserve">D-1952    </t>
  </si>
  <si>
    <t xml:space="preserve">D-1953    </t>
  </si>
  <si>
    <t xml:space="preserve">D-1954    </t>
  </si>
  <si>
    <t xml:space="preserve">D-1955    </t>
  </si>
  <si>
    <t xml:space="preserve">D-1956    </t>
  </si>
  <si>
    <t xml:space="preserve">D-1957    </t>
  </si>
  <si>
    <t xml:space="preserve">D-1958    </t>
  </si>
  <si>
    <t xml:space="preserve">D-1959    </t>
  </si>
  <si>
    <t xml:space="preserve">D-1960    </t>
  </si>
  <si>
    <t xml:space="preserve">D-1961    </t>
  </si>
  <si>
    <t xml:space="preserve">D-1962    </t>
  </si>
  <si>
    <t xml:space="preserve">D-1963    </t>
  </si>
  <si>
    <t xml:space="preserve">D-1964    </t>
  </si>
  <si>
    <t xml:space="preserve">D-1965    </t>
  </si>
  <si>
    <t xml:space="preserve">D-1966    </t>
  </si>
  <si>
    <t xml:space="preserve">D-1967    </t>
  </si>
  <si>
    <t xml:space="preserve">(614)MARTIN BAEZ                                                           </t>
  </si>
  <si>
    <t xml:space="preserve">D-1968    </t>
  </si>
  <si>
    <t xml:space="preserve">D-1969    </t>
  </si>
  <si>
    <t xml:space="preserve">D-1970    </t>
  </si>
  <si>
    <t xml:space="preserve">D-1971    </t>
  </si>
  <si>
    <t xml:space="preserve">D-1972    </t>
  </si>
  <si>
    <t xml:space="preserve">D-1973    </t>
  </si>
  <si>
    <t xml:space="preserve">D-1974    </t>
  </si>
  <si>
    <t xml:space="preserve">D-1975    </t>
  </si>
  <si>
    <t xml:space="preserve">D-1976    </t>
  </si>
  <si>
    <t xml:space="preserve">D-1977    </t>
  </si>
  <si>
    <t xml:space="preserve">D-1978    </t>
  </si>
  <si>
    <t xml:space="preserve">D-1979    </t>
  </si>
  <si>
    <t xml:space="preserve">D-1980    </t>
  </si>
  <si>
    <t xml:space="preserve">D-1981    </t>
  </si>
  <si>
    <t xml:space="preserve">D-1982    </t>
  </si>
  <si>
    <t xml:space="preserve">D-1983    </t>
  </si>
  <si>
    <t xml:space="preserve">D-1984    </t>
  </si>
  <si>
    <t xml:space="preserve">D-1985    </t>
  </si>
  <si>
    <t xml:space="preserve">D-1986    </t>
  </si>
  <si>
    <t>22/02/2017 23/02/2017</t>
  </si>
  <si>
    <t xml:space="preserve">D-1987    </t>
  </si>
  <si>
    <t xml:space="preserve">D-1988    </t>
  </si>
  <si>
    <t xml:space="preserve">D-1989    </t>
  </si>
  <si>
    <t xml:space="preserve">D-1990    </t>
  </si>
  <si>
    <t xml:space="preserve">D-1991    </t>
  </si>
  <si>
    <t xml:space="preserve">D-1992    </t>
  </si>
  <si>
    <t xml:space="preserve">D-1993    </t>
  </si>
  <si>
    <t xml:space="preserve">D-1994    </t>
  </si>
  <si>
    <t xml:space="preserve">D-1995    </t>
  </si>
  <si>
    <t xml:space="preserve">D-1996    </t>
  </si>
  <si>
    <t xml:space="preserve">D-1997    </t>
  </si>
  <si>
    <t xml:space="preserve">D-1998    </t>
  </si>
  <si>
    <t xml:space="preserve">D-1999    </t>
  </si>
  <si>
    <t xml:space="preserve">D-2000    </t>
  </si>
  <si>
    <t xml:space="preserve">D-2001    </t>
  </si>
  <si>
    <t xml:space="preserve">D-2002    </t>
  </si>
  <si>
    <t xml:space="preserve">D-2003    </t>
  </si>
  <si>
    <t xml:space="preserve">D-2004    </t>
  </si>
  <si>
    <t xml:space="preserve">D-2005    </t>
  </si>
  <si>
    <t xml:space="preserve">D-2006    </t>
  </si>
  <si>
    <t xml:space="preserve">D-2007    </t>
  </si>
  <si>
    <t xml:space="preserve">D-2008    </t>
  </si>
  <si>
    <t xml:space="preserve">D-2009    </t>
  </si>
  <si>
    <t xml:space="preserve">D-2010    </t>
  </si>
  <si>
    <t xml:space="preserve">D-2011    </t>
  </si>
  <si>
    <t xml:space="preserve">D-2012    </t>
  </si>
  <si>
    <t xml:space="preserve">D-2013    </t>
  </si>
  <si>
    <t xml:space="preserve">D-2014    </t>
  </si>
  <si>
    <t xml:space="preserve">(287)MARCO ANTONIO TECHALOTZI                                              </t>
  </si>
  <si>
    <t xml:space="preserve">D-2015    </t>
  </si>
  <si>
    <t xml:space="preserve">D-2016    </t>
  </si>
  <si>
    <t xml:space="preserve">D-2017    </t>
  </si>
  <si>
    <t xml:space="preserve">D-2018    </t>
  </si>
  <si>
    <t xml:space="preserve">D-2019    </t>
  </si>
  <si>
    <t xml:space="preserve">D-2020    </t>
  </si>
  <si>
    <t xml:space="preserve">D-2021    </t>
  </si>
  <si>
    <t xml:space="preserve">D-2022    </t>
  </si>
  <si>
    <t xml:space="preserve">D-2023    </t>
  </si>
  <si>
    <t xml:space="preserve">D-2024    </t>
  </si>
  <si>
    <t xml:space="preserve">D-2025    </t>
  </si>
  <si>
    <t xml:space="preserve">D-2026    </t>
  </si>
  <si>
    <t xml:space="preserve">D-2027    </t>
  </si>
  <si>
    <t xml:space="preserve">D-2028    </t>
  </si>
  <si>
    <t xml:space="preserve">D-2029    </t>
  </si>
  <si>
    <t xml:space="preserve">D-2030    </t>
  </si>
  <si>
    <t xml:space="preserve">D-2031    </t>
  </si>
  <si>
    <t xml:space="preserve">D-2032    </t>
  </si>
  <si>
    <t xml:space="preserve">D-2033    </t>
  </si>
  <si>
    <t xml:space="preserve">D-2034    </t>
  </si>
  <si>
    <t xml:space="preserve">D-2035    </t>
  </si>
  <si>
    <t xml:space="preserve">D-2036    </t>
  </si>
  <si>
    <t xml:space="preserve">D-2037    </t>
  </si>
  <si>
    <t xml:space="preserve">D-2038    </t>
  </si>
  <si>
    <t xml:space="preserve">D-2039    </t>
  </si>
  <si>
    <t xml:space="preserve">D-2040    </t>
  </si>
  <si>
    <t xml:space="preserve">D-2041    </t>
  </si>
  <si>
    <t xml:space="preserve">D-2042    </t>
  </si>
  <si>
    <t xml:space="preserve">D-2043    </t>
  </si>
  <si>
    <t xml:space="preserve">D-2044    </t>
  </si>
  <si>
    <t xml:space="preserve">D-2045    </t>
  </si>
  <si>
    <t xml:space="preserve">D-2046    </t>
  </si>
  <si>
    <t xml:space="preserve">D-2047    </t>
  </si>
  <si>
    <t xml:space="preserve">D-2048    </t>
  </si>
  <si>
    <t xml:space="preserve">D-2049    </t>
  </si>
  <si>
    <t xml:space="preserve">D-2050    </t>
  </si>
  <si>
    <t xml:space="preserve">D-2051    </t>
  </si>
  <si>
    <t xml:space="preserve">D-2052    </t>
  </si>
  <si>
    <t xml:space="preserve">D-2053    </t>
  </si>
  <si>
    <t xml:space="preserve">D-2054    </t>
  </si>
  <si>
    <t xml:space="preserve">D-2055    </t>
  </si>
  <si>
    <t xml:space="preserve">D-2056    </t>
  </si>
  <si>
    <t xml:space="preserve">D-2057    </t>
  </si>
  <si>
    <t xml:space="preserve">D-2058    </t>
  </si>
  <si>
    <t xml:space="preserve">D-2059    </t>
  </si>
  <si>
    <t xml:space="preserve">D-2060    </t>
  </si>
  <si>
    <t xml:space="preserve">D-2061    </t>
  </si>
  <si>
    <t xml:space="preserve">D-2062    </t>
  </si>
  <si>
    <t xml:space="preserve">D-2063    </t>
  </si>
  <si>
    <t xml:space="preserve">D-2064    </t>
  </si>
  <si>
    <t xml:space="preserve">D-2065    </t>
  </si>
  <si>
    <t xml:space="preserve">D-2066    </t>
  </si>
  <si>
    <t xml:space="preserve">D-2067    </t>
  </si>
  <si>
    <t xml:space="preserve">D-2068    </t>
  </si>
  <si>
    <t xml:space="preserve">D-2069    </t>
  </si>
  <si>
    <t xml:space="preserve">D-2070    </t>
  </si>
  <si>
    <t xml:space="preserve">D-2071    </t>
  </si>
  <si>
    <t xml:space="preserve">D-2072    </t>
  </si>
  <si>
    <t xml:space="preserve">D-2073    </t>
  </si>
  <si>
    <t xml:space="preserve">D-2074    </t>
  </si>
  <si>
    <t xml:space="preserve">D-2075    </t>
  </si>
  <si>
    <t xml:space="preserve">D-2076    </t>
  </si>
  <si>
    <t xml:space="preserve">D-2077    </t>
  </si>
  <si>
    <t xml:space="preserve">D-2078    </t>
  </si>
  <si>
    <t>25/02/2017 28/02/2017</t>
  </si>
  <si>
    <t xml:space="preserve">D-2079    </t>
  </si>
  <si>
    <t xml:space="preserve">D-2080    </t>
  </si>
  <si>
    <t xml:space="preserve">D-2081    </t>
  </si>
  <si>
    <t xml:space="preserve">D-2082    </t>
  </si>
  <si>
    <t xml:space="preserve">D-2083    </t>
  </si>
  <si>
    <t xml:space="preserve">D-2084    </t>
  </si>
  <si>
    <t xml:space="preserve">D-2085    </t>
  </si>
  <si>
    <t xml:space="preserve">D-2086    </t>
  </si>
  <si>
    <t xml:space="preserve">D-2087    </t>
  </si>
  <si>
    <t xml:space="preserve">D-2088    </t>
  </si>
  <si>
    <t xml:space="preserve">D-2089    </t>
  </si>
  <si>
    <t xml:space="preserve">D-2090    </t>
  </si>
  <si>
    <t xml:space="preserve">D-2091    </t>
  </si>
  <si>
    <t xml:space="preserve">D-2092    </t>
  </si>
  <si>
    <t xml:space="preserve">D-2093    </t>
  </si>
  <si>
    <t xml:space="preserve">D-2094    </t>
  </si>
  <si>
    <t xml:space="preserve">D-2095    </t>
  </si>
  <si>
    <t xml:space="preserve">D-2096    </t>
  </si>
  <si>
    <t xml:space="preserve">D-2097    </t>
  </si>
  <si>
    <t xml:space="preserve">D-2098    </t>
  </si>
  <si>
    <t xml:space="preserve">D-2099    </t>
  </si>
  <si>
    <t xml:space="preserve">D-2100    </t>
  </si>
  <si>
    <t xml:space="preserve">D-2101    </t>
  </si>
  <si>
    <t xml:space="preserve">D-2102    </t>
  </si>
  <si>
    <t xml:space="preserve">D-2103    </t>
  </si>
  <si>
    <t xml:space="preserve">D-2104    </t>
  </si>
  <si>
    <t xml:space="preserve">D-2105    </t>
  </si>
  <si>
    <t xml:space="preserve">D-2106    </t>
  </si>
  <si>
    <t xml:space="preserve">D-2107    </t>
  </si>
  <si>
    <t xml:space="preserve">D-2108    </t>
  </si>
  <si>
    <t xml:space="preserve">D-2109    </t>
  </si>
  <si>
    <t xml:space="preserve">D-2110    </t>
  </si>
  <si>
    <t xml:space="preserve">D-2111    </t>
  </si>
  <si>
    <t xml:space="preserve">D-2112    </t>
  </si>
  <si>
    <t xml:space="preserve">D-2113    </t>
  </si>
  <si>
    <t xml:space="preserve">D-2114    </t>
  </si>
  <si>
    <t xml:space="preserve">D-2115    </t>
  </si>
  <si>
    <t xml:space="preserve">D-2116    </t>
  </si>
  <si>
    <t xml:space="preserve">D-2117    </t>
  </si>
  <si>
    <t xml:space="preserve">D-2118    </t>
  </si>
  <si>
    <t xml:space="preserve">D-2119    </t>
  </si>
  <si>
    <t xml:space="preserve">D-2120    </t>
  </si>
  <si>
    <t xml:space="preserve">D-2121    </t>
  </si>
  <si>
    <t xml:space="preserve">D-2122    </t>
  </si>
  <si>
    <t xml:space="preserve">D-2123    </t>
  </si>
  <si>
    <t xml:space="preserve">D-2124    </t>
  </si>
  <si>
    <t xml:space="preserve">D-2125    </t>
  </si>
  <si>
    <t>25/02/2017 27/02/2017</t>
  </si>
  <si>
    <t xml:space="preserve">D-2126    </t>
  </si>
  <si>
    <t xml:space="preserve">D-2127    </t>
  </si>
  <si>
    <t xml:space="preserve">D-2128    </t>
  </si>
  <si>
    <t xml:space="preserve">D-2129    </t>
  </si>
  <si>
    <t xml:space="preserve">D-2130    </t>
  </si>
  <si>
    <t xml:space="preserve">D-2131    </t>
  </si>
  <si>
    <t xml:space="preserve">D-2132    </t>
  </si>
  <si>
    <t xml:space="preserve">D-2133    </t>
  </si>
  <si>
    <t>23/02/2017 24/02/2017</t>
  </si>
  <si>
    <t xml:space="preserve">D-2134    </t>
  </si>
  <si>
    <t xml:space="preserve">D-2135    </t>
  </si>
  <si>
    <t xml:space="preserve">D-2136    </t>
  </si>
  <si>
    <t xml:space="preserve">D-2137    </t>
  </si>
  <si>
    <t xml:space="preserve">D-2138    </t>
  </si>
  <si>
    <t xml:space="preserve">D-2139    </t>
  </si>
  <si>
    <t xml:space="preserve">D-2140    </t>
  </si>
  <si>
    <t xml:space="preserve">D-2141    </t>
  </si>
  <si>
    <t xml:space="preserve">D-2142    </t>
  </si>
  <si>
    <t xml:space="preserve">D-2143    </t>
  </si>
  <si>
    <t xml:space="preserve">D-2144    </t>
  </si>
  <si>
    <t xml:space="preserve">D-2145    </t>
  </si>
  <si>
    <t xml:space="preserve">D-2146    </t>
  </si>
  <si>
    <t xml:space="preserve">D-2147    </t>
  </si>
  <si>
    <t xml:space="preserve">D-2148    </t>
  </si>
  <si>
    <t xml:space="preserve">(426)CHINOS OCOTLAN                                                        </t>
  </si>
  <si>
    <t xml:space="preserve">D-2149    </t>
  </si>
  <si>
    <t xml:space="preserve">D-2150    </t>
  </si>
  <si>
    <t xml:space="preserve">D-2151    </t>
  </si>
  <si>
    <t xml:space="preserve">D-2152    </t>
  </si>
  <si>
    <t xml:space="preserve">D-2153    </t>
  </si>
  <si>
    <t xml:space="preserve">D-2154    </t>
  </si>
  <si>
    <t xml:space="preserve">D-2155    </t>
  </si>
  <si>
    <t xml:space="preserve">D-2156    </t>
  </si>
  <si>
    <t xml:space="preserve">D-2157    </t>
  </si>
  <si>
    <t xml:space="preserve">D-2158    </t>
  </si>
  <si>
    <t xml:space="preserve">D-2159    </t>
  </si>
  <si>
    <t xml:space="preserve">D-2160    </t>
  </si>
  <si>
    <t xml:space="preserve">D-2161    </t>
  </si>
  <si>
    <t xml:space="preserve">D-2162    </t>
  </si>
  <si>
    <t xml:space="preserve">D-2163    </t>
  </si>
  <si>
    <t xml:space="preserve">D-2164    </t>
  </si>
  <si>
    <t xml:space="preserve">D-2165    </t>
  </si>
  <si>
    <t xml:space="preserve">D-2166    </t>
  </si>
  <si>
    <t xml:space="preserve">D-2167    </t>
  </si>
  <si>
    <t xml:space="preserve">D-2168    </t>
  </si>
  <si>
    <t xml:space="preserve">D-2169    </t>
  </si>
  <si>
    <t xml:space="preserve">D-2170    </t>
  </si>
  <si>
    <t xml:space="preserve">D-2171    </t>
  </si>
  <si>
    <t xml:space="preserve">D-2172    </t>
  </si>
  <si>
    <t xml:space="preserve">D-2173    </t>
  </si>
  <si>
    <t xml:space="preserve">D-2174    </t>
  </si>
  <si>
    <t xml:space="preserve">D-2175    </t>
  </si>
  <si>
    <t xml:space="preserve">D-2176    </t>
  </si>
  <si>
    <t xml:space="preserve">D-2177    </t>
  </si>
  <si>
    <t xml:space="preserve">D-2178    </t>
  </si>
  <si>
    <t xml:space="preserve">D-2179    </t>
  </si>
  <si>
    <t xml:space="preserve">D-2180    </t>
  </si>
  <si>
    <t xml:space="preserve">D-2181    </t>
  </si>
  <si>
    <t xml:space="preserve">D-2182    </t>
  </si>
  <si>
    <t xml:space="preserve">D-2183    </t>
  </si>
  <si>
    <t xml:space="preserve">D-2184    </t>
  </si>
  <si>
    <t xml:space="preserve">D-2185    </t>
  </si>
  <si>
    <t xml:space="preserve">(282)ALEJANDRA CANO                                                        </t>
  </si>
  <si>
    <t xml:space="preserve">D-2186    </t>
  </si>
  <si>
    <t xml:space="preserve">D-2187    </t>
  </si>
  <si>
    <t xml:space="preserve">D-2188    </t>
  </si>
  <si>
    <t xml:space="preserve">D-2189    </t>
  </si>
  <si>
    <t xml:space="preserve">D-2190    </t>
  </si>
  <si>
    <t xml:space="preserve">D-2191    </t>
  </si>
  <si>
    <t xml:space="preserve">D-2192    </t>
  </si>
  <si>
    <t xml:space="preserve">D-2193    </t>
  </si>
  <si>
    <t xml:space="preserve">D-2194    </t>
  </si>
  <si>
    <t xml:space="preserve">D-2195    </t>
  </si>
  <si>
    <t xml:space="preserve">D-2196    </t>
  </si>
  <si>
    <t xml:space="preserve">D-2197    </t>
  </si>
  <si>
    <t xml:space="preserve">D-2198    </t>
  </si>
  <si>
    <t xml:space="preserve">D-2199    </t>
  </si>
  <si>
    <t xml:space="preserve">D-2200    </t>
  </si>
  <si>
    <t xml:space="preserve">D-2201    </t>
  </si>
  <si>
    <t xml:space="preserve">D-2202    </t>
  </si>
  <si>
    <t xml:space="preserve">D-2203    </t>
  </si>
  <si>
    <t xml:space="preserve">D-2204    </t>
  </si>
  <si>
    <t xml:space="preserve">D-2205    </t>
  </si>
  <si>
    <t xml:space="preserve">D-2206    </t>
  </si>
  <si>
    <t xml:space="preserve">D-2207    </t>
  </si>
  <si>
    <t xml:space="preserve">D-2208    </t>
  </si>
  <si>
    <t xml:space="preserve">D-2209    </t>
  </si>
  <si>
    <t xml:space="preserve">D-2210    </t>
  </si>
  <si>
    <t xml:space="preserve">D-2211    </t>
  </si>
  <si>
    <t xml:space="preserve">D-2212    </t>
  </si>
  <si>
    <t xml:space="preserve">D-2213    </t>
  </si>
  <si>
    <t xml:space="preserve">D-2214    </t>
  </si>
  <si>
    <t xml:space="preserve">D-2215    </t>
  </si>
  <si>
    <t xml:space="preserve">D-2216    </t>
  </si>
  <si>
    <t xml:space="preserve">D-2217    </t>
  </si>
  <si>
    <t xml:space="preserve">D-2218    </t>
  </si>
  <si>
    <t xml:space="preserve">D-2219    </t>
  </si>
  <si>
    <t xml:space="preserve">(549)JAIME                                                                 </t>
  </si>
  <si>
    <t xml:space="preserve">D-2220    </t>
  </si>
  <si>
    <t xml:space="preserve">D-2221    </t>
  </si>
  <si>
    <t xml:space="preserve">D-2222    </t>
  </si>
  <si>
    <t xml:space="preserve">D-2223    </t>
  </si>
  <si>
    <t xml:space="preserve">D-2224    </t>
  </si>
  <si>
    <t xml:space="preserve">D-2225    </t>
  </si>
  <si>
    <t xml:space="preserve">D-2226    </t>
  </si>
  <si>
    <t xml:space="preserve">D-2227    </t>
  </si>
  <si>
    <t xml:space="preserve">D-2228    </t>
  </si>
  <si>
    <t xml:space="preserve">D-2229    </t>
  </si>
  <si>
    <t xml:space="preserve">D-2230    </t>
  </si>
  <si>
    <t xml:space="preserve">D-2231    </t>
  </si>
  <si>
    <t xml:space="preserve">D-2232    </t>
  </si>
  <si>
    <t xml:space="preserve">D-2233    </t>
  </si>
  <si>
    <t xml:space="preserve">D-2234    </t>
  </si>
  <si>
    <t xml:space="preserve">D-2235    </t>
  </si>
  <si>
    <t xml:space="preserve">D-2236    </t>
  </si>
  <si>
    <t xml:space="preserve">D-2237    </t>
  </si>
  <si>
    <t xml:space="preserve">D-2238    </t>
  </si>
  <si>
    <t xml:space="preserve">D-2239    </t>
  </si>
  <si>
    <t xml:space="preserve">D-2240    </t>
  </si>
  <si>
    <t xml:space="preserve">D-2241    </t>
  </si>
  <si>
    <t xml:space="preserve">D-2242    </t>
  </si>
  <si>
    <t xml:space="preserve">D-2243    </t>
  </si>
  <si>
    <t xml:space="preserve">D-2244    </t>
  </si>
  <si>
    <t xml:space="preserve">D-2245    </t>
  </si>
  <si>
    <t xml:space="preserve">D-2246    </t>
  </si>
  <si>
    <t xml:space="preserve">D-2247    </t>
  </si>
  <si>
    <t xml:space="preserve">D-2248    </t>
  </si>
  <si>
    <t xml:space="preserve">D-2249    </t>
  </si>
  <si>
    <t xml:space="preserve">D-2250    </t>
  </si>
  <si>
    <t xml:space="preserve">D-2251    </t>
  </si>
  <si>
    <t xml:space="preserve">D-2252    </t>
  </si>
  <si>
    <t xml:space="preserve">D-2253    </t>
  </si>
  <si>
    <t xml:space="preserve">D-2254    </t>
  </si>
  <si>
    <t xml:space="preserve">D-2255    </t>
  </si>
  <si>
    <t xml:space="preserve">D-2256    </t>
  </si>
  <si>
    <t xml:space="preserve">D-2257    </t>
  </si>
  <si>
    <t xml:space="preserve">D-2258    </t>
  </si>
  <si>
    <t xml:space="preserve">D-2259    </t>
  </si>
  <si>
    <t xml:space="preserve">D-2260    </t>
  </si>
  <si>
    <t xml:space="preserve">D-2261    </t>
  </si>
  <si>
    <t xml:space="preserve">D-2262    </t>
  </si>
  <si>
    <t xml:space="preserve">D-2263    </t>
  </si>
  <si>
    <t xml:space="preserve">D-2264    </t>
  </si>
  <si>
    <t xml:space="preserve">D-2265    </t>
  </si>
  <si>
    <t xml:space="preserve">D-2266    </t>
  </si>
  <si>
    <t xml:space="preserve">D-2267    </t>
  </si>
  <si>
    <t xml:space="preserve">D-2268    </t>
  </si>
  <si>
    <t xml:space="preserve">D-2269    </t>
  </si>
  <si>
    <t xml:space="preserve">D-2270    </t>
  </si>
  <si>
    <t xml:space="preserve">D-2271    </t>
  </si>
  <si>
    <t xml:space="preserve">D-2272    </t>
  </si>
  <si>
    <t xml:space="preserve">D-2273    </t>
  </si>
  <si>
    <t xml:space="preserve">D-2274    </t>
  </si>
  <si>
    <t xml:space="preserve">D-2275    </t>
  </si>
  <si>
    <t xml:space="preserve">D-2276    </t>
  </si>
  <si>
    <t xml:space="preserve">D-2277    </t>
  </si>
  <si>
    <t xml:space="preserve">D-2278    </t>
  </si>
  <si>
    <t xml:space="preserve">D-2279    </t>
  </si>
  <si>
    <t xml:space="preserve">D-2280    </t>
  </si>
  <si>
    <t xml:space="preserve">D-2281    </t>
  </si>
  <si>
    <t xml:space="preserve">D-2282    </t>
  </si>
  <si>
    <t xml:space="preserve">D-2283    </t>
  </si>
  <si>
    <t xml:space="preserve">D-2284    </t>
  </si>
  <si>
    <t xml:space="preserve">D-2285    </t>
  </si>
  <si>
    <t xml:space="preserve">D-2286    </t>
  </si>
  <si>
    <t xml:space="preserve">D-2287    </t>
  </si>
  <si>
    <t xml:space="preserve">D-2288    </t>
  </si>
  <si>
    <t xml:space="preserve">D-2289    </t>
  </si>
  <si>
    <t xml:space="preserve">D-2290    </t>
  </si>
  <si>
    <t xml:space="preserve">D-2291    </t>
  </si>
  <si>
    <t xml:space="preserve">D-2292    </t>
  </si>
  <si>
    <t xml:space="preserve">D-2293    </t>
  </si>
  <si>
    <t xml:space="preserve">D-2294    </t>
  </si>
  <si>
    <t xml:space="preserve">D-2295    </t>
  </si>
  <si>
    <t xml:space="preserve">D-2296    </t>
  </si>
  <si>
    <t xml:space="preserve">D-2297    </t>
  </si>
  <si>
    <t xml:space="preserve">D-2298    </t>
  </si>
  <si>
    <t xml:space="preserve">D-2299    </t>
  </si>
  <si>
    <t xml:space="preserve">D-2300    </t>
  </si>
  <si>
    <t xml:space="preserve">D-2301    </t>
  </si>
  <si>
    <t xml:space="preserve">D-2302    </t>
  </si>
  <si>
    <t xml:space="preserve">D-2303    </t>
  </si>
  <si>
    <t xml:space="preserve">D-2304    </t>
  </si>
  <si>
    <t xml:space="preserve">D-2305    </t>
  </si>
  <si>
    <t xml:space="preserve">D-2306    </t>
  </si>
  <si>
    <t xml:space="preserve">D-2307    </t>
  </si>
  <si>
    <t xml:space="preserve">D-2308    </t>
  </si>
  <si>
    <t xml:space="preserve">D-2309    </t>
  </si>
  <si>
    <t xml:space="preserve">D-2310    </t>
  </si>
  <si>
    <t xml:space="preserve">D-2311    </t>
  </si>
  <si>
    <t xml:space="preserve">D-2312    </t>
  </si>
  <si>
    <t xml:space="preserve">D-2313    </t>
  </si>
  <si>
    <t xml:space="preserve">D-2314    </t>
  </si>
  <si>
    <t xml:space="preserve">D-2315    </t>
  </si>
  <si>
    <t xml:space="preserve">D-2316    </t>
  </si>
  <si>
    <t xml:space="preserve">D-2317    </t>
  </si>
  <si>
    <t xml:space="preserve">D-2318    </t>
  </si>
  <si>
    <t xml:space="preserve">D-2319    </t>
  </si>
  <si>
    <t xml:space="preserve">D-2320    </t>
  </si>
  <si>
    <t xml:space="preserve">D-2321    </t>
  </si>
  <si>
    <t xml:space="preserve">D-2322    </t>
  </si>
  <si>
    <t xml:space="preserve">D-2323    </t>
  </si>
  <si>
    <t xml:space="preserve">D-2324    </t>
  </si>
  <si>
    <t xml:space="preserve">D-2325    </t>
  </si>
  <si>
    <t xml:space="preserve">D-2326    </t>
  </si>
  <si>
    <t xml:space="preserve">D-2327    </t>
  </si>
  <si>
    <t xml:space="preserve">(467)GRUPO GANADERO GURA SPR DE RL                                         </t>
  </si>
  <si>
    <t xml:space="preserve">D-2328    </t>
  </si>
  <si>
    <t xml:space="preserve">D-2329    </t>
  </si>
  <si>
    <t xml:space="preserve">D-2330    </t>
  </si>
  <si>
    <t xml:space="preserve">D-2331    </t>
  </si>
  <si>
    <t xml:space="preserve">D-2332    </t>
  </si>
  <si>
    <t xml:space="preserve">D-2333    </t>
  </si>
  <si>
    <t xml:space="preserve">D-2334    </t>
  </si>
  <si>
    <t xml:space="preserve">D-2335    </t>
  </si>
  <si>
    <t xml:space="preserve">D-2336    </t>
  </si>
  <si>
    <t xml:space="preserve">D-2337    </t>
  </si>
  <si>
    <t xml:space="preserve">D-2338    </t>
  </si>
  <si>
    <t xml:space="preserve">D-2339    </t>
  </si>
  <si>
    <t xml:space="preserve">D-2340    </t>
  </si>
  <si>
    <t xml:space="preserve">D-2341    </t>
  </si>
  <si>
    <t xml:space="preserve">D-2342    </t>
  </si>
  <si>
    <t xml:space="preserve">D-2343    </t>
  </si>
  <si>
    <t xml:space="preserve">D-2344    </t>
  </si>
  <si>
    <t xml:space="preserve">D-2345    </t>
  </si>
  <si>
    <t xml:space="preserve">D-2346    </t>
  </si>
  <si>
    <t xml:space="preserve">D-2347    </t>
  </si>
  <si>
    <t xml:space="preserve">D-2348    </t>
  </si>
  <si>
    <t xml:space="preserve">D-2349    </t>
  </si>
  <si>
    <t xml:space="preserve">D-2350    </t>
  </si>
  <si>
    <t xml:space="preserve">D-2351    </t>
  </si>
  <si>
    <t xml:space="preserve">D-2352    </t>
  </si>
  <si>
    <t xml:space="preserve">D-2353    </t>
  </si>
  <si>
    <t xml:space="preserve">D-2354    </t>
  </si>
  <si>
    <t xml:space="preserve">D-2355    </t>
  </si>
  <si>
    <t xml:space="preserve">D-2356    </t>
  </si>
  <si>
    <t xml:space="preserve">D-2357    </t>
  </si>
  <si>
    <t xml:space="preserve">D-2358    </t>
  </si>
  <si>
    <t xml:space="preserve">D-2359    </t>
  </si>
  <si>
    <t xml:space="preserve">D-2360    </t>
  </si>
  <si>
    <t xml:space="preserve">D-2361    </t>
  </si>
  <si>
    <t xml:space="preserve">D-2362    </t>
  </si>
  <si>
    <t xml:space="preserve">D-2363    </t>
  </si>
  <si>
    <t xml:space="preserve">D-2364    </t>
  </si>
  <si>
    <t xml:space="preserve">D-2365    </t>
  </si>
  <si>
    <t xml:space="preserve">D-2366    </t>
  </si>
  <si>
    <t xml:space="preserve">D-2367    </t>
  </si>
  <si>
    <t xml:space="preserve">D-2368    </t>
  </si>
  <si>
    <t xml:space="preserve">D-2369    </t>
  </si>
  <si>
    <t xml:space="preserve">D-2370    </t>
  </si>
  <si>
    <t xml:space="preserve">D-2371    </t>
  </si>
  <si>
    <t xml:space="preserve">D-2372    </t>
  </si>
  <si>
    <t xml:space="preserve">D-2373    </t>
  </si>
  <si>
    <t xml:space="preserve">D-2374    </t>
  </si>
  <si>
    <t xml:space="preserve">D-2375    </t>
  </si>
  <si>
    <t xml:space="preserve">D-2376    </t>
  </si>
  <si>
    <t xml:space="preserve">D-2377    </t>
  </si>
  <si>
    <t xml:space="preserve">D-2378    </t>
  </si>
  <si>
    <t xml:space="preserve">D-2379    </t>
  </si>
  <si>
    <t xml:space="preserve">D-2380    </t>
  </si>
  <si>
    <t>27/02/2017 28/02/2017</t>
  </si>
  <si>
    <t xml:space="preserve">D-2381    </t>
  </si>
  <si>
    <t xml:space="preserve">D-2382    </t>
  </si>
  <si>
    <t xml:space="preserve">D-2383    </t>
  </si>
  <si>
    <t xml:space="preserve">D-2384    </t>
  </si>
  <si>
    <t xml:space="preserve">D-2385    </t>
  </si>
  <si>
    <t xml:space="preserve">D-2386    </t>
  </si>
  <si>
    <t xml:space="preserve">D-2387    </t>
  </si>
  <si>
    <t xml:space="preserve">D-2388    </t>
  </si>
  <si>
    <t xml:space="preserve">D-2389    </t>
  </si>
  <si>
    <t xml:space="preserve">D-2390    </t>
  </si>
  <si>
    <t xml:space="preserve">D-2391    </t>
  </si>
  <si>
    <t xml:space="preserve">D-2392    </t>
  </si>
  <si>
    <t xml:space="preserve">D-2393    </t>
  </si>
  <si>
    <t xml:space="preserve">D-2394    </t>
  </si>
  <si>
    <t xml:space="preserve">D-2395    </t>
  </si>
  <si>
    <t xml:space="preserve">D-2396    </t>
  </si>
  <si>
    <t xml:space="preserve">D-2397    </t>
  </si>
  <si>
    <t xml:space="preserve">D-2398    </t>
  </si>
  <si>
    <t xml:space="preserve">D-2399    </t>
  </si>
  <si>
    <t xml:space="preserve">D-2400    </t>
  </si>
  <si>
    <t xml:space="preserve">D-2401    </t>
  </si>
  <si>
    <t xml:space="preserve">D-2402    </t>
  </si>
  <si>
    <t xml:space="preserve">D-2403    </t>
  </si>
  <si>
    <t xml:space="preserve">D-2404    </t>
  </si>
  <si>
    <t xml:space="preserve">D-2405    </t>
  </si>
  <si>
    <t xml:space="preserve">D-2406    </t>
  </si>
  <si>
    <t xml:space="preserve">D-2407    </t>
  </si>
  <si>
    <t xml:space="preserve">D-2408    </t>
  </si>
  <si>
    <t xml:space="preserve">D-2409    </t>
  </si>
  <si>
    <t xml:space="preserve">D-2410    </t>
  </si>
  <si>
    <t xml:space="preserve">D-2411    </t>
  </si>
  <si>
    <t xml:space="preserve">D-2412    </t>
  </si>
  <si>
    <t xml:space="preserve">D-2413    </t>
  </si>
  <si>
    <t xml:space="preserve">D-2414    </t>
  </si>
  <si>
    <t xml:space="preserve">D-2415    </t>
  </si>
  <si>
    <t xml:space="preserve">D-2416    </t>
  </si>
  <si>
    <t xml:space="preserve">D-2417    </t>
  </si>
  <si>
    <t xml:space="preserve">D-2418    </t>
  </si>
  <si>
    <t xml:space="preserve">D-2419    </t>
  </si>
  <si>
    <t xml:space="preserve">D-2420    </t>
  </si>
  <si>
    <t xml:space="preserve">D-2421    </t>
  </si>
  <si>
    <t xml:space="preserve">D-2422    </t>
  </si>
  <si>
    <t xml:space="preserve">D-2423    </t>
  </si>
  <si>
    <t xml:space="preserve">D-2424    </t>
  </si>
  <si>
    <t xml:space="preserve">D-2425    </t>
  </si>
  <si>
    <t xml:space="preserve">D-2426    </t>
  </si>
  <si>
    <t xml:space="preserve">D-2427    </t>
  </si>
  <si>
    <t xml:space="preserve">D-2428    </t>
  </si>
  <si>
    <t xml:space="preserve">D-2429    </t>
  </si>
  <si>
    <t xml:space="preserve">D-2430    </t>
  </si>
  <si>
    <t xml:space="preserve">D-2431    </t>
  </si>
  <si>
    <t xml:space="preserve">D-2432    </t>
  </si>
  <si>
    <t xml:space="preserve">D-2433    </t>
  </si>
  <si>
    <t xml:space="preserve">D-2434    </t>
  </si>
  <si>
    <t xml:space="preserve">D-2435    </t>
  </si>
  <si>
    <t xml:space="preserve">D-2436    </t>
  </si>
  <si>
    <t xml:space="preserve">D-2437    </t>
  </si>
  <si>
    <t xml:space="preserve">D-2438    </t>
  </si>
  <si>
    <t xml:space="preserve">D-2439    </t>
  </si>
  <si>
    <t xml:space="preserve">D-2440    </t>
  </si>
  <si>
    <t xml:space="preserve">D-2441    </t>
  </si>
  <si>
    <t xml:space="preserve">D-2442    </t>
  </si>
  <si>
    <t xml:space="preserve">D-2443    </t>
  </si>
  <si>
    <t xml:space="preserve">D-2444    </t>
  </si>
  <si>
    <t xml:space="preserve">D-2445    </t>
  </si>
  <si>
    <t xml:space="preserve">D-2446    </t>
  </si>
  <si>
    <t xml:space="preserve">D-2447    </t>
  </si>
  <si>
    <t xml:space="preserve">D-2448    </t>
  </si>
  <si>
    <t xml:space="preserve">D-2449    </t>
  </si>
  <si>
    <t xml:space="preserve">D-2450    </t>
  </si>
  <si>
    <t xml:space="preserve">D-2451    </t>
  </si>
  <si>
    <t xml:space="preserve">D-2452    </t>
  </si>
  <si>
    <t xml:space="preserve">D-2453    </t>
  </si>
  <si>
    <t xml:space="preserve">(510)GUMARO MARQUEZ                                                        </t>
  </si>
  <si>
    <t xml:space="preserve">D-2454    </t>
  </si>
  <si>
    <t xml:space="preserve">D-2455    </t>
  </si>
  <si>
    <t xml:space="preserve">D-2456    </t>
  </si>
  <si>
    <t xml:space="preserve">D-2457    </t>
  </si>
  <si>
    <t xml:space="preserve">D-2458    </t>
  </si>
  <si>
    <t xml:space="preserve">D-2459    </t>
  </si>
  <si>
    <t xml:space="preserve">D-2460    </t>
  </si>
  <si>
    <t xml:space="preserve">D-2461    </t>
  </si>
  <si>
    <t xml:space="preserve">D-2462    </t>
  </si>
  <si>
    <t xml:space="preserve">D-2463    </t>
  </si>
  <si>
    <t xml:space="preserve">D-2464    </t>
  </si>
  <si>
    <t xml:space="preserve">D-2465    </t>
  </si>
  <si>
    <t xml:space="preserve">D-2466    </t>
  </si>
  <si>
    <t xml:space="preserve">D-2467    </t>
  </si>
  <si>
    <t xml:space="preserve">D-2468    </t>
  </si>
  <si>
    <t xml:space="preserve">D-2469    </t>
  </si>
  <si>
    <t xml:space="preserve">D-2470    </t>
  </si>
  <si>
    <t xml:space="preserve">D-2471    </t>
  </si>
  <si>
    <t xml:space="preserve">D-2472    </t>
  </si>
  <si>
    <t xml:space="preserve">D-2473    </t>
  </si>
  <si>
    <t xml:space="preserve">D-2474    </t>
  </si>
  <si>
    <t xml:space="preserve">D-2475    </t>
  </si>
  <si>
    <t xml:space="preserve">D-2476    </t>
  </si>
  <si>
    <t xml:space="preserve">D-2477    </t>
  </si>
  <si>
    <t xml:space="preserve">D-2478    </t>
  </si>
  <si>
    <t xml:space="preserve">D-2479    </t>
  </si>
  <si>
    <t xml:space="preserve">D-2480    </t>
  </si>
  <si>
    <t xml:space="preserve">D-2481    </t>
  </si>
  <si>
    <t xml:space="preserve">D-2482    </t>
  </si>
  <si>
    <t xml:space="preserve">D-2483    </t>
  </si>
  <si>
    <t xml:space="preserve">D-2484    </t>
  </si>
  <si>
    <t xml:space="preserve">D-2485    </t>
  </si>
  <si>
    <t xml:space="preserve">D-2486    </t>
  </si>
  <si>
    <t xml:space="preserve">D-2487    </t>
  </si>
  <si>
    <t xml:space="preserve">D-2488    </t>
  </si>
  <si>
    <t xml:space="preserve">D-2489    </t>
  </si>
  <si>
    <t xml:space="preserve">D-2490    </t>
  </si>
  <si>
    <t xml:space="preserve">D-2491    </t>
  </si>
  <si>
    <t xml:space="preserve">D-2492    </t>
  </si>
  <si>
    <t xml:space="preserve">D-2493    </t>
  </si>
  <si>
    <t xml:space="preserve">D-2494    </t>
  </si>
  <si>
    <t xml:space="preserve">D-2495    </t>
  </si>
  <si>
    <t xml:space="preserve">D-2496    </t>
  </si>
  <si>
    <t xml:space="preserve">D-2497    </t>
  </si>
  <si>
    <t xml:space="preserve">D-2498    </t>
  </si>
  <si>
    <t xml:space="preserve">D-2499    </t>
  </si>
  <si>
    <t xml:space="preserve">D-2500    </t>
  </si>
  <si>
    <t xml:space="preserve">D-2501    </t>
  </si>
  <si>
    <t xml:space="preserve">D-2502    </t>
  </si>
  <si>
    <t xml:space="preserve">D-2503    </t>
  </si>
  <si>
    <t xml:space="preserve">D-2504    </t>
  </si>
  <si>
    <t xml:space="preserve">D-2505    </t>
  </si>
  <si>
    <t xml:space="preserve">D-2506    </t>
  </si>
  <si>
    <t xml:space="preserve">D-2507    </t>
  </si>
  <si>
    <t xml:space="preserve">D-2508    </t>
  </si>
  <si>
    <t xml:space="preserve">D-2509    </t>
  </si>
  <si>
    <t xml:space="preserve">D-2510    </t>
  </si>
  <si>
    <t xml:space="preserve">D-2511    </t>
  </si>
  <si>
    <t xml:space="preserve">D-2512    </t>
  </si>
  <si>
    <t xml:space="preserve">D-2513    </t>
  </si>
  <si>
    <t xml:space="preserve">D-2514    </t>
  </si>
  <si>
    <t xml:space="preserve">D-2515    </t>
  </si>
  <si>
    <t xml:space="preserve">D-2516    </t>
  </si>
  <si>
    <t xml:space="preserve">D-2517    </t>
  </si>
  <si>
    <t xml:space="preserve">D-2518    </t>
  </si>
  <si>
    <t xml:space="preserve">D-2519    </t>
  </si>
  <si>
    <t xml:space="preserve">D-2520    </t>
  </si>
  <si>
    <t xml:space="preserve">D-2521    </t>
  </si>
  <si>
    <t xml:space="preserve">D-2522    </t>
  </si>
  <si>
    <t xml:space="preserve">D-2523    </t>
  </si>
  <si>
    <t xml:space="preserve">D-2524    </t>
  </si>
  <si>
    <t xml:space="preserve">D-2525    </t>
  </si>
  <si>
    <t xml:space="preserve">D-2526    </t>
  </si>
  <si>
    <t xml:space="preserve">D-2527    </t>
  </si>
  <si>
    <t xml:space="preserve">D-2528    </t>
  </si>
  <si>
    <t xml:space="preserve">D-2529    </t>
  </si>
  <si>
    <t xml:space="preserve">D-2530    </t>
  </si>
  <si>
    <t xml:space="preserve">D-2531    </t>
  </si>
  <si>
    <t xml:space="preserve">D-2532    </t>
  </si>
  <si>
    <t xml:space="preserve">D-2533    </t>
  </si>
  <si>
    <t xml:space="preserve">D-2534    </t>
  </si>
  <si>
    <t xml:space="preserve">D-2535    </t>
  </si>
  <si>
    <t xml:space="preserve">D-2536    </t>
  </si>
  <si>
    <t xml:space="preserve">D-2537    </t>
  </si>
  <si>
    <t xml:space="preserve">D-2538    </t>
  </si>
  <si>
    <t xml:space="preserve">D-2539    </t>
  </si>
  <si>
    <t xml:space="preserve">D-2540    </t>
  </si>
  <si>
    <t xml:space="preserve">D-2541    </t>
  </si>
  <si>
    <t xml:space="preserve">D-2542    </t>
  </si>
  <si>
    <t xml:space="preserve">D-2543    </t>
  </si>
  <si>
    <t xml:space="preserve">D-2544    </t>
  </si>
  <si>
    <t xml:space="preserve">D-2545    </t>
  </si>
  <si>
    <t xml:space="preserve">D-2546    </t>
  </si>
  <si>
    <t xml:space="preserve">D-2547    </t>
  </si>
  <si>
    <t xml:space="preserve">D-2548    </t>
  </si>
  <si>
    <t xml:space="preserve">D-2549    </t>
  </si>
  <si>
    <t xml:space="preserve">D-2550    </t>
  </si>
  <si>
    <t xml:space="preserve">D-2551    </t>
  </si>
  <si>
    <t xml:space="preserve">D-2552    </t>
  </si>
  <si>
    <t xml:space="preserve">D-2553    </t>
  </si>
  <si>
    <t xml:space="preserve">D-2554    </t>
  </si>
  <si>
    <t xml:space="preserve">D-2555    </t>
  </si>
  <si>
    <t xml:space="preserve">D-2556    </t>
  </si>
  <si>
    <t xml:space="preserve">D-2557    </t>
  </si>
  <si>
    <t xml:space="preserve">D-2558    </t>
  </si>
  <si>
    <t xml:space="preserve">D-2559    </t>
  </si>
  <si>
    <t xml:space="preserve">D-2560    </t>
  </si>
  <si>
    <t xml:space="preserve">D-2561    </t>
  </si>
  <si>
    <t xml:space="preserve">D-2562    </t>
  </si>
  <si>
    <t xml:space="preserve">D-2563    </t>
  </si>
  <si>
    <t xml:space="preserve">D-2564    </t>
  </si>
  <si>
    <t xml:space="preserve">D-2565    </t>
  </si>
  <si>
    <t xml:space="preserve">D-2566    </t>
  </si>
  <si>
    <t xml:space="preserve">D-2567    </t>
  </si>
  <si>
    <t xml:space="preserve">D-2568    </t>
  </si>
  <si>
    <t xml:space="preserve">D-2569    </t>
  </si>
  <si>
    <t xml:space="preserve">D-2570    </t>
  </si>
  <si>
    <t xml:space="preserve">D-2571    </t>
  </si>
  <si>
    <t xml:space="preserve">D-2572    </t>
  </si>
  <si>
    <t xml:space="preserve">D-2573    </t>
  </si>
  <si>
    <t xml:space="preserve">D-2574    </t>
  </si>
  <si>
    <t xml:space="preserve">D-2575    </t>
  </si>
  <si>
    <t xml:space="preserve">D-2576    </t>
  </si>
  <si>
    <t xml:space="preserve">D-2577    </t>
  </si>
  <si>
    <t xml:space="preserve">D-2578    </t>
  </si>
  <si>
    <t xml:space="preserve">D-2579    </t>
  </si>
  <si>
    <t xml:space="preserve">D-2580    </t>
  </si>
  <si>
    <t xml:space="preserve">D-2581    </t>
  </si>
  <si>
    <t xml:space="preserve">D-2582    </t>
  </si>
  <si>
    <t xml:space="preserve">D-2583    </t>
  </si>
  <si>
    <t xml:space="preserve">D-2584    </t>
  </si>
  <si>
    <t xml:space="preserve">D-2585    </t>
  </si>
  <si>
    <t xml:space="preserve">D-2586    </t>
  </si>
  <si>
    <t xml:space="preserve">D-2587    </t>
  </si>
  <si>
    <t xml:space="preserve">D-2588    </t>
  </si>
  <si>
    <t xml:space="preserve">D-2589    </t>
  </si>
  <si>
    <t xml:space="preserve">D-2590    </t>
  </si>
  <si>
    <t xml:space="preserve">D-2591    </t>
  </si>
  <si>
    <t xml:space="preserve">D-2592    </t>
  </si>
  <si>
    <t xml:space="preserve">D-2593    </t>
  </si>
  <si>
    <t xml:space="preserve">D-2594    </t>
  </si>
  <si>
    <t xml:space="preserve">D-2595    </t>
  </si>
  <si>
    <t xml:space="preserve">D-2596    </t>
  </si>
  <si>
    <t xml:space="preserve">D-2597    </t>
  </si>
  <si>
    <t xml:space="preserve">D-2598    </t>
  </si>
  <si>
    <t xml:space="preserve">D-2599    </t>
  </si>
  <si>
    <t xml:space="preserve">D-2600    </t>
  </si>
  <si>
    <t xml:space="preserve">D-2601    </t>
  </si>
  <si>
    <t xml:space="preserve">D-2602    </t>
  </si>
  <si>
    <t xml:space="preserve">D-2603    </t>
  </si>
  <si>
    <t xml:space="preserve">D-2604    </t>
  </si>
  <si>
    <t xml:space="preserve">D-2605    </t>
  </si>
  <si>
    <t xml:space="preserve">D-2606    </t>
  </si>
  <si>
    <t xml:space="preserve">D-2607    </t>
  </si>
  <si>
    <t xml:space="preserve">D-2608    </t>
  </si>
  <si>
    <t xml:space="preserve">D-2609    </t>
  </si>
  <si>
    <t xml:space="preserve">D-2610    </t>
  </si>
  <si>
    <t xml:space="preserve">D-2611    </t>
  </si>
  <si>
    <t xml:space="preserve">D-2612    </t>
  </si>
  <si>
    <t xml:space="preserve">D-2613    </t>
  </si>
  <si>
    <t xml:space="preserve">D-2614    </t>
  </si>
  <si>
    <t xml:space="preserve">D-2615    </t>
  </si>
  <si>
    <t xml:space="preserve">D-2616    </t>
  </si>
  <si>
    <t xml:space="preserve">D-2617    </t>
  </si>
  <si>
    <t xml:space="preserve">D-2618    </t>
  </si>
  <si>
    <t xml:space="preserve">D-2619    </t>
  </si>
  <si>
    <t xml:space="preserve">D-2620    </t>
  </si>
  <si>
    <t xml:space="preserve">D-2621    </t>
  </si>
  <si>
    <t xml:space="preserve">D-2622    </t>
  </si>
  <si>
    <t xml:space="preserve">D-2623    </t>
  </si>
  <si>
    <t xml:space="preserve">D-2624    </t>
  </si>
  <si>
    <t xml:space="preserve">D-2625    </t>
  </si>
  <si>
    <t xml:space="preserve">D-2626    </t>
  </si>
  <si>
    <t xml:space="preserve">D-2627    </t>
  </si>
  <si>
    <t xml:space="preserve">D-2628    </t>
  </si>
  <si>
    <t xml:space="preserve">D-2629    </t>
  </si>
  <si>
    <t xml:space="preserve">D-2630    </t>
  </si>
  <si>
    <t xml:space="preserve">D-2631    </t>
  </si>
  <si>
    <t xml:space="preserve">D-2632    </t>
  </si>
  <si>
    <t xml:space="preserve">D-2633    </t>
  </si>
  <si>
    <t xml:space="preserve">D-2634    </t>
  </si>
  <si>
    <t xml:space="preserve">D-2635    </t>
  </si>
  <si>
    <t xml:space="preserve">D-2636    </t>
  </si>
  <si>
    <t xml:space="preserve">D-2637    </t>
  </si>
  <si>
    <t xml:space="preserve">D-2638    </t>
  </si>
  <si>
    <t xml:space="preserve">D-2639    </t>
  </si>
  <si>
    <t xml:space="preserve">D-2640    </t>
  </si>
  <si>
    <t xml:space="preserve">D-2641    </t>
  </si>
  <si>
    <t xml:space="preserve">D-2642    </t>
  </si>
  <si>
    <t xml:space="preserve">D-2643    </t>
  </si>
  <si>
    <t xml:space="preserve">D-2644    </t>
  </si>
  <si>
    <t xml:space="preserve">D-2645    </t>
  </si>
  <si>
    <t xml:space="preserve">D-2646    </t>
  </si>
  <si>
    <t xml:space="preserve">D-2647    </t>
  </si>
  <si>
    <t xml:space="preserve">D-2648    </t>
  </si>
  <si>
    <t xml:space="preserve">D-2649    </t>
  </si>
  <si>
    <t xml:space="preserve">D-2650    </t>
  </si>
  <si>
    <t xml:space="preserve">D-2651    </t>
  </si>
  <si>
    <t xml:space="preserve">D-2652    </t>
  </si>
  <si>
    <t xml:space="preserve">D-2653    </t>
  </si>
  <si>
    <t xml:space="preserve">D-2654    </t>
  </si>
  <si>
    <t xml:space="preserve">D-2655    </t>
  </si>
  <si>
    <t xml:space="preserve">D-2656    </t>
  </si>
  <si>
    <t xml:space="preserve">D-2657    </t>
  </si>
  <si>
    <t xml:space="preserve">D-2658    </t>
  </si>
  <si>
    <t xml:space="preserve">D-2659    </t>
  </si>
  <si>
    <t xml:space="preserve">D-2660    </t>
  </si>
  <si>
    <t xml:space="preserve">D-2661    </t>
  </si>
  <si>
    <t xml:space="preserve">D-2662    </t>
  </si>
  <si>
    <t xml:space="preserve">D-2663    </t>
  </si>
  <si>
    <t xml:space="preserve">D-2664    </t>
  </si>
  <si>
    <t xml:space="preserve">D-2665    </t>
  </si>
  <si>
    <t xml:space="preserve">D-2666    </t>
  </si>
  <si>
    <t xml:space="preserve">D-2667    </t>
  </si>
  <si>
    <t xml:space="preserve">D-2668    </t>
  </si>
  <si>
    <t xml:space="preserve">D-2669    </t>
  </si>
  <si>
    <t xml:space="preserve">D-2670    </t>
  </si>
  <si>
    <t xml:space="preserve">D-2671    </t>
  </si>
  <si>
    <t xml:space="preserve">D-2672    </t>
  </si>
  <si>
    <t xml:space="preserve">D-2673    </t>
  </si>
  <si>
    <t xml:space="preserve">D-2674    </t>
  </si>
  <si>
    <t xml:space="preserve">D-2675    </t>
  </si>
  <si>
    <t xml:space="preserve">D-2676    </t>
  </si>
  <si>
    <t xml:space="preserve">D-2677    </t>
  </si>
  <si>
    <t xml:space="preserve">D-2678    </t>
  </si>
  <si>
    <t xml:space="preserve">D-2679    </t>
  </si>
  <si>
    <t xml:space="preserve">D-2680    </t>
  </si>
  <si>
    <t xml:space="preserve">D-2681    </t>
  </si>
  <si>
    <t xml:space="preserve">D-2682    </t>
  </si>
  <si>
    <t xml:space="preserve">D-2683    </t>
  </si>
  <si>
    <t xml:space="preserve">D-2684    </t>
  </si>
  <si>
    <t xml:space="preserve">D-2685    </t>
  </si>
  <si>
    <t xml:space="preserve">D-2686    </t>
  </si>
  <si>
    <t xml:space="preserve">D-2687    </t>
  </si>
  <si>
    <t xml:space="preserve">D-2688    </t>
  </si>
  <si>
    <t xml:space="preserve">D-2689    </t>
  </si>
  <si>
    <t xml:space="preserve">D-2690    </t>
  </si>
  <si>
    <t xml:space="preserve">D-2691    </t>
  </si>
  <si>
    <t xml:space="preserve">D-2692    </t>
  </si>
  <si>
    <t xml:space="preserve">D-2693    </t>
  </si>
  <si>
    <t xml:space="preserve">D-2694    </t>
  </si>
  <si>
    <t xml:space="preserve">D-2695    </t>
  </si>
  <si>
    <t xml:space="preserve">D-2696    </t>
  </si>
  <si>
    <t xml:space="preserve">D-2697    </t>
  </si>
  <si>
    <t xml:space="preserve">D-2698    </t>
  </si>
  <si>
    <t xml:space="preserve">D-2699    </t>
  </si>
  <si>
    <t xml:space="preserve">D-2700    </t>
  </si>
  <si>
    <t xml:space="preserve">D-2701    </t>
  </si>
  <si>
    <t xml:space="preserve">D-2702    </t>
  </si>
  <si>
    <t xml:space="preserve">D-2703    </t>
  </si>
  <si>
    <t xml:space="preserve">D-2704    </t>
  </si>
  <si>
    <t xml:space="preserve">D-2705    </t>
  </si>
  <si>
    <t xml:space="preserve">D-2706    </t>
  </si>
  <si>
    <t xml:space="preserve">D-2707    </t>
  </si>
  <si>
    <t xml:space="preserve">D-2708    </t>
  </si>
  <si>
    <t xml:space="preserve">D-2709    </t>
  </si>
  <si>
    <t xml:space="preserve">D-2710    </t>
  </si>
  <si>
    <t xml:space="preserve">D-2711    </t>
  </si>
  <si>
    <t xml:space="preserve">D-2712    </t>
  </si>
  <si>
    <t xml:space="preserve">D-2713    </t>
  </si>
  <si>
    <t xml:space="preserve">D-2714    </t>
  </si>
  <si>
    <t xml:space="preserve">D-2715    </t>
  </si>
  <si>
    <t xml:space="preserve">D-2716    </t>
  </si>
  <si>
    <t xml:space="preserve">D-2717    </t>
  </si>
  <si>
    <t xml:space="preserve">D-2718    </t>
  </si>
  <si>
    <t xml:space="preserve">D-2719    </t>
  </si>
  <si>
    <t xml:space="preserve">D-2720    </t>
  </si>
  <si>
    <t xml:space="preserve">D-2721    </t>
  </si>
  <si>
    <t xml:space="preserve">D-2722    </t>
  </si>
  <si>
    <t xml:space="preserve">D-2723    </t>
  </si>
  <si>
    <t xml:space="preserve">D-2724    </t>
  </si>
  <si>
    <t xml:space="preserve">D-2725    </t>
  </si>
  <si>
    <t xml:space="preserve">D-2726    </t>
  </si>
  <si>
    <t xml:space="preserve">D-2727    </t>
  </si>
  <si>
    <t xml:space="preserve">D-2728    </t>
  </si>
  <si>
    <t xml:space="preserve">D-2729    </t>
  </si>
  <si>
    <t xml:space="preserve">D-2730    </t>
  </si>
  <si>
    <t xml:space="preserve">D-2731    </t>
  </si>
  <si>
    <t xml:space="preserve">D-2732    </t>
  </si>
  <si>
    <t xml:space="preserve">D-2733    </t>
  </si>
  <si>
    <t xml:space="preserve">D-2734    </t>
  </si>
  <si>
    <t xml:space="preserve">D-2735    </t>
  </si>
  <si>
    <t xml:space="preserve">D-2736    </t>
  </si>
  <si>
    <t xml:space="preserve">D-2737    </t>
  </si>
  <si>
    <t xml:space="preserve">D-2738    </t>
  </si>
  <si>
    <t xml:space="preserve">D-2739    </t>
  </si>
  <si>
    <t xml:space="preserve">D-2740    </t>
  </si>
  <si>
    <t xml:space="preserve">D-2741    </t>
  </si>
  <si>
    <t xml:space="preserve">D-2742    </t>
  </si>
  <si>
    <t xml:space="preserve">D-2743    </t>
  </si>
  <si>
    <t xml:space="preserve">D-2744    </t>
  </si>
  <si>
    <t xml:space="preserve">D-2745    </t>
  </si>
  <si>
    <t xml:space="preserve">D-2746    </t>
  </si>
  <si>
    <t xml:space="preserve">D-2747    </t>
  </si>
  <si>
    <t xml:space="preserve">D-2748    </t>
  </si>
  <si>
    <t xml:space="preserve">D-2749    </t>
  </si>
  <si>
    <t xml:space="preserve">D-2750    </t>
  </si>
  <si>
    <t xml:space="preserve">D-2751    </t>
  </si>
  <si>
    <t xml:space="preserve">D-2752    </t>
  </si>
  <si>
    <t xml:space="preserve">D-2753    </t>
  </si>
  <si>
    <t xml:space="preserve">D-2754    </t>
  </si>
  <si>
    <t xml:space="preserve">D-2755    </t>
  </si>
  <si>
    <t xml:space="preserve">D-2756    </t>
  </si>
  <si>
    <t xml:space="preserve">D-2757    </t>
  </si>
  <si>
    <t xml:space="preserve">D-2758    </t>
  </si>
  <si>
    <t xml:space="preserve">D-2759    </t>
  </si>
  <si>
    <t xml:space="preserve">D-2760    </t>
  </si>
  <si>
    <t xml:space="preserve">D-2761    </t>
  </si>
  <si>
    <t xml:space="preserve">D-2762    </t>
  </si>
  <si>
    <t xml:space="preserve">D-2763    </t>
  </si>
  <si>
    <t xml:space="preserve">D-2764    </t>
  </si>
  <si>
    <t xml:space="preserve">D-2765    </t>
  </si>
  <si>
    <t xml:space="preserve">D-2766    </t>
  </si>
  <si>
    <t xml:space="preserve">D-2767    </t>
  </si>
  <si>
    <t xml:space="preserve">D-2768    </t>
  </si>
  <si>
    <t xml:space="preserve">D-2769    </t>
  </si>
  <si>
    <t xml:space="preserve">D-2770    </t>
  </si>
  <si>
    <t xml:space="preserve">D-2771    </t>
  </si>
  <si>
    <t xml:space="preserve">D-2772    </t>
  </si>
  <si>
    <t xml:space="preserve">D-2773    </t>
  </si>
  <si>
    <t xml:space="preserve">D-2774    </t>
  </si>
  <si>
    <t xml:space="preserve">D-2775    </t>
  </si>
  <si>
    <t xml:space="preserve">D-2776    </t>
  </si>
  <si>
    <t xml:space="preserve">D-2777    </t>
  </si>
  <si>
    <t xml:space="preserve">D-2778    </t>
  </si>
  <si>
    <t xml:space="preserve">D-2779    </t>
  </si>
  <si>
    <t xml:space="preserve">D-2780    </t>
  </si>
  <si>
    <t>25/02/2017 03/01/2017</t>
  </si>
  <si>
    <t>03/01/2017 02/03/2017</t>
  </si>
  <si>
    <t>28/02/2017 02/03/2017</t>
  </si>
  <si>
    <t>28/02/2017  03/03/2017</t>
  </si>
  <si>
    <t>02/03/2017  03/03/2017</t>
  </si>
  <si>
    <t>25/02/2017 04/03/2017</t>
  </si>
  <si>
    <t xml:space="preserve"> 03/03/2017 04/03/2017</t>
  </si>
  <si>
    <t>27/02/2017 06/03/2017</t>
  </si>
  <si>
    <t>04/03/2017 06/03/2017</t>
  </si>
  <si>
    <t>25/02/2017 06/03/2017</t>
  </si>
  <si>
    <t>06/02/2017 08/03/2017</t>
  </si>
  <si>
    <t>08/02/2017 08/03/2017</t>
  </si>
  <si>
    <t>09/02/2017 27/02/2017 04/03/2017 08/03/2017</t>
  </si>
  <si>
    <t>09/02/2017 08/03/2017</t>
  </si>
  <si>
    <t xml:space="preserve"> 03/03/2017 08/03/2017</t>
  </si>
  <si>
    <t>15/02/2017 09/03/2017</t>
  </si>
  <si>
    <t>03/01/2017 09/03/2017</t>
  </si>
  <si>
    <t xml:space="preserve"> 03/03/2017 09/03/2017</t>
  </si>
  <si>
    <t>06/03/2017 11/03/2017</t>
  </si>
  <si>
    <t>04/03/2017 13/03/2017</t>
  </si>
  <si>
    <t>25/02/2017 13/03/2017</t>
  </si>
  <si>
    <t>08/03/2017 14/03/2017</t>
  </si>
  <si>
    <t>13/03/2017 17/03/2017</t>
  </si>
  <si>
    <t>REMISIONES DE   M A R Z O              2 0 1 7</t>
  </si>
  <si>
    <r>
      <rPr>
        <b/>
        <u/>
        <sz val="12"/>
        <color rgb="FF0000CC"/>
        <rFont val="Calibri"/>
        <family val="2"/>
        <scheme val="minor"/>
      </rPr>
      <t xml:space="preserve">O B R A D O R    </t>
    </r>
    <r>
      <rPr>
        <b/>
        <sz val="12"/>
        <color rgb="FF0000CC"/>
        <rFont val="Calibri"/>
        <family val="2"/>
        <scheme val="minor"/>
      </rPr>
      <t xml:space="preserve">                                 C L I E N T E S </t>
    </r>
  </si>
  <si>
    <t xml:space="preserve">D-2781    </t>
  </si>
  <si>
    <t xml:space="preserve">D-2782    </t>
  </si>
  <si>
    <t xml:space="preserve">D-2783    </t>
  </si>
  <si>
    <t xml:space="preserve">D-2784    </t>
  </si>
  <si>
    <t xml:space="preserve">D-2785    </t>
  </si>
  <si>
    <t xml:space="preserve">D-2786    </t>
  </si>
  <si>
    <t xml:space="preserve">D-2787    </t>
  </si>
  <si>
    <t xml:space="preserve">D-2788    </t>
  </si>
  <si>
    <t xml:space="preserve">D-2789    </t>
  </si>
  <si>
    <t>13/03/2017 24/03/2017</t>
  </si>
  <si>
    <t xml:space="preserve">D-2790    </t>
  </si>
  <si>
    <t xml:space="preserve">D-2791    </t>
  </si>
  <si>
    <t xml:space="preserve">D-2792    </t>
  </si>
  <si>
    <t xml:space="preserve">D-2793    </t>
  </si>
  <si>
    <t xml:space="preserve">D-2794    </t>
  </si>
  <si>
    <t xml:space="preserve">D-2795    </t>
  </si>
  <si>
    <t xml:space="preserve">D-2796    </t>
  </si>
  <si>
    <t xml:space="preserve">D-2797    </t>
  </si>
  <si>
    <t xml:space="preserve">D-2798    </t>
  </si>
  <si>
    <t xml:space="preserve">D-2799    </t>
  </si>
  <si>
    <t xml:space="preserve">D-2800    </t>
  </si>
  <si>
    <t xml:space="preserve">D-2801    </t>
  </si>
  <si>
    <t xml:space="preserve">D-2802    </t>
  </si>
  <si>
    <t xml:space="preserve">D-2803    </t>
  </si>
  <si>
    <t xml:space="preserve">D-2804    </t>
  </si>
  <si>
    <t xml:space="preserve">D-2805    </t>
  </si>
  <si>
    <t xml:space="preserve">D-2806    </t>
  </si>
  <si>
    <t xml:space="preserve">D-2807    </t>
  </si>
  <si>
    <t xml:space="preserve">D-2808    </t>
  </si>
  <si>
    <t xml:space="preserve">D-2809    </t>
  </si>
  <si>
    <t xml:space="preserve">D-2810    </t>
  </si>
  <si>
    <t xml:space="preserve">D-2811    </t>
  </si>
  <si>
    <t xml:space="preserve">D-2812    </t>
  </si>
  <si>
    <t xml:space="preserve">D-2813    </t>
  </si>
  <si>
    <t xml:space="preserve">D-2814    </t>
  </si>
  <si>
    <t xml:space="preserve">D-2815    </t>
  </si>
  <si>
    <t xml:space="preserve">D-2816    </t>
  </si>
  <si>
    <t xml:space="preserve">D-2817    </t>
  </si>
  <si>
    <t xml:space="preserve">D-2818    </t>
  </si>
  <si>
    <t xml:space="preserve">D-2819    </t>
  </si>
  <si>
    <t xml:space="preserve">D-2820    </t>
  </si>
  <si>
    <t xml:space="preserve">D-2821    </t>
  </si>
  <si>
    <t xml:space="preserve">D-2822    </t>
  </si>
  <si>
    <t xml:space="preserve">D-2823    </t>
  </si>
  <si>
    <t xml:space="preserve">D-2824    </t>
  </si>
  <si>
    <t xml:space="preserve">D-2825    </t>
  </si>
  <si>
    <t xml:space="preserve">D-2826    </t>
  </si>
  <si>
    <t xml:space="preserve">D-2827    </t>
  </si>
  <si>
    <t xml:space="preserve">D-2828    </t>
  </si>
  <si>
    <t xml:space="preserve">D-2829    </t>
  </si>
  <si>
    <t xml:space="preserve">D-2830    </t>
  </si>
  <si>
    <t xml:space="preserve">D-2831    </t>
  </si>
  <si>
    <t xml:space="preserve">D-2832    </t>
  </si>
  <si>
    <t xml:space="preserve">D-2833    </t>
  </si>
  <si>
    <t xml:space="preserve">D-2834    </t>
  </si>
  <si>
    <t xml:space="preserve">D-2835    </t>
  </si>
  <si>
    <t xml:space="preserve">D-2836    </t>
  </si>
  <si>
    <t xml:space="preserve">D-2837    </t>
  </si>
  <si>
    <t xml:space="preserve">D-2838    </t>
  </si>
  <si>
    <t xml:space="preserve">D-2839    </t>
  </si>
  <si>
    <t xml:space="preserve">D-2840    </t>
  </si>
  <si>
    <t xml:space="preserve">D-2841    </t>
  </si>
  <si>
    <t xml:space="preserve">D-2842    </t>
  </si>
  <si>
    <t xml:space="preserve">D-2843    </t>
  </si>
  <si>
    <t xml:space="preserve">D-2844    </t>
  </si>
  <si>
    <t xml:space="preserve">D-2845    </t>
  </si>
  <si>
    <t xml:space="preserve">D-2846    </t>
  </si>
  <si>
    <t xml:space="preserve">D-2847    </t>
  </si>
  <si>
    <t xml:space="preserve">D-2848    </t>
  </si>
  <si>
    <t xml:space="preserve">D-2849    </t>
  </si>
  <si>
    <t xml:space="preserve">D-2850    </t>
  </si>
  <si>
    <t xml:space="preserve">D-2851    </t>
  </si>
  <si>
    <t xml:space="preserve">D-2852    </t>
  </si>
  <si>
    <t xml:space="preserve">D-2853    </t>
  </si>
  <si>
    <t xml:space="preserve">D-2854    </t>
  </si>
  <si>
    <t xml:space="preserve">D-2855    </t>
  </si>
  <si>
    <t xml:space="preserve">D-2856    </t>
  </si>
  <si>
    <t xml:space="preserve">D-2857    </t>
  </si>
  <si>
    <t xml:space="preserve">D-2858    </t>
  </si>
  <si>
    <t xml:space="preserve">D-2859    </t>
  </si>
  <si>
    <t xml:space="preserve">D-2860    </t>
  </si>
  <si>
    <t xml:space="preserve">D-2861    </t>
  </si>
  <si>
    <t xml:space="preserve">D-2862    </t>
  </si>
  <si>
    <t xml:space="preserve">D-2863    </t>
  </si>
  <si>
    <t xml:space="preserve">D-2864    </t>
  </si>
  <si>
    <t xml:space="preserve">D-2865    </t>
  </si>
  <si>
    <t xml:space="preserve">D-2866    </t>
  </si>
  <si>
    <t xml:space="preserve">D-2867    </t>
  </si>
  <si>
    <t xml:space="preserve">D-2868    </t>
  </si>
  <si>
    <t xml:space="preserve">D-2869    </t>
  </si>
  <si>
    <t xml:space="preserve">D-2870    </t>
  </si>
  <si>
    <t xml:space="preserve">D-2871    </t>
  </si>
  <si>
    <t xml:space="preserve">D-2872    </t>
  </si>
  <si>
    <t xml:space="preserve">D-2873    </t>
  </si>
  <si>
    <t xml:space="preserve">D-2874    </t>
  </si>
  <si>
    <t xml:space="preserve">D-2875    </t>
  </si>
  <si>
    <t xml:space="preserve">D-2876    </t>
  </si>
  <si>
    <t xml:space="preserve">D-2877    </t>
  </si>
  <si>
    <t xml:space="preserve">D-2878    </t>
  </si>
  <si>
    <t xml:space="preserve">D-2879    </t>
  </si>
  <si>
    <t xml:space="preserve">D-2880    </t>
  </si>
  <si>
    <t xml:space="preserve">D-2881    </t>
  </si>
  <si>
    <t xml:space="preserve">D-2882    </t>
  </si>
  <si>
    <t xml:space="preserve">D-2883    </t>
  </si>
  <si>
    <t xml:space="preserve">D-2884    </t>
  </si>
  <si>
    <t xml:space="preserve">D-2885    </t>
  </si>
  <si>
    <t xml:space="preserve">D-2886    </t>
  </si>
  <si>
    <t xml:space="preserve">D-2887    </t>
  </si>
  <si>
    <t xml:space="preserve">D-2888    </t>
  </si>
  <si>
    <t xml:space="preserve">D-2889    </t>
  </si>
  <si>
    <t xml:space="preserve">D-2890    </t>
  </si>
  <si>
    <t xml:space="preserve">D-2891    </t>
  </si>
  <si>
    <t xml:space="preserve">D-2892    </t>
  </si>
  <si>
    <t xml:space="preserve">D-2893    </t>
  </si>
  <si>
    <t xml:space="preserve">D-2894    </t>
  </si>
  <si>
    <t xml:space="preserve">D-2895    </t>
  </si>
  <si>
    <t xml:space="preserve">D-2896    </t>
  </si>
  <si>
    <t xml:space="preserve">D-2897    </t>
  </si>
  <si>
    <t xml:space="preserve">D-2898    </t>
  </si>
  <si>
    <t xml:space="preserve">D-2899    </t>
  </si>
  <si>
    <t xml:space="preserve">D-2900    </t>
  </si>
  <si>
    <t xml:space="preserve">D-2901    </t>
  </si>
  <si>
    <t xml:space="preserve">D-2902    </t>
  </si>
  <si>
    <t xml:space="preserve">D-2903    </t>
  </si>
  <si>
    <t xml:space="preserve">D-2904    </t>
  </si>
  <si>
    <t xml:space="preserve">D-2905    </t>
  </si>
  <si>
    <t xml:space="preserve">D-2906    </t>
  </si>
  <si>
    <t xml:space="preserve">D-2907    </t>
  </si>
  <si>
    <t xml:space="preserve">D-2908    </t>
  </si>
  <si>
    <t xml:space="preserve">D-2909    </t>
  </si>
  <si>
    <t xml:space="preserve">D-2910    </t>
  </si>
  <si>
    <t xml:space="preserve">D-2911    </t>
  </si>
  <si>
    <t xml:space="preserve">D-2912    </t>
  </si>
  <si>
    <t xml:space="preserve">D-2913    </t>
  </si>
  <si>
    <t xml:space="preserve">D-2914    </t>
  </si>
  <si>
    <t xml:space="preserve">D-2915    </t>
  </si>
  <si>
    <t xml:space="preserve">D-2916    </t>
  </si>
  <si>
    <t xml:space="preserve">D-2917    </t>
  </si>
  <si>
    <t xml:space="preserve">D-2918    </t>
  </si>
  <si>
    <t xml:space="preserve">D-2919    </t>
  </si>
  <si>
    <t xml:space="preserve">D-2920    </t>
  </si>
  <si>
    <t xml:space="preserve">D-2921    </t>
  </si>
  <si>
    <t xml:space="preserve">D-2922    </t>
  </si>
  <si>
    <t xml:space="preserve">D-2923    </t>
  </si>
  <si>
    <t xml:space="preserve">D-2924    </t>
  </si>
  <si>
    <t xml:space="preserve">D-2925    </t>
  </si>
  <si>
    <t xml:space="preserve">D-2926    </t>
  </si>
  <si>
    <t xml:space="preserve">D-2927    </t>
  </si>
  <si>
    <t xml:space="preserve">D-2928    </t>
  </si>
  <si>
    <t xml:space="preserve">D-2929    </t>
  </si>
  <si>
    <t xml:space="preserve">D-2930    </t>
  </si>
  <si>
    <t xml:space="preserve">D-2931    </t>
  </si>
  <si>
    <t xml:space="preserve">D-2932    </t>
  </si>
  <si>
    <t xml:space="preserve">D-2933    </t>
  </si>
  <si>
    <t xml:space="preserve">D-2934    </t>
  </si>
  <si>
    <t xml:space="preserve">D-2935    </t>
  </si>
  <si>
    <t xml:space="preserve">D-2936    </t>
  </si>
  <si>
    <t xml:space="preserve">D-2937    </t>
  </si>
  <si>
    <t xml:space="preserve">D-2938    </t>
  </si>
  <si>
    <t xml:space="preserve">D-2939    </t>
  </si>
  <si>
    <t xml:space="preserve">D-2940    </t>
  </si>
  <si>
    <t xml:space="preserve">D-2941    </t>
  </si>
  <si>
    <t xml:space="preserve">D-2942    </t>
  </si>
  <si>
    <t xml:space="preserve">D-2943    </t>
  </si>
  <si>
    <t xml:space="preserve">D-2944    </t>
  </si>
  <si>
    <t xml:space="preserve">D-2945    </t>
  </si>
  <si>
    <t xml:space="preserve">D-2946    </t>
  </si>
  <si>
    <t xml:space="preserve">D-2947    </t>
  </si>
  <si>
    <t xml:space="preserve">D-2948    </t>
  </si>
  <si>
    <t xml:space="preserve">D-2949    </t>
  </si>
  <si>
    <t xml:space="preserve">D-2950    </t>
  </si>
  <si>
    <t xml:space="preserve">D-2951    </t>
  </si>
  <si>
    <t xml:space="preserve">D-2952    </t>
  </si>
  <si>
    <t xml:space="preserve">D-2953    </t>
  </si>
  <si>
    <t xml:space="preserve">D-2954    </t>
  </si>
  <si>
    <t xml:space="preserve">D-2955    </t>
  </si>
  <si>
    <t xml:space="preserve">D-2956    </t>
  </si>
  <si>
    <t xml:space="preserve">D-2957    </t>
  </si>
  <si>
    <t xml:space="preserve">D-2958    </t>
  </si>
  <si>
    <t xml:space="preserve">D-2959    </t>
  </si>
  <si>
    <t xml:space="preserve">D-2960    </t>
  </si>
  <si>
    <t xml:space="preserve">D-2961    </t>
  </si>
  <si>
    <t xml:space="preserve">(158)MINERVA  PEREZ HERNANDEZ                                              </t>
  </si>
  <si>
    <t xml:space="preserve">D-2962    </t>
  </si>
  <si>
    <t xml:space="preserve">D-2963    </t>
  </si>
  <si>
    <t xml:space="preserve">D-2964    </t>
  </si>
  <si>
    <t xml:space="preserve">D-2965    </t>
  </si>
  <si>
    <t xml:space="preserve">D-2966    </t>
  </si>
  <si>
    <t xml:space="preserve">D-2967    </t>
  </si>
  <si>
    <t xml:space="preserve">D-2968    </t>
  </si>
  <si>
    <t xml:space="preserve">D-2969    </t>
  </si>
  <si>
    <t xml:space="preserve">D-2970    </t>
  </si>
  <si>
    <t xml:space="preserve">D-2971    </t>
  </si>
  <si>
    <t xml:space="preserve">D-2972    </t>
  </si>
  <si>
    <t xml:space="preserve">D-2973    </t>
  </si>
  <si>
    <t xml:space="preserve">D-2974    </t>
  </si>
  <si>
    <t xml:space="preserve">D-2975    </t>
  </si>
  <si>
    <t xml:space="preserve">D-2976    </t>
  </si>
  <si>
    <t xml:space="preserve">D-2977    </t>
  </si>
  <si>
    <t xml:space="preserve">D-2978    </t>
  </si>
  <si>
    <t xml:space="preserve">D-2979    </t>
  </si>
  <si>
    <t xml:space="preserve">D-2980    </t>
  </si>
  <si>
    <t xml:space="preserve">D-2981    </t>
  </si>
  <si>
    <t xml:space="preserve">D-2982    </t>
  </si>
  <si>
    <t xml:space="preserve">D-2983    </t>
  </si>
  <si>
    <t xml:space="preserve">D-2984    </t>
  </si>
  <si>
    <t xml:space="preserve">D-2985    </t>
  </si>
  <si>
    <t xml:space="preserve">D-2986    </t>
  </si>
  <si>
    <t xml:space="preserve">D-2987    </t>
  </si>
  <si>
    <t xml:space="preserve">D-2988    </t>
  </si>
  <si>
    <t xml:space="preserve">D-2989    </t>
  </si>
  <si>
    <t xml:space="preserve">D-2990    </t>
  </si>
  <si>
    <t xml:space="preserve">D-2991    </t>
  </si>
  <si>
    <t xml:space="preserve">D-2992    </t>
  </si>
  <si>
    <t xml:space="preserve">D-2993    </t>
  </si>
  <si>
    <t xml:space="preserve">D-2994    </t>
  </si>
  <si>
    <t xml:space="preserve">D-2995    </t>
  </si>
  <si>
    <t xml:space="preserve">D-2996    </t>
  </si>
  <si>
    <t xml:space="preserve">D-2997    </t>
  </si>
  <si>
    <t xml:space="preserve">D-2998    </t>
  </si>
  <si>
    <t xml:space="preserve">D-2999    </t>
  </si>
  <si>
    <t xml:space="preserve"> 03/03/2017 07/03/2017</t>
  </si>
  <si>
    <t xml:space="preserve">D-3000    </t>
  </si>
  <si>
    <t xml:space="preserve">D-3001    </t>
  </si>
  <si>
    <t xml:space="preserve">D-3002    </t>
  </si>
  <si>
    <t xml:space="preserve">D-3003    </t>
  </si>
  <si>
    <t xml:space="preserve">D-3004    </t>
  </si>
  <si>
    <t xml:space="preserve">D-3005    </t>
  </si>
  <si>
    <t xml:space="preserve">D-3006    </t>
  </si>
  <si>
    <t xml:space="preserve">D-3007    </t>
  </si>
  <si>
    <t xml:space="preserve">D-3008    </t>
  </si>
  <si>
    <t xml:space="preserve">D-3009    </t>
  </si>
  <si>
    <t xml:space="preserve">D-3010    </t>
  </si>
  <si>
    <t xml:space="preserve">D-3011    </t>
  </si>
  <si>
    <t>06/03/2017 08/03/2017</t>
  </si>
  <si>
    <t xml:space="preserve">D-3012    </t>
  </si>
  <si>
    <t xml:space="preserve">D-3013    </t>
  </si>
  <si>
    <t xml:space="preserve">D-3014    </t>
  </si>
  <si>
    <t xml:space="preserve">D-3015    </t>
  </si>
  <si>
    <t xml:space="preserve">D-3016    </t>
  </si>
  <si>
    <t xml:space="preserve">D-3017    </t>
  </si>
  <si>
    <t xml:space="preserve">D-3018    </t>
  </si>
  <si>
    <t xml:space="preserve">D-3019    </t>
  </si>
  <si>
    <t xml:space="preserve">D-3020    </t>
  </si>
  <si>
    <t xml:space="preserve">D-3021    </t>
  </si>
  <si>
    <t xml:space="preserve">D-3022    </t>
  </si>
  <si>
    <t xml:space="preserve">D-3023    </t>
  </si>
  <si>
    <t xml:space="preserve"> 03/03/2017 06/03/2017</t>
  </si>
  <si>
    <t xml:space="preserve">D-3024    </t>
  </si>
  <si>
    <t xml:space="preserve">D-3025    </t>
  </si>
  <si>
    <t xml:space="preserve">D-3026    </t>
  </si>
  <si>
    <t xml:space="preserve">D-3027    </t>
  </si>
  <si>
    <t xml:space="preserve">D-3028    </t>
  </si>
  <si>
    <t xml:space="preserve">D-3029    </t>
  </si>
  <si>
    <t xml:space="preserve">D-3030    </t>
  </si>
  <si>
    <t xml:space="preserve">D-3031    </t>
  </si>
  <si>
    <t xml:space="preserve">D-3032    </t>
  </si>
  <si>
    <t xml:space="preserve">D-3033    </t>
  </si>
  <si>
    <t xml:space="preserve">D-3034    </t>
  </si>
  <si>
    <t xml:space="preserve">D-3035    </t>
  </si>
  <si>
    <t xml:space="preserve">D-3036    </t>
  </si>
  <si>
    <t xml:space="preserve">D-3037    </t>
  </si>
  <si>
    <t xml:space="preserve">D-3038    </t>
  </si>
  <si>
    <t xml:space="preserve">D-3039    </t>
  </si>
  <si>
    <t xml:space="preserve">D-3040    </t>
  </si>
  <si>
    <t xml:space="preserve">D-3041    </t>
  </si>
  <si>
    <t xml:space="preserve">D-3042    </t>
  </si>
  <si>
    <t xml:space="preserve">D-3043    </t>
  </si>
  <si>
    <t xml:space="preserve">D-3044    </t>
  </si>
  <si>
    <t xml:space="preserve">D-3045    </t>
  </si>
  <si>
    <t xml:space="preserve">D-3046    </t>
  </si>
  <si>
    <t xml:space="preserve">D-3047    </t>
  </si>
  <si>
    <t xml:space="preserve">D-3048    </t>
  </si>
  <si>
    <t xml:space="preserve">D-3049    </t>
  </si>
  <si>
    <t xml:space="preserve">D-3050    </t>
  </si>
  <si>
    <t xml:space="preserve">D-3051    </t>
  </si>
  <si>
    <t xml:space="preserve">D-3052    </t>
  </si>
  <si>
    <t xml:space="preserve">D-3053    </t>
  </si>
  <si>
    <t xml:space="preserve">D-3054    </t>
  </si>
  <si>
    <t xml:space="preserve">D-3055    </t>
  </si>
  <si>
    <t xml:space="preserve">D-3056    </t>
  </si>
  <si>
    <t xml:space="preserve">D-3057    </t>
  </si>
  <si>
    <t xml:space="preserve">D-3058    </t>
  </si>
  <si>
    <t xml:space="preserve">D-3059    </t>
  </si>
  <si>
    <t xml:space="preserve">D-3060    </t>
  </si>
  <si>
    <t xml:space="preserve">D-3061    </t>
  </si>
  <si>
    <t xml:space="preserve">D-3062    </t>
  </si>
  <si>
    <t xml:space="preserve">D-3063    </t>
  </si>
  <si>
    <t xml:space="preserve">D-3064    </t>
  </si>
  <si>
    <t xml:space="preserve">D-3065    </t>
  </si>
  <si>
    <t xml:space="preserve">D-3066    </t>
  </si>
  <si>
    <t xml:space="preserve">D-3067    </t>
  </si>
  <si>
    <t xml:space="preserve">D-3068    </t>
  </si>
  <si>
    <t xml:space="preserve">D-3069    </t>
  </si>
  <si>
    <t>03/03/2017 08/03/2017 09/03/2017</t>
  </si>
  <si>
    <t xml:space="preserve">D-3070    </t>
  </si>
  <si>
    <t xml:space="preserve">D-3071    </t>
  </si>
  <si>
    <t xml:space="preserve">D-3072    </t>
  </si>
  <si>
    <t xml:space="preserve">D-3073    </t>
  </si>
  <si>
    <t xml:space="preserve">D-3074    </t>
  </si>
  <si>
    <t xml:space="preserve">D-3075    </t>
  </si>
  <si>
    <t xml:space="preserve">D-3076    </t>
  </si>
  <si>
    <t xml:space="preserve">D-3077    </t>
  </si>
  <si>
    <t xml:space="preserve">D-3078    </t>
  </si>
  <si>
    <t xml:space="preserve">D-3079    </t>
  </si>
  <si>
    <t xml:space="preserve">D-3080    </t>
  </si>
  <si>
    <t xml:space="preserve">D-3081    </t>
  </si>
  <si>
    <t xml:space="preserve">D-3082    </t>
  </si>
  <si>
    <t xml:space="preserve">D-3083    </t>
  </si>
  <si>
    <t xml:space="preserve">D-3084    </t>
  </si>
  <si>
    <t xml:space="preserve">D-3085    </t>
  </si>
  <si>
    <t xml:space="preserve">D-3086    </t>
  </si>
  <si>
    <t xml:space="preserve">D-3087    </t>
  </si>
  <si>
    <t xml:space="preserve">D-3088    </t>
  </si>
  <si>
    <t xml:space="preserve">D-3089    </t>
  </si>
  <si>
    <t xml:space="preserve">D-3090    </t>
  </si>
  <si>
    <t xml:space="preserve">D-3091    </t>
  </si>
  <si>
    <t xml:space="preserve">D-3092    </t>
  </si>
  <si>
    <t xml:space="preserve">D-3093    </t>
  </si>
  <si>
    <t xml:space="preserve">D-3094    </t>
  </si>
  <si>
    <t xml:space="preserve">D-3095    </t>
  </si>
  <si>
    <t xml:space="preserve">D-3096    </t>
  </si>
  <si>
    <t xml:space="preserve">D-3097    </t>
  </si>
  <si>
    <t xml:space="preserve">D-3098    </t>
  </si>
  <si>
    <t xml:space="preserve">D-3099    </t>
  </si>
  <si>
    <t xml:space="preserve">D-3100    </t>
  </si>
  <si>
    <t xml:space="preserve">D-3101    </t>
  </si>
  <si>
    <t xml:space="preserve">D-3102    </t>
  </si>
  <si>
    <t xml:space="preserve">D-3103    </t>
  </si>
  <si>
    <t xml:space="preserve">D-3104    </t>
  </si>
  <si>
    <t xml:space="preserve">D-3105    </t>
  </si>
  <si>
    <t xml:space="preserve">D-3106    </t>
  </si>
  <si>
    <t xml:space="preserve">(340)PLAZA ATLIXCO CHINOS                                                  </t>
  </si>
  <si>
    <t xml:space="preserve">D-3107    </t>
  </si>
  <si>
    <t xml:space="preserve">D-3108    </t>
  </si>
  <si>
    <t xml:space="preserve">D-3109    </t>
  </si>
  <si>
    <t xml:space="preserve">D-3110    </t>
  </si>
  <si>
    <t xml:space="preserve">D-3111    </t>
  </si>
  <si>
    <t xml:space="preserve">D-3112    </t>
  </si>
  <si>
    <t xml:space="preserve">D-3113    </t>
  </si>
  <si>
    <t xml:space="preserve">D-3114    </t>
  </si>
  <si>
    <t xml:space="preserve">D-3115    </t>
  </si>
  <si>
    <t xml:space="preserve">D-3116    </t>
  </si>
  <si>
    <t xml:space="preserve">D-3117    </t>
  </si>
  <si>
    <t xml:space="preserve">D-3118    </t>
  </si>
  <si>
    <t xml:space="preserve">D-3119    </t>
  </si>
  <si>
    <t xml:space="preserve">D-3120    </t>
  </si>
  <si>
    <t xml:space="preserve">D-3121    </t>
  </si>
  <si>
    <t xml:space="preserve">D-3122    </t>
  </si>
  <si>
    <t xml:space="preserve">D-3123    </t>
  </si>
  <si>
    <t xml:space="preserve">D-3124    </t>
  </si>
  <si>
    <t xml:space="preserve">D-3125    </t>
  </si>
  <si>
    <t xml:space="preserve">D-3126    </t>
  </si>
  <si>
    <t xml:space="preserve">D-3127    </t>
  </si>
  <si>
    <t xml:space="preserve">D-3128    </t>
  </si>
  <si>
    <t xml:space="preserve">D-3129    </t>
  </si>
  <si>
    <t xml:space="preserve">D-3130    </t>
  </si>
  <si>
    <t xml:space="preserve">D-3131    </t>
  </si>
  <si>
    <t xml:space="preserve">D-3132    </t>
  </si>
  <si>
    <t>08/03/2017 09/03/2017</t>
  </si>
  <si>
    <t xml:space="preserve">D-3133    </t>
  </si>
  <si>
    <t xml:space="preserve">D-3134    </t>
  </si>
  <si>
    <t xml:space="preserve">D-3135    </t>
  </si>
  <si>
    <t xml:space="preserve">D-3136    </t>
  </si>
  <si>
    <t xml:space="preserve">D-3137    </t>
  </si>
  <si>
    <t xml:space="preserve">D-3138    </t>
  </si>
  <si>
    <t xml:space="preserve">D-3139    </t>
  </si>
  <si>
    <t xml:space="preserve">D-3140    </t>
  </si>
  <si>
    <t xml:space="preserve">D-3141    </t>
  </si>
  <si>
    <t xml:space="preserve">D-3142    </t>
  </si>
  <si>
    <t xml:space="preserve">D-3143    </t>
  </si>
  <si>
    <t xml:space="preserve">D-3144    </t>
  </si>
  <si>
    <t xml:space="preserve">D-3145    </t>
  </si>
  <si>
    <t xml:space="preserve">D-3146    </t>
  </si>
  <si>
    <t xml:space="preserve">D-3147    </t>
  </si>
  <si>
    <t>07/03/2017 09/03/2017</t>
  </si>
  <si>
    <t xml:space="preserve">D-3148    </t>
  </si>
  <si>
    <t xml:space="preserve">D-3149    </t>
  </si>
  <si>
    <t xml:space="preserve">D-3150    </t>
  </si>
  <si>
    <t xml:space="preserve">D-3151    </t>
  </si>
  <si>
    <t xml:space="preserve">D-3152    </t>
  </si>
  <si>
    <t xml:space="preserve">D-3153    </t>
  </si>
  <si>
    <t xml:space="preserve">D-3154    </t>
  </si>
  <si>
    <t xml:space="preserve">D-3155    </t>
  </si>
  <si>
    <t xml:space="preserve">D-3156    </t>
  </si>
  <si>
    <t xml:space="preserve">D-3157    </t>
  </si>
  <si>
    <t xml:space="preserve">D-3158    </t>
  </si>
  <si>
    <t xml:space="preserve">D-3159    </t>
  </si>
  <si>
    <t xml:space="preserve">D-3160    </t>
  </si>
  <si>
    <t>07/03/2017 08/03/2017</t>
  </si>
  <si>
    <t xml:space="preserve">D-3161    </t>
  </si>
  <si>
    <t>04/03/2017 18/03/2017</t>
  </si>
  <si>
    <t xml:space="preserve">D-3162    </t>
  </si>
  <si>
    <t xml:space="preserve">D-3163    </t>
  </si>
  <si>
    <t xml:space="preserve">D-3164    </t>
  </si>
  <si>
    <t xml:space="preserve">D-3165    </t>
  </si>
  <si>
    <t xml:space="preserve">D-3166    </t>
  </si>
  <si>
    <t xml:space="preserve">D-3167    </t>
  </si>
  <si>
    <t>06/03/2017 07/03/2017 08/03/2017</t>
  </si>
  <si>
    <t xml:space="preserve">D-3168    </t>
  </si>
  <si>
    <t xml:space="preserve">D-3169    </t>
  </si>
  <si>
    <t xml:space="preserve">D-3170    </t>
  </si>
  <si>
    <t xml:space="preserve">D-3171    </t>
  </si>
  <si>
    <t xml:space="preserve">D-3172    </t>
  </si>
  <si>
    <t xml:space="preserve">D-3173    </t>
  </si>
  <si>
    <t xml:space="preserve">D-3174    </t>
  </si>
  <si>
    <t xml:space="preserve">D-3175    </t>
  </si>
  <si>
    <t xml:space="preserve">D-3176    </t>
  </si>
  <si>
    <t xml:space="preserve">D-3177    </t>
  </si>
  <si>
    <t xml:space="preserve">D-3178    </t>
  </si>
  <si>
    <t xml:space="preserve">D-3179    </t>
  </si>
  <si>
    <t xml:space="preserve">D-3180    </t>
  </si>
  <si>
    <t xml:space="preserve">D-3181    </t>
  </si>
  <si>
    <t xml:space="preserve">D-3182    </t>
  </si>
  <si>
    <t xml:space="preserve">D-3183    </t>
  </si>
  <si>
    <t xml:space="preserve">D-3184    </t>
  </si>
  <si>
    <t xml:space="preserve">D-3185    </t>
  </si>
  <si>
    <t xml:space="preserve">D-3186    </t>
  </si>
  <si>
    <t xml:space="preserve">D-3187    </t>
  </si>
  <si>
    <t xml:space="preserve">D-3188    </t>
  </si>
  <si>
    <t xml:space="preserve">D-3189    </t>
  </si>
  <si>
    <t xml:space="preserve">D-3190    </t>
  </si>
  <si>
    <t xml:space="preserve">D-3191    </t>
  </si>
  <si>
    <t xml:space="preserve">D-3192    </t>
  </si>
  <si>
    <t xml:space="preserve">D-3193    </t>
  </si>
  <si>
    <t xml:space="preserve">D-3194    </t>
  </si>
  <si>
    <t xml:space="preserve">D-3195    </t>
  </si>
  <si>
    <t xml:space="preserve">D-3196    </t>
  </si>
  <si>
    <t xml:space="preserve">D-3197    </t>
  </si>
  <si>
    <t xml:space="preserve">D-3198    </t>
  </si>
  <si>
    <t xml:space="preserve">D-3199    </t>
  </si>
  <si>
    <t xml:space="preserve">D-3200    </t>
  </si>
  <si>
    <t xml:space="preserve">D-3201    </t>
  </si>
  <si>
    <t xml:space="preserve">D-3202    </t>
  </si>
  <si>
    <t xml:space="preserve">D-3203    </t>
  </si>
  <si>
    <t xml:space="preserve">D-3204    </t>
  </si>
  <si>
    <t xml:space="preserve">D-3205    </t>
  </si>
  <si>
    <t xml:space="preserve">D-3206    </t>
  </si>
  <si>
    <t xml:space="preserve">D-3207    </t>
  </si>
  <si>
    <t xml:space="preserve">D-3208    </t>
  </si>
  <si>
    <t xml:space="preserve">D-3209    </t>
  </si>
  <si>
    <t xml:space="preserve">D-3210    </t>
  </si>
  <si>
    <t xml:space="preserve">D-3211    </t>
  </si>
  <si>
    <t xml:space="preserve">D-3212    </t>
  </si>
  <si>
    <t xml:space="preserve">D-3213    </t>
  </si>
  <si>
    <t xml:space="preserve">D-3214    </t>
  </si>
  <si>
    <t xml:space="preserve">D-3215    </t>
  </si>
  <si>
    <t xml:space="preserve">D-3216    </t>
  </si>
  <si>
    <t xml:space="preserve">D-3217    </t>
  </si>
  <si>
    <t xml:space="preserve">D-3218    </t>
  </si>
  <si>
    <t xml:space="preserve">D-3219    </t>
  </si>
  <si>
    <t xml:space="preserve">D-3220    </t>
  </si>
  <si>
    <t xml:space="preserve">D-3221    </t>
  </si>
  <si>
    <t xml:space="preserve">D-3222    </t>
  </si>
  <si>
    <t xml:space="preserve">D-3223    </t>
  </si>
  <si>
    <t xml:space="preserve">D-3224    </t>
  </si>
  <si>
    <t xml:space="preserve">D-3225    </t>
  </si>
  <si>
    <t xml:space="preserve">D-3226    </t>
  </si>
  <si>
    <t xml:space="preserve">D-3227    </t>
  </si>
  <si>
    <t xml:space="preserve">D-3228    </t>
  </si>
  <si>
    <t xml:space="preserve">D-3229    </t>
  </si>
  <si>
    <t xml:space="preserve">D-3230    </t>
  </si>
  <si>
    <t xml:space="preserve">D-3231    </t>
  </si>
  <si>
    <t xml:space="preserve">D-3232    </t>
  </si>
  <si>
    <t xml:space="preserve">D-3233    </t>
  </si>
  <si>
    <t xml:space="preserve">D-3234    </t>
  </si>
  <si>
    <t xml:space="preserve">D-3235    </t>
  </si>
  <si>
    <t xml:space="preserve">D-3236    </t>
  </si>
  <si>
    <t xml:space="preserve">D-3237    </t>
  </si>
  <si>
    <t xml:space="preserve">D-3238    </t>
  </si>
  <si>
    <t xml:space="preserve">D-3239    </t>
  </si>
  <si>
    <t xml:space="preserve">D-3240    </t>
  </si>
  <si>
    <t xml:space="preserve">D-3241    </t>
  </si>
  <si>
    <t xml:space="preserve">D-3242    </t>
  </si>
  <si>
    <t xml:space="preserve">D-3243    </t>
  </si>
  <si>
    <t xml:space="preserve">D-3244    </t>
  </si>
  <si>
    <t xml:space="preserve">D-3245    </t>
  </si>
  <si>
    <t xml:space="preserve">D-3246    </t>
  </si>
  <si>
    <t xml:space="preserve">D-3247    </t>
  </si>
  <si>
    <t xml:space="preserve">D-3248    </t>
  </si>
  <si>
    <t xml:space="preserve">D-3249    </t>
  </si>
  <si>
    <t xml:space="preserve">D-3250    </t>
  </si>
  <si>
    <t xml:space="preserve">D-3251    </t>
  </si>
  <si>
    <t xml:space="preserve">D-3252    </t>
  </si>
  <si>
    <t xml:space="preserve">D-3253    </t>
  </si>
  <si>
    <t xml:space="preserve">D-3254    </t>
  </si>
  <si>
    <t xml:space="preserve">D-3255    </t>
  </si>
  <si>
    <t xml:space="preserve">D-3256    </t>
  </si>
  <si>
    <t xml:space="preserve">D-3257    </t>
  </si>
  <si>
    <t xml:space="preserve">D-3258    </t>
  </si>
  <si>
    <t xml:space="preserve">D-3259    </t>
  </si>
  <si>
    <t xml:space="preserve">D-3260    </t>
  </si>
  <si>
    <t xml:space="preserve">D-3261    </t>
  </si>
  <si>
    <t xml:space="preserve">D-3262    </t>
  </si>
  <si>
    <t xml:space="preserve">D-3263    </t>
  </si>
  <si>
    <t xml:space="preserve">D-3264    </t>
  </si>
  <si>
    <t xml:space="preserve">D-3265    </t>
  </si>
  <si>
    <t xml:space="preserve">D-3266    </t>
  </si>
  <si>
    <t xml:space="preserve">D-3267    </t>
  </si>
  <si>
    <t xml:space="preserve">D-3268    </t>
  </si>
  <si>
    <t xml:space="preserve">D-3269    </t>
  </si>
  <si>
    <t xml:space="preserve">D-3270    </t>
  </si>
  <si>
    <t xml:space="preserve">D-3271    </t>
  </si>
  <si>
    <t xml:space="preserve">D-3272    </t>
  </si>
  <si>
    <t xml:space="preserve">D-3273    </t>
  </si>
  <si>
    <t xml:space="preserve">D-3274    </t>
  </si>
  <si>
    <t xml:space="preserve">D-3275    </t>
  </si>
  <si>
    <t xml:space="preserve">D-3276    </t>
  </si>
  <si>
    <t xml:space="preserve">D-3277    </t>
  </si>
  <si>
    <t xml:space="preserve">D-3278    </t>
  </si>
  <si>
    <t xml:space="preserve">D-3279    </t>
  </si>
  <si>
    <t xml:space="preserve">D-3280    </t>
  </si>
  <si>
    <t xml:space="preserve">D-3281    </t>
  </si>
  <si>
    <t xml:space="preserve">D-3282    </t>
  </si>
  <si>
    <t xml:space="preserve">D-3283    </t>
  </si>
  <si>
    <t xml:space="preserve">D-3284    </t>
  </si>
  <si>
    <t xml:space="preserve">D-3285    </t>
  </si>
  <si>
    <t xml:space="preserve">D-3286    </t>
  </si>
  <si>
    <t xml:space="preserve">D-3287    </t>
  </si>
  <si>
    <t xml:space="preserve">D-3288    </t>
  </si>
  <si>
    <t xml:space="preserve">D-3289    </t>
  </si>
  <si>
    <t xml:space="preserve">D-3290    </t>
  </si>
  <si>
    <t xml:space="preserve">(441)MIGUEL HUERTA                                                         </t>
  </si>
  <si>
    <t xml:space="preserve">D-3291    </t>
  </si>
  <si>
    <t xml:space="preserve">D-3292    </t>
  </si>
  <si>
    <t xml:space="preserve">D-3293    </t>
  </si>
  <si>
    <t xml:space="preserve">D-3294    </t>
  </si>
  <si>
    <t xml:space="preserve">D-3295    </t>
  </si>
  <si>
    <t xml:space="preserve">D-3296    </t>
  </si>
  <si>
    <t xml:space="preserve">D-3297    </t>
  </si>
  <si>
    <t xml:space="preserve">D-3298    </t>
  </si>
  <si>
    <t xml:space="preserve">D-3299    </t>
  </si>
  <si>
    <t xml:space="preserve">D-3300    </t>
  </si>
  <si>
    <t xml:space="preserve">D-3301    </t>
  </si>
  <si>
    <t xml:space="preserve">D-3302    </t>
  </si>
  <si>
    <t xml:space="preserve">D-3303    </t>
  </si>
  <si>
    <t xml:space="preserve">D-3304    </t>
  </si>
  <si>
    <t>06/03/2017 12/03/2017</t>
  </si>
  <si>
    <t xml:space="preserve">D-3305    </t>
  </si>
  <si>
    <t xml:space="preserve">D-3306    </t>
  </si>
  <si>
    <t xml:space="preserve">D-3307    </t>
  </si>
  <si>
    <t xml:space="preserve">D-3308    </t>
  </si>
  <si>
    <t xml:space="preserve">D-3309    </t>
  </si>
  <si>
    <t xml:space="preserve">D-3310    </t>
  </si>
  <si>
    <t xml:space="preserve">D-3311    </t>
  </si>
  <si>
    <t xml:space="preserve">D-3312    </t>
  </si>
  <si>
    <t xml:space="preserve">D-3313    </t>
  </si>
  <si>
    <t xml:space="preserve">D-3314    </t>
  </si>
  <si>
    <t xml:space="preserve">D-3315    </t>
  </si>
  <si>
    <t xml:space="preserve">D-3316    </t>
  </si>
  <si>
    <t xml:space="preserve">D-3317    </t>
  </si>
  <si>
    <t xml:space="preserve">D-3318    </t>
  </si>
  <si>
    <t xml:space="preserve">D-3319    </t>
  </si>
  <si>
    <t xml:space="preserve">D-3320    </t>
  </si>
  <si>
    <t xml:space="preserve">D-3321    </t>
  </si>
  <si>
    <t xml:space="preserve">D-3322    </t>
  </si>
  <si>
    <t xml:space="preserve">D-3323    </t>
  </si>
  <si>
    <t xml:space="preserve">D-3324    </t>
  </si>
  <si>
    <t xml:space="preserve">D-3325    </t>
  </si>
  <si>
    <t xml:space="preserve">D-3326    </t>
  </si>
  <si>
    <t xml:space="preserve">D-3327    </t>
  </si>
  <si>
    <t xml:space="preserve">D-3328    </t>
  </si>
  <si>
    <t xml:space="preserve">D-3329    </t>
  </si>
  <si>
    <t xml:space="preserve">D-3330    </t>
  </si>
  <si>
    <t xml:space="preserve">D-3331    </t>
  </si>
  <si>
    <t xml:space="preserve">D-3332    </t>
  </si>
  <si>
    <t xml:space="preserve">D-3333    </t>
  </si>
  <si>
    <t xml:space="preserve">D-3334    </t>
  </si>
  <si>
    <t xml:space="preserve">D-3335    </t>
  </si>
  <si>
    <t xml:space="preserve">D-3336    </t>
  </si>
  <si>
    <t xml:space="preserve">D-3337    </t>
  </si>
  <si>
    <t xml:space="preserve">D-3338    </t>
  </si>
  <si>
    <t xml:space="preserve">D-3339    </t>
  </si>
  <si>
    <t xml:space="preserve">D-3340    </t>
  </si>
  <si>
    <t xml:space="preserve">D-3341    </t>
  </si>
  <si>
    <t xml:space="preserve">D-3342    </t>
  </si>
  <si>
    <t xml:space="preserve">D-3343    </t>
  </si>
  <si>
    <t xml:space="preserve">D-3344    </t>
  </si>
  <si>
    <t xml:space="preserve">D-3345    </t>
  </si>
  <si>
    <t xml:space="preserve">D-3346    </t>
  </si>
  <si>
    <t xml:space="preserve">D-3347    </t>
  </si>
  <si>
    <t xml:space="preserve">D-3348    </t>
  </si>
  <si>
    <t xml:space="preserve">D-3349    </t>
  </si>
  <si>
    <t xml:space="preserve">D-3350    </t>
  </si>
  <si>
    <t xml:space="preserve">D-3351    </t>
  </si>
  <si>
    <t>17/03/2017 18/03/2017 21/03/2017</t>
  </si>
  <si>
    <t xml:space="preserve">D-3352    </t>
  </si>
  <si>
    <t xml:space="preserve">D-3353    </t>
  </si>
  <si>
    <t xml:space="preserve">D-3354    </t>
  </si>
  <si>
    <t xml:space="preserve">D-3355    </t>
  </si>
  <si>
    <t xml:space="preserve">D-3356    </t>
  </si>
  <si>
    <t xml:space="preserve">D-3357    </t>
  </si>
  <si>
    <t xml:space="preserve">D-3358    </t>
  </si>
  <si>
    <t xml:space="preserve">D-3359    </t>
  </si>
  <si>
    <t xml:space="preserve">D-3360    </t>
  </si>
  <si>
    <t xml:space="preserve">D-3361    </t>
  </si>
  <si>
    <t xml:space="preserve">D-3362    </t>
  </si>
  <si>
    <t xml:space="preserve">D-3363    </t>
  </si>
  <si>
    <t xml:space="preserve">D-3364    </t>
  </si>
  <si>
    <t xml:space="preserve">D-3365    </t>
  </si>
  <si>
    <t xml:space="preserve">D-3366    </t>
  </si>
  <si>
    <t xml:space="preserve">D-3367    </t>
  </si>
  <si>
    <t xml:space="preserve">D-3368    </t>
  </si>
  <si>
    <t xml:space="preserve">D-3369    </t>
  </si>
  <si>
    <t xml:space="preserve">D-3370    </t>
  </si>
  <si>
    <t xml:space="preserve">D-3371    </t>
  </si>
  <si>
    <t xml:space="preserve">D-3372    </t>
  </si>
  <si>
    <t xml:space="preserve">D-3373    </t>
  </si>
  <si>
    <t xml:space="preserve">D-3374    </t>
  </si>
  <si>
    <t xml:space="preserve">D-3375    </t>
  </si>
  <si>
    <t xml:space="preserve">D-3376    </t>
  </si>
  <si>
    <t xml:space="preserve">D-3377    </t>
  </si>
  <si>
    <t xml:space="preserve">D-3378    </t>
  </si>
  <si>
    <t xml:space="preserve">D-3379    </t>
  </si>
  <si>
    <t xml:space="preserve">D-3380    </t>
  </si>
  <si>
    <t xml:space="preserve">D-3381    </t>
  </si>
  <si>
    <t xml:space="preserve">D-3382    </t>
  </si>
  <si>
    <t xml:space="preserve">D-3383    </t>
  </si>
  <si>
    <t xml:space="preserve">D-3384    </t>
  </si>
  <si>
    <t xml:space="preserve">D-3385    </t>
  </si>
  <si>
    <t xml:space="preserve">D-3386    </t>
  </si>
  <si>
    <t xml:space="preserve">D-3387    </t>
  </si>
  <si>
    <t xml:space="preserve">D-3388    </t>
  </si>
  <si>
    <t xml:space="preserve">D-3389    </t>
  </si>
  <si>
    <t xml:space="preserve">D-3390    </t>
  </si>
  <si>
    <t xml:space="preserve">D-3391    </t>
  </si>
  <si>
    <t xml:space="preserve">D-3392    </t>
  </si>
  <si>
    <t xml:space="preserve">D-3393    </t>
  </si>
  <si>
    <t xml:space="preserve">D-3394    </t>
  </si>
  <si>
    <t xml:space="preserve">D-3395    </t>
  </si>
  <si>
    <t xml:space="preserve">D-3396    </t>
  </si>
  <si>
    <t xml:space="preserve">D-3397    </t>
  </si>
  <si>
    <t xml:space="preserve">D-3398    </t>
  </si>
  <si>
    <t xml:space="preserve">D-3399    </t>
  </si>
  <si>
    <t xml:space="preserve">D-3400    </t>
  </si>
  <si>
    <t xml:space="preserve">D-3401    </t>
  </si>
  <si>
    <t xml:space="preserve">D-3402    </t>
  </si>
  <si>
    <t xml:space="preserve">D-3403    </t>
  </si>
  <si>
    <t xml:space="preserve">D-3404    </t>
  </si>
  <si>
    <t xml:space="preserve">D-3405    </t>
  </si>
  <si>
    <t xml:space="preserve">D-3406    </t>
  </si>
  <si>
    <t xml:space="preserve">D-3407    </t>
  </si>
  <si>
    <t xml:space="preserve">D-3408    </t>
  </si>
  <si>
    <t xml:space="preserve">D-3409    </t>
  </si>
  <si>
    <t xml:space="preserve">D-3410    </t>
  </si>
  <si>
    <t xml:space="preserve">D-3411    </t>
  </si>
  <si>
    <t xml:space="preserve">D-3412    </t>
  </si>
  <si>
    <t xml:space="preserve">D-3413    </t>
  </si>
  <si>
    <t xml:space="preserve">D-3414    </t>
  </si>
  <si>
    <t xml:space="preserve">D-3415    </t>
  </si>
  <si>
    <t xml:space="preserve">D-3416    </t>
  </si>
  <si>
    <t xml:space="preserve">D-3417    </t>
  </si>
  <si>
    <t xml:space="preserve">D-3418    </t>
  </si>
  <si>
    <t xml:space="preserve">D-3419    </t>
  </si>
  <si>
    <t xml:space="preserve">D-3420    </t>
  </si>
  <si>
    <t xml:space="preserve">D-3421    </t>
  </si>
  <si>
    <t xml:space="preserve">D-3422    </t>
  </si>
  <si>
    <t xml:space="preserve">D-3423    </t>
  </si>
  <si>
    <t xml:space="preserve">D-3424    </t>
  </si>
  <si>
    <t xml:space="preserve">D-3425    </t>
  </si>
  <si>
    <t xml:space="preserve">D-3426    </t>
  </si>
  <si>
    <t>09/03/2017 10/03/2017</t>
  </si>
  <si>
    <t xml:space="preserve">D-3427    </t>
  </si>
  <si>
    <t xml:space="preserve">D-3428    </t>
  </si>
  <si>
    <t xml:space="preserve">D-3429    </t>
  </si>
  <si>
    <t xml:space="preserve">D-3430    </t>
  </si>
  <si>
    <t xml:space="preserve">D-3431    </t>
  </si>
  <si>
    <t xml:space="preserve">D-3432    </t>
  </si>
  <si>
    <t xml:space="preserve">D-3433    </t>
  </si>
  <si>
    <t xml:space="preserve">D-3434    </t>
  </si>
  <si>
    <t xml:space="preserve">D-3435    </t>
  </si>
  <si>
    <t xml:space="preserve">D-3436    </t>
  </si>
  <si>
    <t xml:space="preserve">D-3437    </t>
  </si>
  <si>
    <t xml:space="preserve">D-3438    </t>
  </si>
  <si>
    <t xml:space="preserve">D-3439    </t>
  </si>
  <si>
    <t xml:space="preserve">D-3440    </t>
  </si>
  <si>
    <t xml:space="preserve">D-3441    </t>
  </si>
  <si>
    <t xml:space="preserve">D-3442    </t>
  </si>
  <si>
    <t xml:space="preserve">D-3443    </t>
  </si>
  <si>
    <t xml:space="preserve">D-3444    </t>
  </si>
  <si>
    <t xml:space="preserve">D-3445    </t>
  </si>
  <si>
    <t xml:space="preserve">D-3446    </t>
  </si>
  <si>
    <t xml:space="preserve">D-3447    </t>
  </si>
  <si>
    <t xml:space="preserve">D-3448    </t>
  </si>
  <si>
    <t xml:space="preserve">D-3449    </t>
  </si>
  <si>
    <t xml:space="preserve">D-3450    </t>
  </si>
  <si>
    <t xml:space="preserve">D-3451    </t>
  </si>
  <si>
    <t xml:space="preserve">D-3452    </t>
  </si>
  <si>
    <t xml:space="preserve">D-3453    </t>
  </si>
  <si>
    <t xml:space="preserve">D-3454    </t>
  </si>
  <si>
    <t xml:space="preserve">D-3455    </t>
  </si>
  <si>
    <t xml:space="preserve">D-3456    </t>
  </si>
  <si>
    <t xml:space="preserve">D-3457    </t>
  </si>
  <si>
    <t xml:space="preserve">D-3458    </t>
  </si>
  <si>
    <t xml:space="preserve">D-3459    </t>
  </si>
  <si>
    <t xml:space="preserve">D-3460    </t>
  </si>
  <si>
    <t xml:space="preserve">D-3461    </t>
  </si>
  <si>
    <t xml:space="preserve">D-3462    </t>
  </si>
  <si>
    <t xml:space="preserve">D-3463    </t>
  </si>
  <si>
    <t xml:space="preserve">D-3464    </t>
  </si>
  <si>
    <t xml:space="preserve">D-3465    </t>
  </si>
  <si>
    <t xml:space="preserve">D-3466    </t>
  </si>
  <si>
    <t xml:space="preserve">D-3467    </t>
  </si>
  <si>
    <t xml:space="preserve">D-3468    </t>
  </si>
  <si>
    <t xml:space="preserve">D-3469    </t>
  </si>
  <si>
    <t xml:space="preserve">D-3470    </t>
  </si>
  <si>
    <t xml:space="preserve">D-3471    </t>
  </si>
  <si>
    <t xml:space="preserve">D-3472    </t>
  </si>
  <si>
    <t xml:space="preserve">D-3473    </t>
  </si>
  <si>
    <t xml:space="preserve">D-3474    </t>
  </si>
  <si>
    <t xml:space="preserve">D-3475    </t>
  </si>
  <si>
    <t xml:space="preserve">D-3476    </t>
  </si>
  <si>
    <t xml:space="preserve">D-3477    </t>
  </si>
  <si>
    <t xml:space="preserve">D-3478    </t>
  </si>
  <si>
    <t xml:space="preserve">D-3479    </t>
  </si>
  <si>
    <t xml:space="preserve">D-3480    </t>
  </si>
  <si>
    <t xml:space="preserve">D-3481    </t>
  </si>
  <si>
    <t xml:space="preserve">D-3482    </t>
  </si>
  <si>
    <t xml:space="preserve">D-3483    </t>
  </si>
  <si>
    <t xml:space="preserve">D-3484    </t>
  </si>
  <si>
    <t xml:space="preserve">D-3485    </t>
  </si>
  <si>
    <t xml:space="preserve">D-3486    </t>
  </si>
  <si>
    <t xml:space="preserve">D-3487    </t>
  </si>
  <si>
    <t xml:space="preserve">D-3488    </t>
  </si>
  <si>
    <t xml:space="preserve">D-3489    </t>
  </si>
  <si>
    <t xml:space="preserve">D-3490    </t>
  </si>
  <si>
    <t xml:space="preserve">D-3491    </t>
  </si>
  <si>
    <t xml:space="preserve">D-3492    </t>
  </si>
  <si>
    <t xml:space="preserve">D-3493    </t>
  </si>
  <si>
    <t xml:space="preserve">D-3494    </t>
  </si>
  <si>
    <t xml:space="preserve">D-3495    </t>
  </si>
  <si>
    <t xml:space="preserve">D-3496    </t>
  </si>
  <si>
    <t xml:space="preserve">D-3497    </t>
  </si>
  <si>
    <t xml:space="preserve">D-3498    </t>
  </si>
  <si>
    <t xml:space="preserve">D-3499    </t>
  </si>
  <si>
    <t xml:space="preserve">D-3500    </t>
  </si>
  <si>
    <t xml:space="preserve">D-3501    </t>
  </si>
  <si>
    <t xml:space="preserve">D-3502    </t>
  </si>
  <si>
    <t xml:space="preserve">D-3503    </t>
  </si>
  <si>
    <t xml:space="preserve">D-3504    </t>
  </si>
  <si>
    <t xml:space="preserve">D-3505    </t>
  </si>
  <si>
    <t xml:space="preserve">D-3506    </t>
  </si>
  <si>
    <t xml:space="preserve">D-3507    </t>
  </si>
  <si>
    <t xml:space="preserve">D-3508    </t>
  </si>
  <si>
    <t xml:space="preserve">D-3509    </t>
  </si>
  <si>
    <t xml:space="preserve">D-3510    </t>
  </si>
  <si>
    <t xml:space="preserve">D-3511    </t>
  </si>
  <si>
    <t xml:space="preserve">D-3512    </t>
  </si>
  <si>
    <t xml:space="preserve">D-3513    </t>
  </si>
  <si>
    <t xml:space="preserve">D-3514    </t>
  </si>
  <si>
    <t xml:space="preserve">D-3515    </t>
  </si>
  <si>
    <t xml:space="preserve">D-3516    </t>
  </si>
  <si>
    <t xml:space="preserve">D-3517    </t>
  </si>
  <si>
    <t xml:space="preserve">D-3518    </t>
  </si>
  <si>
    <t xml:space="preserve">D-3519    </t>
  </si>
  <si>
    <t xml:space="preserve">D-3520    </t>
  </si>
  <si>
    <t xml:space="preserve">D-3521    </t>
  </si>
  <si>
    <t xml:space="preserve">D-3522    </t>
  </si>
  <si>
    <t xml:space="preserve">D-3523    </t>
  </si>
  <si>
    <t xml:space="preserve">D-3524    </t>
  </si>
  <si>
    <t xml:space="preserve">D-3525    </t>
  </si>
  <si>
    <t xml:space="preserve">D-3526    </t>
  </si>
  <si>
    <t xml:space="preserve">D-3527    </t>
  </si>
  <si>
    <t xml:space="preserve">D-3528    </t>
  </si>
  <si>
    <t xml:space="preserve">D-3529    </t>
  </si>
  <si>
    <t xml:space="preserve">D-3530    </t>
  </si>
  <si>
    <t xml:space="preserve">D-3531    </t>
  </si>
  <si>
    <t xml:space="preserve">D-3532    </t>
  </si>
  <si>
    <t xml:space="preserve">D-3533    </t>
  </si>
  <si>
    <t xml:space="preserve">D-3534    </t>
  </si>
  <si>
    <t xml:space="preserve">D-3535    </t>
  </si>
  <si>
    <t xml:space="preserve">D-3536    </t>
  </si>
  <si>
    <t xml:space="preserve">D-3537    </t>
  </si>
  <si>
    <t xml:space="preserve">D-3538    </t>
  </si>
  <si>
    <t xml:space="preserve">D-3539    </t>
  </si>
  <si>
    <t xml:space="preserve">D-3540    </t>
  </si>
  <si>
    <t xml:space="preserve">D-3541    </t>
  </si>
  <si>
    <t xml:space="preserve">D-3542    </t>
  </si>
  <si>
    <t xml:space="preserve">D-3543    </t>
  </si>
  <si>
    <t xml:space="preserve">D-3544    </t>
  </si>
  <si>
    <t xml:space="preserve">D-3545    </t>
  </si>
  <si>
    <t xml:space="preserve">D-3546    </t>
  </si>
  <si>
    <t xml:space="preserve">D-3547    </t>
  </si>
  <si>
    <t xml:space="preserve">D-3548    </t>
  </si>
  <si>
    <t xml:space="preserve">D-3549    </t>
  </si>
  <si>
    <t xml:space="preserve">D-3550    </t>
  </si>
  <si>
    <t xml:space="preserve">D-3551    </t>
  </si>
  <si>
    <t xml:space="preserve">D-3552    </t>
  </si>
  <si>
    <t xml:space="preserve">D-3553    </t>
  </si>
  <si>
    <t xml:space="preserve">D-3554    </t>
  </si>
  <si>
    <t xml:space="preserve">D-3555    </t>
  </si>
  <si>
    <t xml:space="preserve">D-3556    </t>
  </si>
  <si>
    <t xml:space="preserve">D-3557    </t>
  </si>
  <si>
    <t xml:space="preserve">D-3558    </t>
  </si>
  <si>
    <t xml:space="preserve">D-3559    </t>
  </si>
  <si>
    <t xml:space="preserve">D-3560    </t>
  </si>
  <si>
    <t xml:space="preserve">D-3561    </t>
  </si>
  <si>
    <t xml:space="preserve">D-3562    </t>
  </si>
  <si>
    <t xml:space="preserve">D-3563    </t>
  </si>
  <si>
    <t xml:space="preserve">D-3564    </t>
  </si>
  <si>
    <t xml:space="preserve">D-3565    </t>
  </si>
  <si>
    <t xml:space="preserve">D-3566    </t>
  </si>
  <si>
    <t xml:space="preserve">D-3567    </t>
  </si>
  <si>
    <t xml:space="preserve">D-3568    </t>
  </si>
  <si>
    <t>22/03/2017 30/03/2017</t>
  </si>
  <si>
    <t xml:space="preserve">D-3569    </t>
  </si>
  <si>
    <t xml:space="preserve">D-3570    </t>
  </si>
  <si>
    <t xml:space="preserve">D-3571    </t>
  </si>
  <si>
    <t xml:space="preserve">D-3572    </t>
  </si>
  <si>
    <t xml:space="preserve">D-3573    </t>
  </si>
  <si>
    <t xml:space="preserve">D-3574    </t>
  </si>
  <si>
    <t xml:space="preserve">D-3575    </t>
  </si>
  <si>
    <t xml:space="preserve">D-3576    </t>
  </si>
  <si>
    <t xml:space="preserve">D-3577    </t>
  </si>
  <si>
    <t xml:space="preserve">D-3578    </t>
  </si>
  <si>
    <t xml:space="preserve">D-3579    </t>
  </si>
  <si>
    <t xml:space="preserve">D-3580    </t>
  </si>
  <si>
    <t xml:space="preserve">D-3581    </t>
  </si>
  <si>
    <t xml:space="preserve">D-3582    </t>
  </si>
  <si>
    <t xml:space="preserve">D-3583    </t>
  </si>
  <si>
    <t xml:space="preserve">D-3584    </t>
  </si>
  <si>
    <t xml:space="preserve">D-3585    </t>
  </si>
  <si>
    <t xml:space="preserve">D-3586    </t>
  </si>
  <si>
    <t xml:space="preserve">D-3587    </t>
  </si>
  <si>
    <t xml:space="preserve">D-3588    </t>
  </si>
  <si>
    <t xml:space="preserve">D-3589    </t>
  </si>
  <si>
    <t>10/03/2017 11/03/2017</t>
  </si>
  <si>
    <t xml:space="preserve">D-3590    </t>
  </si>
  <si>
    <t xml:space="preserve">D-3591    </t>
  </si>
  <si>
    <t xml:space="preserve">D-3592    </t>
  </si>
  <si>
    <t xml:space="preserve">D-3593    </t>
  </si>
  <si>
    <t xml:space="preserve">D-3594    </t>
  </si>
  <si>
    <t xml:space="preserve">D-3595    </t>
  </si>
  <si>
    <t xml:space="preserve">D-3596    </t>
  </si>
  <si>
    <t xml:space="preserve">D-3597    </t>
  </si>
  <si>
    <t xml:space="preserve">D-3598    </t>
  </si>
  <si>
    <t xml:space="preserve">D-3599    </t>
  </si>
  <si>
    <t xml:space="preserve">D-3600    </t>
  </si>
  <si>
    <t xml:space="preserve">D-3601    </t>
  </si>
  <si>
    <t xml:space="preserve">D-3602    </t>
  </si>
  <si>
    <t xml:space="preserve">D-3603    </t>
  </si>
  <si>
    <t xml:space="preserve">D-3604    </t>
  </si>
  <si>
    <t>10/03/2017 17/03/2017</t>
  </si>
  <si>
    <t xml:space="preserve">D-3605    </t>
  </si>
  <si>
    <t xml:space="preserve">D-3606    </t>
  </si>
  <si>
    <t xml:space="preserve">D-3607    </t>
  </si>
  <si>
    <t xml:space="preserve">D-3608    </t>
  </si>
  <si>
    <t xml:space="preserve">D-3609    </t>
  </si>
  <si>
    <t xml:space="preserve">D-3610    </t>
  </si>
  <si>
    <t xml:space="preserve">D-3611    </t>
  </si>
  <si>
    <t xml:space="preserve">D-3612    </t>
  </si>
  <si>
    <t xml:space="preserve">D-3613    </t>
  </si>
  <si>
    <t xml:space="preserve">D-3614    </t>
  </si>
  <si>
    <t xml:space="preserve">D-3615    </t>
  </si>
  <si>
    <t xml:space="preserve">D-3616    </t>
  </si>
  <si>
    <t xml:space="preserve">D-3617    </t>
  </si>
  <si>
    <t xml:space="preserve">D-3618    </t>
  </si>
  <si>
    <t xml:space="preserve">D-3619    </t>
  </si>
  <si>
    <t xml:space="preserve">D-3620    </t>
  </si>
  <si>
    <t xml:space="preserve">D-3621    </t>
  </si>
  <si>
    <t xml:space="preserve">D-3622    </t>
  </si>
  <si>
    <t xml:space="preserve">D-3623    </t>
  </si>
  <si>
    <t xml:space="preserve">D-3624    </t>
  </si>
  <si>
    <t xml:space="preserve">D-3625    </t>
  </si>
  <si>
    <t xml:space="preserve">D-3626    </t>
  </si>
  <si>
    <t xml:space="preserve">D-3627    </t>
  </si>
  <si>
    <t xml:space="preserve">D-3628    </t>
  </si>
  <si>
    <t xml:space="preserve">D-3629    </t>
  </si>
  <si>
    <t xml:space="preserve">D-3630    </t>
  </si>
  <si>
    <t xml:space="preserve">D-3631    </t>
  </si>
  <si>
    <t xml:space="preserve">D-3632    </t>
  </si>
  <si>
    <t xml:space="preserve">D-3633    </t>
  </si>
  <si>
    <t xml:space="preserve">D-3634    </t>
  </si>
  <si>
    <t xml:space="preserve">D-3635    </t>
  </si>
  <si>
    <t xml:space="preserve">D-3636    </t>
  </si>
  <si>
    <t xml:space="preserve">D-3637    </t>
  </si>
  <si>
    <t xml:space="preserve">D-3638    </t>
  </si>
  <si>
    <t xml:space="preserve">D-3639    </t>
  </si>
  <si>
    <t xml:space="preserve">D-3640    </t>
  </si>
  <si>
    <t xml:space="preserve">D-3641    </t>
  </si>
  <si>
    <t xml:space="preserve">D-3642    </t>
  </si>
  <si>
    <t xml:space="preserve">D-3643    </t>
  </si>
  <si>
    <t xml:space="preserve">D-3644    </t>
  </si>
  <si>
    <t xml:space="preserve">D-3645    </t>
  </si>
  <si>
    <t xml:space="preserve">D-3646    </t>
  </si>
  <si>
    <t xml:space="preserve">D-3647    </t>
  </si>
  <si>
    <t xml:space="preserve">D-3648    </t>
  </si>
  <si>
    <t xml:space="preserve">D-3649    </t>
  </si>
  <si>
    <t xml:space="preserve">D-3650    </t>
  </si>
  <si>
    <t xml:space="preserve">D-3651    </t>
  </si>
  <si>
    <t xml:space="preserve">D-3652    </t>
  </si>
  <si>
    <t xml:space="preserve">D-3653    </t>
  </si>
  <si>
    <t xml:space="preserve">D-3654    </t>
  </si>
  <si>
    <t xml:space="preserve">D-3655    </t>
  </si>
  <si>
    <t xml:space="preserve">D-3656    </t>
  </si>
  <si>
    <t xml:space="preserve">D-3657    </t>
  </si>
  <si>
    <t xml:space="preserve">D-3658    </t>
  </si>
  <si>
    <t xml:space="preserve">D-3659    </t>
  </si>
  <si>
    <t xml:space="preserve">D-3660    </t>
  </si>
  <si>
    <t xml:space="preserve">D-3661    </t>
  </si>
  <si>
    <t xml:space="preserve">D-3662    </t>
  </si>
  <si>
    <t xml:space="preserve">D-3663    </t>
  </si>
  <si>
    <t xml:space="preserve">D-3664    </t>
  </si>
  <si>
    <t xml:space="preserve">D-3665    </t>
  </si>
  <si>
    <t xml:space="preserve">D-3666    </t>
  </si>
  <si>
    <t xml:space="preserve">D-3667    </t>
  </si>
  <si>
    <t xml:space="preserve">D-3668    </t>
  </si>
  <si>
    <t xml:space="preserve">D-3669    </t>
  </si>
  <si>
    <t xml:space="preserve">D-3670    </t>
  </si>
  <si>
    <t xml:space="preserve">D-3671    </t>
  </si>
  <si>
    <t xml:space="preserve">D-3672    </t>
  </si>
  <si>
    <t xml:space="preserve">D-3673    </t>
  </si>
  <si>
    <t xml:space="preserve">D-3674    </t>
  </si>
  <si>
    <t xml:space="preserve">D-3675    </t>
  </si>
  <si>
    <t xml:space="preserve">D-3676    </t>
  </si>
  <si>
    <t xml:space="preserve">D-3677    </t>
  </si>
  <si>
    <t xml:space="preserve">D-3678    </t>
  </si>
  <si>
    <t xml:space="preserve">D-3679    </t>
  </si>
  <si>
    <t xml:space="preserve">D-3680    </t>
  </si>
  <si>
    <t xml:space="preserve">D-3681    </t>
  </si>
  <si>
    <t xml:space="preserve">D-3682    </t>
  </si>
  <si>
    <t xml:space="preserve">D-3683    </t>
  </si>
  <si>
    <t xml:space="preserve">D-3684    </t>
  </si>
  <si>
    <t xml:space="preserve">D-3685    </t>
  </si>
  <si>
    <t xml:space="preserve">D-3686    </t>
  </si>
  <si>
    <t xml:space="preserve">D-3687    </t>
  </si>
  <si>
    <t xml:space="preserve">D-3688    </t>
  </si>
  <si>
    <t xml:space="preserve">D-3689    </t>
  </si>
  <si>
    <t xml:space="preserve">D-3690    </t>
  </si>
  <si>
    <t xml:space="preserve">D-3691    </t>
  </si>
  <si>
    <t xml:space="preserve">(315)BERNARDO JIMENEZ MARTINEZ                                             </t>
  </si>
  <si>
    <t xml:space="preserve">D-3692    </t>
  </si>
  <si>
    <t xml:space="preserve">D-3693    </t>
  </si>
  <si>
    <t xml:space="preserve">D-3694    </t>
  </si>
  <si>
    <t xml:space="preserve">D-3695    </t>
  </si>
  <si>
    <t xml:space="preserve">D-3696    </t>
  </si>
  <si>
    <t xml:space="preserve">D-3697    </t>
  </si>
  <si>
    <t xml:space="preserve">D-3698    </t>
  </si>
  <si>
    <t xml:space="preserve">D-3699    </t>
  </si>
  <si>
    <t xml:space="preserve">D-3700    </t>
  </si>
  <si>
    <t xml:space="preserve">D-3701    </t>
  </si>
  <si>
    <t xml:space="preserve">D-3702    </t>
  </si>
  <si>
    <t xml:space="preserve">D-3703    </t>
  </si>
  <si>
    <t xml:space="preserve">D-3704    </t>
  </si>
  <si>
    <t xml:space="preserve">D-3705    </t>
  </si>
  <si>
    <t xml:space="preserve">D-3706    </t>
  </si>
  <si>
    <t xml:space="preserve">D-3707    </t>
  </si>
  <si>
    <t xml:space="preserve">D-3708    </t>
  </si>
  <si>
    <t xml:space="preserve">D-3709    </t>
  </si>
  <si>
    <t xml:space="preserve">D-3710    </t>
  </si>
  <si>
    <t xml:space="preserve">D-3711    </t>
  </si>
  <si>
    <t xml:space="preserve">D-3712    </t>
  </si>
  <si>
    <t xml:space="preserve">D-3713    </t>
  </si>
  <si>
    <t xml:space="preserve">D-3714    </t>
  </si>
  <si>
    <t xml:space="preserve">D-3715    </t>
  </si>
  <si>
    <t xml:space="preserve">D-3716    </t>
  </si>
  <si>
    <t xml:space="preserve">D-3717    </t>
  </si>
  <si>
    <t xml:space="preserve">D-3718    </t>
  </si>
  <si>
    <t xml:space="preserve">D-3719    </t>
  </si>
  <si>
    <t xml:space="preserve">D-3720    </t>
  </si>
  <si>
    <t xml:space="preserve">D-3721    </t>
  </si>
  <si>
    <t xml:space="preserve">D-3722    </t>
  </si>
  <si>
    <t xml:space="preserve">D-3723    </t>
  </si>
  <si>
    <t xml:space="preserve">D-3724    </t>
  </si>
  <si>
    <t>16/03/2017 23/03/2017</t>
  </si>
  <si>
    <t xml:space="preserve">D-3725    </t>
  </si>
  <si>
    <t xml:space="preserve">D-3726    </t>
  </si>
  <si>
    <t xml:space="preserve">D-3727    </t>
  </si>
  <si>
    <t xml:space="preserve">D-3728    </t>
  </si>
  <si>
    <t xml:space="preserve">D-3729    </t>
  </si>
  <si>
    <t xml:space="preserve">D-3730    </t>
  </si>
  <si>
    <t xml:space="preserve">D-3731    </t>
  </si>
  <si>
    <t xml:space="preserve">D-3732    </t>
  </si>
  <si>
    <t xml:space="preserve">D-3733    </t>
  </si>
  <si>
    <t xml:space="preserve">D-3734    </t>
  </si>
  <si>
    <t xml:space="preserve">D-3735    </t>
  </si>
  <si>
    <t xml:space="preserve">D-3736    </t>
  </si>
  <si>
    <t xml:space="preserve">D-3737    </t>
  </si>
  <si>
    <t xml:space="preserve">D-3738    </t>
  </si>
  <si>
    <t xml:space="preserve">D-3739    </t>
  </si>
  <si>
    <t xml:space="preserve">D-3740    </t>
  </si>
  <si>
    <t xml:space="preserve">D-3741    </t>
  </si>
  <si>
    <t xml:space="preserve">D-3742    </t>
  </si>
  <si>
    <t xml:space="preserve">D-3743    </t>
  </si>
  <si>
    <t xml:space="preserve">D-3744    </t>
  </si>
  <si>
    <t xml:space="preserve">D-3745    </t>
  </si>
  <si>
    <t xml:space="preserve">D-3746    </t>
  </si>
  <si>
    <t xml:space="preserve">D-3747    </t>
  </si>
  <si>
    <t xml:space="preserve">D-3748    </t>
  </si>
  <si>
    <t xml:space="preserve">D-3749    </t>
  </si>
  <si>
    <t xml:space="preserve">D-3750    </t>
  </si>
  <si>
    <t xml:space="preserve">D-3751    </t>
  </si>
  <si>
    <t xml:space="preserve">D-3752    </t>
  </si>
  <si>
    <t xml:space="preserve">D-3753    </t>
  </si>
  <si>
    <t xml:space="preserve">D-3754    </t>
  </si>
  <si>
    <t xml:space="preserve">D-3755    </t>
  </si>
  <si>
    <t xml:space="preserve">D-3756    </t>
  </si>
  <si>
    <t xml:space="preserve">D-3757    </t>
  </si>
  <si>
    <t xml:space="preserve">D-3758    </t>
  </si>
  <si>
    <t xml:space="preserve">D-3759    </t>
  </si>
  <si>
    <t xml:space="preserve">D-3760    </t>
  </si>
  <si>
    <t xml:space="preserve">D-3761    </t>
  </si>
  <si>
    <t xml:space="preserve">D-3762    </t>
  </si>
  <si>
    <t xml:space="preserve">D-3763    </t>
  </si>
  <si>
    <t xml:space="preserve">D-3764    </t>
  </si>
  <si>
    <t xml:space="preserve">D-3765    </t>
  </si>
  <si>
    <t xml:space="preserve">D-3766    </t>
  </si>
  <si>
    <t xml:space="preserve">D-3767    </t>
  </si>
  <si>
    <t xml:space="preserve">D-3768    </t>
  </si>
  <si>
    <t xml:space="preserve">D-3769    </t>
  </si>
  <si>
    <t xml:space="preserve">D-3770    </t>
  </si>
  <si>
    <t xml:space="preserve">D-3771    </t>
  </si>
  <si>
    <t xml:space="preserve">D-3772    </t>
  </si>
  <si>
    <t xml:space="preserve">D-3773    </t>
  </si>
  <si>
    <t xml:space="preserve">D-3774    </t>
  </si>
  <si>
    <t xml:space="preserve">D-3775    </t>
  </si>
  <si>
    <t xml:space="preserve">D-3776    </t>
  </si>
  <si>
    <t xml:space="preserve">D-3777    </t>
  </si>
  <si>
    <t xml:space="preserve">D-3778    </t>
  </si>
  <si>
    <t xml:space="preserve">D-3779    </t>
  </si>
  <si>
    <t xml:space="preserve">D-3780    </t>
  </si>
  <si>
    <t xml:space="preserve">D-3781    </t>
  </si>
  <si>
    <t xml:space="preserve">D-3782    </t>
  </si>
  <si>
    <t xml:space="preserve">D-3783    </t>
  </si>
  <si>
    <t xml:space="preserve">D-3784    </t>
  </si>
  <si>
    <t xml:space="preserve">D-3785    </t>
  </si>
  <si>
    <t xml:space="preserve">D-3786    </t>
  </si>
  <si>
    <t xml:space="preserve">D-3787    </t>
  </si>
  <si>
    <t xml:space="preserve">D-3788    </t>
  </si>
  <si>
    <t xml:space="preserve">D-3789    </t>
  </si>
  <si>
    <t xml:space="preserve">D-3790    </t>
  </si>
  <si>
    <t xml:space="preserve">D-3791    </t>
  </si>
  <si>
    <t xml:space="preserve">D-3792    </t>
  </si>
  <si>
    <t xml:space="preserve">D-3793    </t>
  </si>
  <si>
    <t xml:space="preserve">D-3794    </t>
  </si>
  <si>
    <t xml:space="preserve">D-3795    </t>
  </si>
  <si>
    <t xml:space="preserve">D-3796    </t>
  </si>
  <si>
    <t xml:space="preserve">D-3797    </t>
  </si>
  <si>
    <t xml:space="preserve">D-3798    </t>
  </si>
  <si>
    <t xml:space="preserve">D-3799    </t>
  </si>
  <si>
    <t xml:space="preserve">D-3800    </t>
  </si>
  <si>
    <t xml:space="preserve">D-3801    </t>
  </si>
  <si>
    <t xml:space="preserve">D-3802    </t>
  </si>
  <si>
    <t xml:space="preserve">D-3803    </t>
  </si>
  <si>
    <t xml:space="preserve">D-3804    </t>
  </si>
  <si>
    <t xml:space="preserve">D-3805    </t>
  </si>
  <si>
    <t xml:space="preserve">D-3806    </t>
  </si>
  <si>
    <t xml:space="preserve">D-3807    </t>
  </si>
  <si>
    <t xml:space="preserve">D-3808    </t>
  </si>
  <si>
    <t xml:space="preserve">D-3809    </t>
  </si>
  <si>
    <t>11/03/2017 15/03/2017</t>
  </si>
  <si>
    <t xml:space="preserve">D-3810    </t>
  </si>
  <si>
    <t xml:space="preserve">D-3811    </t>
  </si>
  <si>
    <t xml:space="preserve">D-3812    </t>
  </si>
  <si>
    <t xml:space="preserve">D-3813    </t>
  </si>
  <si>
    <t xml:space="preserve">D-3814    </t>
  </si>
  <si>
    <t xml:space="preserve">D-3815    </t>
  </si>
  <si>
    <t xml:space="preserve">D-3816    </t>
  </si>
  <si>
    <t xml:space="preserve">D-3817    </t>
  </si>
  <si>
    <t xml:space="preserve">D-3818    </t>
  </si>
  <si>
    <t xml:space="preserve">D-3819    </t>
  </si>
  <si>
    <t xml:space="preserve">D-3820    </t>
  </si>
  <si>
    <t xml:space="preserve">D-3821    </t>
  </si>
  <si>
    <t xml:space="preserve">D-3822    </t>
  </si>
  <si>
    <t xml:space="preserve">D-3823    </t>
  </si>
  <si>
    <t>09/03/2017 11/03/2017 23/03/2017</t>
  </si>
  <si>
    <t xml:space="preserve">D-3824    </t>
  </si>
  <si>
    <t xml:space="preserve">D-3825    </t>
  </si>
  <si>
    <t xml:space="preserve">D-3826    </t>
  </si>
  <si>
    <t xml:space="preserve">D-3827    </t>
  </si>
  <si>
    <t xml:space="preserve">D-3828    </t>
  </si>
  <si>
    <t xml:space="preserve">D-3829    </t>
  </si>
  <si>
    <t xml:space="preserve">D-3830    </t>
  </si>
  <si>
    <t xml:space="preserve">D-3831    </t>
  </si>
  <si>
    <t xml:space="preserve">D-3832    </t>
  </si>
  <si>
    <t xml:space="preserve">D-3833    </t>
  </si>
  <si>
    <t xml:space="preserve">D-3834    </t>
  </si>
  <si>
    <t xml:space="preserve">D-3835    </t>
  </si>
  <si>
    <t xml:space="preserve">D-3836    </t>
  </si>
  <si>
    <t xml:space="preserve">D-3837    </t>
  </si>
  <si>
    <t xml:space="preserve">D-3838    </t>
  </si>
  <si>
    <t xml:space="preserve">D-3839    </t>
  </si>
  <si>
    <t xml:space="preserve">D-3840    </t>
  </si>
  <si>
    <t xml:space="preserve">D-3841    </t>
  </si>
  <si>
    <t xml:space="preserve">D-3842    </t>
  </si>
  <si>
    <t xml:space="preserve">D-3843    </t>
  </si>
  <si>
    <t xml:space="preserve">D-3844    </t>
  </si>
  <si>
    <t xml:space="preserve">D-3845    </t>
  </si>
  <si>
    <t xml:space="preserve">D-3846    </t>
  </si>
  <si>
    <t xml:space="preserve">D-3847    </t>
  </si>
  <si>
    <t xml:space="preserve">D-3848    </t>
  </si>
  <si>
    <t xml:space="preserve">D-3849    </t>
  </si>
  <si>
    <t xml:space="preserve">D-3850    </t>
  </si>
  <si>
    <t xml:space="preserve">D-3851    </t>
  </si>
  <si>
    <t xml:space="preserve">D-3852    </t>
  </si>
  <si>
    <t xml:space="preserve">D-3853    </t>
  </si>
  <si>
    <t xml:space="preserve">D-3854    </t>
  </si>
  <si>
    <t xml:space="preserve">D-3855    </t>
  </si>
  <si>
    <t xml:space="preserve">D-3856    </t>
  </si>
  <si>
    <t xml:space="preserve">D-3857    </t>
  </si>
  <si>
    <t xml:space="preserve">D-3858    </t>
  </si>
  <si>
    <t xml:space="preserve">D-3859    </t>
  </si>
  <si>
    <t xml:space="preserve">D-3860    </t>
  </si>
  <si>
    <t xml:space="preserve">D-3861    </t>
  </si>
  <si>
    <t xml:space="preserve">D-3862    </t>
  </si>
  <si>
    <t xml:space="preserve">D-3863    </t>
  </si>
  <si>
    <t xml:space="preserve">D-3864    </t>
  </si>
  <si>
    <t xml:space="preserve">D-3865    </t>
  </si>
  <si>
    <t xml:space="preserve">D-3866    </t>
  </si>
  <si>
    <t xml:space="preserve">D-3867    </t>
  </si>
  <si>
    <t xml:space="preserve">D-3868    </t>
  </si>
  <si>
    <t xml:space="preserve">D-3869    </t>
  </si>
  <si>
    <t xml:space="preserve">D-3870    </t>
  </si>
  <si>
    <t xml:space="preserve">D-3871    </t>
  </si>
  <si>
    <t xml:space="preserve">D-3872    </t>
  </si>
  <si>
    <t xml:space="preserve">D-3873    </t>
  </si>
  <si>
    <t xml:space="preserve">D-3874    </t>
  </si>
  <si>
    <t xml:space="preserve">D-3875    </t>
  </si>
  <si>
    <t xml:space="preserve">D-3876    </t>
  </si>
  <si>
    <t xml:space="preserve">D-3877    </t>
  </si>
  <si>
    <t xml:space="preserve">D-3878    </t>
  </si>
  <si>
    <t xml:space="preserve">D-3879    </t>
  </si>
  <si>
    <t xml:space="preserve">D-3880    </t>
  </si>
  <si>
    <t xml:space="preserve">D-3881    </t>
  </si>
  <si>
    <t xml:space="preserve">D-3882    </t>
  </si>
  <si>
    <t xml:space="preserve">D-3883    </t>
  </si>
  <si>
    <t xml:space="preserve">D-3884    </t>
  </si>
  <si>
    <t xml:space="preserve">D-3885    </t>
  </si>
  <si>
    <t xml:space="preserve">D-3886    </t>
  </si>
  <si>
    <t xml:space="preserve">D-3887    </t>
  </si>
  <si>
    <t xml:space="preserve">D-3888    </t>
  </si>
  <si>
    <t xml:space="preserve">D-3889    </t>
  </si>
  <si>
    <t xml:space="preserve">D-3890    </t>
  </si>
  <si>
    <t xml:space="preserve">D-3891    </t>
  </si>
  <si>
    <t xml:space="preserve">D-3892    </t>
  </si>
  <si>
    <t xml:space="preserve">D-3893    </t>
  </si>
  <si>
    <t xml:space="preserve">D-3894    </t>
  </si>
  <si>
    <t xml:space="preserve">D-3895    </t>
  </si>
  <si>
    <t xml:space="preserve">D-3896    </t>
  </si>
  <si>
    <t xml:space="preserve">D-3897    </t>
  </si>
  <si>
    <t xml:space="preserve">D-3898    </t>
  </si>
  <si>
    <t xml:space="preserve">D-3899    </t>
  </si>
  <si>
    <t xml:space="preserve">D-3900    </t>
  </si>
  <si>
    <t xml:space="preserve">D-3901    </t>
  </si>
  <si>
    <t>14/03/2017 16/03/2017</t>
  </si>
  <si>
    <t xml:space="preserve">D-3902    </t>
  </si>
  <si>
    <t xml:space="preserve">D-3903    </t>
  </si>
  <si>
    <t xml:space="preserve">D-3904    </t>
  </si>
  <si>
    <t xml:space="preserve">D-3905    </t>
  </si>
  <si>
    <t xml:space="preserve">D-3906    </t>
  </si>
  <si>
    <t xml:space="preserve">D-3907    </t>
  </si>
  <si>
    <t xml:space="preserve">D-3908    </t>
  </si>
  <si>
    <t xml:space="preserve">D-3909    </t>
  </si>
  <si>
    <t xml:space="preserve">D-3910    </t>
  </si>
  <si>
    <t xml:space="preserve">D-3911    </t>
  </si>
  <si>
    <t xml:space="preserve">D-3912    </t>
  </si>
  <si>
    <t xml:space="preserve">D-3913    </t>
  </si>
  <si>
    <t xml:space="preserve">D-3914    </t>
  </si>
  <si>
    <t xml:space="preserve">D-3915    </t>
  </si>
  <si>
    <t xml:space="preserve">D-3916    </t>
  </si>
  <si>
    <t xml:space="preserve">D-3917    </t>
  </si>
  <si>
    <t xml:space="preserve">D-3918    </t>
  </si>
  <si>
    <t xml:space="preserve">D-3919    </t>
  </si>
  <si>
    <t xml:space="preserve">D-3920    </t>
  </si>
  <si>
    <t xml:space="preserve">D-3921    </t>
  </si>
  <si>
    <t xml:space="preserve">D-3922    </t>
  </si>
  <si>
    <t xml:space="preserve">D-3923    </t>
  </si>
  <si>
    <t xml:space="preserve">D-3924    </t>
  </si>
  <si>
    <t xml:space="preserve">D-3925    </t>
  </si>
  <si>
    <t xml:space="preserve">D-3926    </t>
  </si>
  <si>
    <t xml:space="preserve">D-3927    </t>
  </si>
  <si>
    <t xml:space="preserve">D-3928    </t>
  </si>
  <si>
    <t xml:space="preserve">D-3929    </t>
  </si>
  <si>
    <t xml:space="preserve">D-3930    </t>
  </si>
  <si>
    <t xml:space="preserve">D-3931    </t>
  </si>
  <si>
    <t xml:space="preserve">D-3932    </t>
  </si>
  <si>
    <t>18/03/2017 28/03/2017</t>
  </si>
  <si>
    <t xml:space="preserve">D-3933    </t>
  </si>
  <si>
    <t xml:space="preserve">D-3934    </t>
  </si>
  <si>
    <t xml:space="preserve">D-3935    </t>
  </si>
  <si>
    <t xml:space="preserve">D-3936    </t>
  </si>
  <si>
    <t xml:space="preserve">D-3937    </t>
  </si>
  <si>
    <t xml:space="preserve">D-3938    </t>
  </si>
  <si>
    <t xml:space="preserve">D-3939    </t>
  </si>
  <si>
    <t xml:space="preserve">D-3940    </t>
  </si>
  <si>
    <t xml:space="preserve">D-3941    </t>
  </si>
  <si>
    <t xml:space="preserve">D-3942    </t>
  </si>
  <si>
    <t xml:space="preserve">D-3943    </t>
  </si>
  <si>
    <t xml:space="preserve">D-3944    </t>
  </si>
  <si>
    <t xml:space="preserve">D-3945    </t>
  </si>
  <si>
    <t xml:space="preserve">D-3946    </t>
  </si>
  <si>
    <t xml:space="preserve">D-3947    </t>
  </si>
  <si>
    <t xml:space="preserve">D-3948    </t>
  </si>
  <si>
    <t xml:space="preserve">D-3949    </t>
  </si>
  <si>
    <t xml:space="preserve">D-3950    </t>
  </si>
  <si>
    <t xml:space="preserve">D-3951    </t>
  </si>
  <si>
    <t xml:space="preserve">D-3952    </t>
  </si>
  <si>
    <t xml:space="preserve">D-3953    </t>
  </si>
  <si>
    <t xml:space="preserve">D-3954    </t>
  </si>
  <si>
    <t xml:space="preserve">D-3955    </t>
  </si>
  <si>
    <t xml:space="preserve">D-3956    </t>
  </si>
  <si>
    <t xml:space="preserve">D-3957    </t>
  </si>
  <si>
    <t xml:space="preserve">D-3958    </t>
  </si>
  <si>
    <t xml:space="preserve">D-3959    </t>
  </si>
  <si>
    <t xml:space="preserve">D-3960    </t>
  </si>
  <si>
    <t xml:space="preserve">D-3961    </t>
  </si>
  <si>
    <t xml:space="preserve">D-3962    </t>
  </si>
  <si>
    <t xml:space="preserve">D-3963    </t>
  </si>
  <si>
    <t xml:space="preserve">D-3964    </t>
  </si>
  <si>
    <t xml:space="preserve">D-3965    </t>
  </si>
  <si>
    <t xml:space="preserve">D-3966    </t>
  </si>
  <si>
    <t xml:space="preserve">D-3967    </t>
  </si>
  <si>
    <t xml:space="preserve">D-3968    </t>
  </si>
  <si>
    <t xml:space="preserve">D-3969    </t>
  </si>
  <si>
    <t xml:space="preserve">D-3970    </t>
  </si>
  <si>
    <t xml:space="preserve">D-3971    </t>
  </si>
  <si>
    <t xml:space="preserve">D-3972    </t>
  </si>
  <si>
    <t xml:space="preserve">D-3973    </t>
  </si>
  <si>
    <t xml:space="preserve">D-3974    </t>
  </si>
  <si>
    <t xml:space="preserve">D-3975    </t>
  </si>
  <si>
    <t xml:space="preserve">D-3976    </t>
  </si>
  <si>
    <t xml:space="preserve">D-3977    </t>
  </si>
  <si>
    <t xml:space="preserve">D-3978    </t>
  </si>
  <si>
    <t xml:space="preserve">D-3979    </t>
  </si>
  <si>
    <t xml:space="preserve">D-3980    </t>
  </si>
  <si>
    <t xml:space="preserve">D-3981    </t>
  </si>
  <si>
    <t xml:space="preserve">D-3982    </t>
  </si>
  <si>
    <t xml:space="preserve">D-3983    </t>
  </si>
  <si>
    <t xml:space="preserve">D-3984    </t>
  </si>
  <si>
    <t xml:space="preserve">D-3985    </t>
  </si>
  <si>
    <t xml:space="preserve">D-3986    </t>
  </si>
  <si>
    <t xml:space="preserve">D-3987    </t>
  </si>
  <si>
    <t xml:space="preserve">D-3988    </t>
  </si>
  <si>
    <t xml:space="preserve">D-3989    </t>
  </si>
  <si>
    <t xml:space="preserve">D-3990    </t>
  </si>
  <si>
    <t xml:space="preserve">D-3991    </t>
  </si>
  <si>
    <t xml:space="preserve">D-3992    </t>
  </si>
  <si>
    <t xml:space="preserve">D-3993    </t>
  </si>
  <si>
    <t xml:space="preserve">D-3994    </t>
  </si>
  <si>
    <t xml:space="preserve">D-3995    </t>
  </si>
  <si>
    <t xml:space="preserve">D-3996    </t>
  </si>
  <si>
    <t xml:space="preserve">D-3997    </t>
  </si>
  <si>
    <t xml:space="preserve">D-3998    </t>
  </si>
  <si>
    <t xml:space="preserve">D-3999    </t>
  </si>
  <si>
    <t xml:space="preserve">D-4000    </t>
  </si>
  <si>
    <t xml:space="preserve">D-4001    </t>
  </si>
  <si>
    <t xml:space="preserve">D-4002    </t>
  </si>
  <si>
    <t xml:space="preserve">D-4003    </t>
  </si>
  <si>
    <t xml:space="preserve">D-4004    </t>
  </si>
  <si>
    <t xml:space="preserve">D-4005    </t>
  </si>
  <si>
    <t xml:space="preserve">D-4006    </t>
  </si>
  <si>
    <t xml:space="preserve">D-4007    </t>
  </si>
  <si>
    <t xml:space="preserve">D-4008    </t>
  </si>
  <si>
    <t xml:space="preserve">D-4009    </t>
  </si>
  <si>
    <t xml:space="preserve">D-4010    </t>
  </si>
  <si>
    <t xml:space="preserve">D-4011    </t>
  </si>
  <si>
    <t xml:space="preserve">D-4012    </t>
  </si>
  <si>
    <t xml:space="preserve">D-4013    </t>
  </si>
  <si>
    <t xml:space="preserve">D-4014    </t>
  </si>
  <si>
    <t xml:space="preserve">D-4015    </t>
  </si>
  <si>
    <t xml:space="preserve">D-4016    </t>
  </si>
  <si>
    <t xml:space="preserve">D-4017    </t>
  </si>
  <si>
    <t xml:space="preserve">D-4018    </t>
  </si>
  <si>
    <t xml:space="preserve">D-4019    </t>
  </si>
  <si>
    <t xml:space="preserve">D-4020    </t>
  </si>
  <si>
    <t xml:space="preserve">D-4021    </t>
  </si>
  <si>
    <t xml:space="preserve">D-4022    </t>
  </si>
  <si>
    <t xml:space="preserve">D-4023    </t>
  </si>
  <si>
    <t xml:space="preserve">D-4024    </t>
  </si>
  <si>
    <t xml:space="preserve">D-4025    </t>
  </si>
  <si>
    <t xml:space="preserve">D-4026    </t>
  </si>
  <si>
    <t xml:space="preserve">D-4027    </t>
  </si>
  <si>
    <t xml:space="preserve">D-4028    </t>
  </si>
  <si>
    <t xml:space="preserve">D-4029    </t>
  </si>
  <si>
    <t xml:space="preserve">D-4030    </t>
  </si>
  <si>
    <t xml:space="preserve">D-4031    </t>
  </si>
  <si>
    <t xml:space="preserve">D-4032    </t>
  </si>
  <si>
    <t xml:space="preserve">D-4033    </t>
  </si>
  <si>
    <t xml:space="preserve">D-4034    </t>
  </si>
  <si>
    <t xml:space="preserve">D-4035    </t>
  </si>
  <si>
    <t xml:space="preserve">D-4036    </t>
  </si>
  <si>
    <t xml:space="preserve">D-4037    </t>
  </si>
  <si>
    <t xml:space="preserve">D-4038    </t>
  </si>
  <si>
    <t xml:space="preserve">D-4039    </t>
  </si>
  <si>
    <t xml:space="preserve">D-4040    </t>
  </si>
  <si>
    <t xml:space="preserve">D-4041    </t>
  </si>
  <si>
    <t xml:space="preserve">D-4042    </t>
  </si>
  <si>
    <t xml:space="preserve">D-4043    </t>
  </si>
  <si>
    <t xml:space="preserve">D-4044    </t>
  </si>
  <si>
    <t xml:space="preserve">D-4045    </t>
  </si>
  <si>
    <t xml:space="preserve">D-4046    </t>
  </si>
  <si>
    <t xml:space="preserve">D-4047    </t>
  </si>
  <si>
    <t xml:space="preserve">D-4048    </t>
  </si>
  <si>
    <t xml:space="preserve">D-4049    </t>
  </si>
  <si>
    <t xml:space="preserve">D-4050    </t>
  </si>
  <si>
    <t xml:space="preserve">D-4051    </t>
  </si>
  <si>
    <t xml:space="preserve">D-4052    </t>
  </si>
  <si>
    <t xml:space="preserve">D-4053    </t>
  </si>
  <si>
    <t xml:space="preserve">D-4054    </t>
  </si>
  <si>
    <t xml:space="preserve">D-4055    </t>
  </si>
  <si>
    <t xml:space="preserve">D-4056    </t>
  </si>
  <si>
    <t xml:space="preserve">D-4057    </t>
  </si>
  <si>
    <t xml:space="preserve">D-4058    </t>
  </si>
  <si>
    <t xml:space="preserve">D-4059    </t>
  </si>
  <si>
    <t xml:space="preserve">D-4060    </t>
  </si>
  <si>
    <t xml:space="preserve">D-4061    </t>
  </si>
  <si>
    <t xml:space="preserve">D-4062    </t>
  </si>
  <si>
    <t xml:space="preserve">D-4063    </t>
  </si>
  <si>
    <t xml:space="preserve">D-4064    </t>
  </si>
  <si>
    <t xml:space="preserve">D-4065    </t>
  </si>
  <si>
    <t xml:space="preserve">D-4066    </t>
  </si>
  <si>
    <t xml:space="preserve">D-4067    </t>
  </si>
  <si>
    <t xml:space="preserve">D-4068    </t>
  </si>
  <si>
    <t xml:space="preserve">D-4069    </t>
  </si>
  <si>
    <t xml:space="preserve">D-4070    </t>
  </si>
  <si>
    <t xml:space="preserve">D-4071    </t>
  </si>
  <si>
    <t xml:space="preserve">D-4072    </t>
  </si>
  <si>
    <t xml:space="preserve">D-4073    </t>
  </si>
  <si>
    <t xml:space="preserve">D-4074    </t>
  </si>
  <si>
    <t xml:space="preserve">D-4075    </t>
  </si>
  <si>
    <t xml:space="preserve">D-4076    </t>
  </si>
  <si>
    <t xml:space="preserve">D-4077    </t>
  </si>
  <si>
    <t xml:space="preserve">D-4078    </t>
  </si>
  <si>
    <t xml:space="preserve">D-4079    </t>
  </si>
  <si>
    <t>15/03/2017 16/03/2017</t>
  </si>
  <si>
    <t xml:space="preserve">D-4080    </t>
  </si>
  <si>
    <t xml:space="preserve">D-4081    </t>
  </si>
  <si>
    <t xml:space="preserve">D-4082    </t>
  </si>
  <si>
    <t xml:space="preserve">D-4083    </t>
  </si>
  <si>
    <t xml:space="preserve">D-4084    </t>
  </si>
  <si>
    <t xml:space="preserve">D-4085    </t>
  </si>
  <si>
    <t xml:space="preserve">D-4086    </t>
  </si>
  <si>
    <t xml:space="preserve">D-4087    </t>
  </si>
  <si>
    <t xml:space="preserve">D-4088    </t>
  </si>
  <si>
    <t xml:space="preserve">D-4089    </t>
  </si>
  <si>
    <t xml:space="preserve">D-4090    </t>
  </si>
  <si>
    <t xml:space="preserve">D-4091    </t>
  </si>
  <si>
    <t xml:space="preserve">D-4092    </t>
  </si>
  <si>
    <t xml:space="preserve">(438)ROBERTO MDO ZARAGOZA                                                  </t>
  </si>
  <si>
    <t xml:space="preserve">D-4093    </t>
  </si>
  <si>
    <t xml:space="preserve">D-4094    </t>
  </si>
  <si>
    <t xml:space="preserve">D-4095    </t>
  </si>
  <si>
    <t xml:space="preserve">D-4096    </t>
  </si>
  <si>
    <t xml:space="preserve">D-4097    </t>
  </si>
  <si>
    <t xml:space="preserve">D-4098    </t>
  </si>
  <si>
    <t xml:space="preserve">D-4099    </t>
  </si>
  <si>
    <t xml:space="preserve">D-4100    </t>
  </si>
  <si>
    <t xml:space="preserve">D-4101    </t>
  </si>
  <si>
    <t xml:space="preserve">D-4102    </t>
  </si>
  <si>
    <t xml:space="preserve">D-4103    </t>
  </si>
  <si>
    <t xml:space="preserve">D-4104    </t>
  </si>
  <si>
    <t xml:space="preserve">D-4105    </t>
  </si>
  <si>
    <t xml:space="preserve">D-4106    </t>
  </si>
  <si>
    <t xml:space="preserve">D-4107    </t>
  </si>
  <si>
    <t xml:space="preserve">D-4108    </t>
  </si>
  <si>
    <t xml:space="preserve">D-4109    </t>
  </si>
  <si>
    <t xml:space="preserve">D-4110    </t>
  </si>
  <si>
    <t xml:space="preserve">D-4111    </t>
  </si>
  <si>
    <t xml:space="preserve">D-4112    </t>
  </si>
  <si>
    <t xml:space="preserve">D-4113    </t>
  </si>
  <si>
    <t xml:space="preserve">D-4114    </t>
  </si>
  <si>
    <t xml:space="preserve">D-4115    </t>
  </si>
  <si>
    <t>12/03/2017 13/03/2017</t>
  </si>
  <si>
    <t xml:space="preserve">D-4116    </t>
  </si>
  <si>
    <t xml:space="preserve">D-4117    </t>
  </si>
  <si>
    <t xml:space="preserve">D-4118    </t>
  </si>
  <si>
    <t xml:space="preserve">D-4119    </t>
  </si>
  <si>
    <t xml:space="preserve">D-4120    </t>
  </si>
  <si>
    <t xml:space="preserve">D-4121    </t>
  </si>
  <si>
    <t xml:space="preserve">D-4122    </t>
  </si>
  <si>
    <t xml:space="preserve">D-4123    </t>
  </si>
  <si>
    <t xml:space="preserve">D-4124    </t>
  </si>
  <si>
    <t xml:space="preserve">D-4125    </t>
  </si>
  <si>
    <t xml:space="preserve">D-4126    </t>
  </si>
  <si>
    <t xml:space="preserve">D-4127    </t>
  </si>
  <si>
    <t xml:space="preserve">D-4128    </t>
  </si>
  <si>
    <t xml:space="preserve">D-4129    </t>
  </si>
  <si>
    <t xml:space="preserve">D-4130    </t>
  </si>
  <si>
    <t xml:space="preserve">D-4131    </t>
  </si>
  <si>
    <t xml:space="preserve">D-4132    </t>
  </si>
  <si>
    <t xml:space="preserve">D-4133    </t>
  </si>
  <si>
    <t xml:space="preserve">D-4134    </t>
  </si>
  <si>
    <t xml:space="preserve">D-4135    </t>
  </si>
  <si>
    <t xml:space="preserve">D-4136    </t>
  </si>
  <si>
    <t xml:space="preserve">D-4137    </t>
  </si>
  <si>
    <t xml:space="preserve">D-4138    </t>
  </si>
  <si>
    <t xml:space="preserve">D-4139    </t>
  </si>
  <si>
    <t xml:space="preserve">D-4140    </t>
  </si>
  <si>
    <t xml:space="preserve">D-4141    </t>
  </si>
  <si>
    <t xml:space="preserve">D-4142    </t>
  </si>
  <si>
    <t xml:space="preserve">D-4143    </t>
  </si>
  <si>
    <t xml:space="preserve">D-4144    </t>
  </si>
  <si>
    <t xml:space="preserve">D-4145    </t>
  </si>
  <si>
    <t xml:space="preserve">D-4146    </t>
  </si>
  <si>
    <t xml:space="preserve">D-4147    </t>
  </si>
  <si>
    <t xml:space="preserve">D-4148    </t>
  </si>
  <si>
    <t xml:space="preserve">D-4149    </t>
  </si>
  <si>
    <t xml:space="preserve">D-4150    </t>
  </si>
  <si>
    <t xml:space="preserve">D-4151    </t>
  </si>
  <si>
    <t xml:space="preserve">D-4152    </t>
  </si>
  <si>
    <t xml:space="preserve">D-4153    </t>
  </si>
  <si>
    <t>16/03/2017 18/03/2017</t>
  </si>
  <si>
    <t xml:space="preserve">D-4154    </t>
  </si>
  <si>
    <t xml:space="preserve">D-4155    </t>
  </si>
  <si>
    <t xml:space="preserve">D-4156    </t>
  </si>
  <si>
    <t xml:space="preserve">D-4157    </t>
  </si>
  <si>
    <t xml:space="preserve">D-4158    </t>
  </si>
  <si>
    <t xml:space="preserve">D-4159    </t>
  </si>
  <si>
    <t xml:space="preserve">D-4160    </t>
  </si>
  <si>
    <t xml:space="preserve">D-4161    </t>
  </si>
  <si>
    <t xml:space="preserve">D-4162    </t>
  </si>
  <si>
    <t xml:space="preserve">D-4163    </t>
  </si>
  <si>
    <t xml:space="preserve">D-4164    </t>
  </si>
  <si>
    <t xml:space="preserve">D-4165    </t>
  </si>
  <si>
    <t xml:space="preserve">D-4166    </t>
  </si>
  <si>
    <t xml:space="preserve">D-4167    </t>
  </si>
  <si>
    <t xml:space="preserve">D-4168    </t>
  </si>
  <si>
    <t xml:space="preserve">D-4169    </t>
  </si>
  <si>
    <t xml:space="preserve">D-4170    </t>
  </si>
  <si>
    <t xml:space="preserve">D-4171    </t>
  </si>
  <si>
    <t xml:space="preserve">D-4172    </t>
  </si>
  <si>
    <t xml:space="preserve">D-4173    </t>
  </si>
  <si>
    <t xml:space="preserve">D-4174    </t>
  </si>
  <si>
    <t xml:space="preserve">D-4175    </t>
  </si>
  <si>
    <t xml:space="preserve">D-4176    </t>
  </si>
  <si>
    <t xml:space="preserve">D-4177    </t>
  </si>
  <si>
    <t xml:space="preserve">D-4178    </t>
  </si>
  <si>
    <t xml:space="preserve">D-4179    </t>
  </si>
  <si>
    <t xml:space="preserve">D-4180    </t>
  </si>
  <si>
    <t xml:space="preserve">D-4181    </t>
  </si>
  <si>
    <t xml:space="preserve">D-4182    </t>
  </si>
  <si>
    <t xml:space="preserve">D-4183    </t>
  </si>
  <si>
    <t xml:space="preserve">D-4184    </t>
  </si>
  <si>
    <t xml:space="preserve">D-4185    </t>
  </si>
  <si>
    <t xml:space="preserve">D-4186    </t>
  </si>
  <si>
    <t xml:space="preserve">D-4187    </t>
  </si>
  <si>
    <t xml:space="preserve">D-4188    </t>
  </si>
  <si>
    <t xml:space="preserve">D-4189    </t>
  </si>
  <si>
    <t xml:space="preserve">D-4190    </t>
  </si>
  <si>
    <t xml:space="preserve">D-4191    </t>
  </si>
  <si>
    <t xml:space="preserve">D-4192    </t>
  </si>
  <si>
    <t xml:space="preserve">D-4193    </t>
  </si>
  <si>
    <t xml:space="preserve">D-4194    </t>
  </si>
  <si>
    <t xml:space="preserve">D-4195    </t>
  </si>
  <si>
    <t xml:space="preserve">D-4196    </t>
  </si>
  <si>
    <t xml:space="preserve">D-4197    </t>
  </si>
  <si>
    <t xml:space="preserve">D-4198    </t>
  </si>
  <si>
    <t xml:space="preserve">D-4199    </t>
  </si>
  <si>
    <t xml:space="preserve">D-4200    </t>
  </si>
  <si>
    <t xml:space="preserve">D-4201    </t>
  </si>
  <si>
    <t xml:space="preserve">D-4202    </t>
  </si>
  <si>
    <t xml:space="preserve">D-4203    </t>
  </si>
  <si>
    <t xml:space="preserve">D-4204    </t>
  </si>
  <si>
    <t xml:space="preserve">D-4205    </t>
  </si>
  <si>
    <t xml:space="preserve">D-4206    </t>
  </si>
  <si>
    <t xml:space="preserve">D-4207    </t>
  </si>
  <si>
    <t xml:space="preserve">D-4208    </t>
  </si>
  <si>
    <t xml:space="preserve">D-4209    </t>
  </si>
  <si>
    <t xml:space="preserve">D-4210    </t>
  </si>
  <si>
    <t xml:space="preserve">D-4211    </t>
  </si>
  <si>
    <t xml:space="preserve">D-4212    </t>
  </si>
  <si>
    <t xml:space="preserve">D-4213    </t>
  </si>
  <si>
    <t xml:space="preserve">D-4214    </t>
  </si>
  <si>
    <t xml:space="preserve">D-4215    </t>
  </si>
  <si>
    <t xml:space="preserve">D-4216    </t>
  </si>
  <si>
    <t xml:space="preserve">D-4217    </t>
  </si>
  <si>
    <t xml:space="preserve">D-4218    </t>
  </si>
  <si>
    <t xml:space="preserve">D-4219    </t>
  </si>
  <si>
    <t xml:space="preserve">D-4220    </t>
  </si>
  <si>
    <t xml:space="preserve">D-4221    </t>
  </si>
  <si>
    <t xml:space="preserve">D-4222    </t>
  </si>
  <si>
    <t xml:space="preserve">D-4223    </t>
  </si>
  <si>
    <t xml:space="preserve">D-4224    </t>
  </si>
  <si>
    <t xml:space="preserve">D-4225    </t>
  </si>
  <si>
    <t xml:space="preserve">D-4226    </t>
  </si>
  <si>
    <t xml:space="preserve">D-4227    </t>
  </si>
  <si>
    <t xml:space="preserve">D-4228    </t>
  </si>
  <si>
    <t xml:space="preserve">D-4229    </t>
  </si>
  <si>
    <t xml:space="preserve">(685)VERONICA                                                              </t>
  </si>
  <si>
    <t xml:space="preserve">D-4230    </t>
  </si>
  <si>
    <t xml:space="preserve">D-4231    </t>
  </si>
  <si>
    <t xml:space="preserve">D-4232    </t>
  </si>
  <si>
    <t xml:space="preserve">D-4233    </t>
  </si>
  <si>
    <t xml:space="preserve">D-4234    </t>
  </si>
  <si>
    <t xml:space="preserve">D-4235    </t>
  </si>
  <si>
    <t xml:space="preserve">D-4236    </t>
  </si>
  <si>
    <t xml:space="preserve">D-4237    </t>
  </si>
  <si>
    <t xml:space="preserve">D-4238    </t>
  </si>
  <si>
    <t xml:space="preserve">D-4239    </t>
  </si>
  <si>
    <t xml:space="preserve">D-4240    </t>
  </si>
  <si>
    <t xml:space="preserve">D-4241    </t>
  </si>
  <si>
    <t xml:space="preserve">D-4242    </t>
  </si>
  <si>
    <t xml:space="preserve">D-4243    </t>
  </si>
  <si>
    <t xml:space="preserve">D-4244    </t>
  </si>
  <si>
    <t xml:space="preserve">D-4245    </t>
  </si>
  <si>
    <t xml:space="preserve">D-4246    </t>
  </si>
  <si>
    <t xml:space="preserve">D-4247    </t>
  </si>
  <si>
    <t xml:space="preserve">D-4248    </t>
  </si>
  <si>
    <t xml:space="preserve">D-4249    </t>
  </si>
  <si>
    <t xml:space="preserve">D-4250    </t>
  </si>
  <si>
    <t xml:space="preserve">D-4251    </t>
  </si>
  <si>
    <t xml:space="preserve">D-4252    </t>
  </si>
  <si>
    <t xml:space="preserve">D-4253    </t>
  </si>
  <si>
    <t xml:space="preserve">D-4254    </t>
  </si>
  <si>
    <t xml:space="preserve">D-4255    </t>
  </si>
  <si>
    <t xml:space="preserve">D-4256    </t>
  </si>
  <si>
    <t xml:space="preserve">D-4257    </t>
  </si>
  <si>
    <t xml:space="preserve">D-4258    </t>
  </si>
  <si>
    <t xml:space="preserve">D-4259    </t>
  </si>
  <si>
    <t xml:space="preserve">D-4260    </t>
  </si>
  <si>
    <t xml:space="preserve">D-4261    </t>
  </si>
  <si>
    <t xml:space="preserve">D-4262    </t>
  </si>
  <si>
    <t xml:space="preserve">D-4263    </t>
  </si>
  <si>
    <t xml:space="preserve">D-4264    </t>
  </si>
  <si>
    <t xml:space="preserve">D-4265    </t>
  </si>
  <si>
    <t xml:space="preserve">D-4266    </t>
  </si>
  <si>
    <t xml:space="preserve">D-4267    </t>
  </si>
  <si>
    <t xml:space="preserve">D-4268    </t>
  </si>
  <si>
    <t xml:space="preserve">D-4269    </t>
  </si>
  <si>
    <t xml:space="preserve">D-4270    </t>
  </si>
  <si>
    <t xml:space="preserve">D-4271    </t>
  </si>
  <si>
    <t xml:space="preserve">D-4272    </t>
  </si>
  <si>
    <t xml:space="preserve">D-4273    </t>
  </si>
  <si>
    <t xml:space="preserve">D-4274    </t>
  </si>
  <si>
    <t xml:space="preserve">D-4275    </t>
  </si>
  <si>
    <t xml:space="preserve">D-4276    </t>
  </si>
  <si>
    <t xml:space="preserve">D-4277    </t>
  </si>
  <si>
    <t xml:space="preserve">D-4278    </t>
  </si>
  <si>
    <t xml:space="preserve">D-4279    </t>
  </si>
  <si>
    <t xml:space="preserve">D-4280    </t>
  </si>
  <si>
    <t xml:space="preserve">(686)FRANCISCO MACHORRO SANCHEZ                                            </t>
  </si>
  <si>
    <t xml:space="preserve">D-4281    </t>
  </si>
  <si>
    <t xml:space="preserve">D-4282    </t>
  </si>
  <si>
    <t xml:space="preserve">D-4283    </t>
  </si>
  <si>
    <t xml:space="preserve">D-4284    </t>
  </si>
  <si>
    <t xml:space="preserve">D-4285    </t>
  </si>
  <si>
    <t xml:space="preserve">D-4286    </t>
  </si>
  <si>
    <t xml:space="preserve">D-4287    </t>
  </si>
  <si>
    <t xml:space="preserve">D-4288    </t>
  </si>
  <si>
    <t xml:space="preserve">D-4289    </t>
  </si>
  <si>
    <t xml:space="preserve">D-4290    </t>
  </si>
  <si>
    <t xml:space="preserve">D-4291    </t>
  </si>
  <si>
    <t xml:space="preserve">D-4292    </t>
  </si>
  <si>
    <t xml:space="preserve">D-4293    </t>
  </si>
  <si>
    <t xml:space="preserve">D-4294    </t>
  </si>
  <si>
    <t xml:space="preserve">D-4295    </t>
  </si>
  <si>
    <t xml:space="preserve">D-4296    </t>
  </si>
  <si>
    <t xml:space="preserve">D-4297    </t>
  </si>
  <si>
    <t xml:space="preserve">D-4298    </t>
  </si>
  <si>
    <t xml:space="preserve">D-4299    </t>
  </si>
  <si>
    <t xml:space="preserve">D-4300    </t>
  </si>
  <si>
    <t xml:space="preserve">D-4301    </t>
  </si>
  <si>
    <t xml:space="preserve">D-4302    </t>
  </si>
  <si>
    <t xml:space="preserve">D-4303    </t>
  </si>
  <si>
    <t xml:space="preserve">D-4304    </t>
  </si>
  <si>
    <t xml:space="preserve">D-4305    </t>
  </si>
  <si>
    <t xml:space="preserve">D-4306    </t>
  </si>
  <si>
    <t xml:space="preserve">D-4307    </t>
  </si>
  <si>
    <t xml:space="preserve">D-4308    </t>
  </si>
  <si>
    <t xml:space="preserve">D-4309    </t>
  </si>
  <si>
    <t xml:space="preserve">D-4310    </t>
  </si>
  <si>
    <t xml:space="preserve">D-4311    </t>
  </si>
  <si>
    <t xml:space="preserve">D-4312    </t>
  </si>
  <si>
    <t xml:space="preserve">D-4313    </t>
  </si>
  <si>
    <t xml:space="preserve">D-4314    </t>
  </si>
  <si>
    <t xml:space="preserve">D-4315    </t>
  </si>
  <si>
    <t xml:space="preserve">D-4316    </t>
  </si>
  <si>
    <t xml:space="preserve">D-4317    </t>
  </si>
  <si>
    <t xml:space="preserve">D-4318    </t>
  </si>
  <si>
    <t xml:space="preserve">D-4319    </t>
  </si>
  <si>
    <t xml:space="preserve">D-4320    </t>
  </si>
  <si>
    <t xml:space="preserve">D-4321    </t>
  </si>
  <si>
    <t xml:space="preserve">D-4322    </t>
  </si>
  <si>
    <t xml:space="preserve">D-4323    </t>
  </si>
  <si>
    <t xml:space="preserve">D-4324    </t>
  </si>
  <si>
    <t xml:space="preserve">D-4325    </t>
  </si>
  <si>
    <t xml:space="preserve">D-4326    </t>
  </si>
  <si>
    <t xml:space="preserve">D-4327    </t>
  </si>
  <si>
    <t xml:space="preserve">D-4328    </t>
  </si>
  <si>
    <t xml:space="preserve">D-4329    </t>
  </si>
  <si>
    <t xml:space="preserve">D-4330    </t>
  </si>
  <si>
    <t xml:space="preserve">D-4331    </t>
  </si>
  <si>
    <t xml:space="preserve">D-4332    </t>
  </si>
  <si>
    <t xml:space="preserve">D-4333    </t>
  </si>
  <si>
    <t xml:space="preserve">D-4334    </t>
  </si>
  <si>
    <t xml:space="preserve">D-4335    </t>
  </si>
  <si>
    <t xml:space="preserve">D-4336    </t>
  </si>
  <si>
    <t xml:space="preserve">D-4337    </t>
  </si>
  <si>
    <t xml:space="preserve">D-4338    </t>
  </si>
  <si>
    <t xml:space="preserve">D-4339    </t>
  </si>
  <si>
    <t xml:space="preserve">D-4340    </t>
  </si>
  <si>
    <t xml:space="preserve">D-4341    </t>
  </si>
  <si>
    <t xml:space="preserve">D-4342    </t>
  </si>
  <si>
    <t xml:space="preserve">D-4343    </t>
  </si>
  <si>
    <t xml:space="preserve">D-4344    </t>
  </si>
  <si>
    <t xml:space="preserve">D-4345    </t>
  </si>
  <si>
    <t xml:space="preserve">D-4346    </t>
  </si>
  <si>
    <t xml:space="preserve">D-4347    </t>
  </si>
  <si>
    <t xml:space="preserve">D-4348    </t>
  </si>
  <si>
    <t xml:space="preserve">D-4349    </t>
  </si>
  <si>
    <t xml:space="preserve">D-4350    </t>
  </si>
  <si>
    <t xml:space="preserve">D-4351    </t>
  </si>
  <si>
    <t xml:space="preserve">D-4352    </t>
  </si>
  <si>
    <t xml:space="preserve">D-4353    </t>
  </si>
  <si>
    <t xml:space="preserve">D-4354    </t>
  </si>
  <si>
    <t xml:space="preserve">D-4355    </t>
  </si>
  <si>
    <t xml:space="preserve">D-4356    </t>
  </si>
  <si>
    <t xml:space="preserve">D-4357    </t>
  </si>
  <si>
    <t>21/03/2017 29/03/2017</t>
  </si>
  <si>
    <t xml:space="preserve">D-4358    </t>
  </si>
  <si>
    <t xml:space="preserve">D-4359    </t>
  </si>
  <si>
    <t xml:space="preserve">D-4360    </t>
  </si>
  <si>
    <t xml:space="preserve">D-4361    </t>
  </si>
  <si>
    <t xml:space="preserve">D-4362    </t>
  </si>
  <si>
    <t xml:space="preserve">D-4363    </t>
  </si>
  <si>
    <t xml:space="preserve">D-4364    </t>
  </si>
  <si>
    <t xml:space="preserve">D-4365    </t>
  </si>
  <si>
    <t xml:space="preserve">D-4366    </t>
  </si>
  <si>
    <t xml:space="preserve">D-4367    </t>
  </si>
  <si>
    <t xml:space="preserve">D-4368    </t>
  </si>
  <si>
    <t xml:space="preserve">D-4369    </t>
  </si>
  <si>
    <t xml:space="preserve">D-4370    </t>
  </si>
  <si>
    <t xml:space="preserve">D-4371    </t>
  </si>
  <si>
    <t xml:space="preserve">D-4372    </t>
  </si>
  <si>
    <t xml:space="preserve">D-4373    </t>
  </si>
  <si>
    <t xml:space="preserve">D-4374    </t>
  </si>
  <si>
    <t xml:space="preserve">D-4375    </t>
  </si>
  <si>
    <t xml:space="preserve">D-4376    </t>
  </si>
  <si>
    <t xml:space="preserve">D-4377    </t>
  </si>
  <si>
    <t xml:space="preserve">D-4378    </t>
  </si>
  <si>
    <t xml:space="preserve">D-4379    </t>
  </si>
  <si>
    <t xml:space="preserve">D-4380    </t>
  </si>
  <si>
    <t xml:space="preserve">D-4381    </t>
  </si>
  <si>
    <t xml:space="preserve">D-4382    </t>
  </si>
  <si>
    <t xml:space="preserve">D-4383    </t>
  </si>
  <si>
    <t xml:space="preserve">D-4384    </t>
  </si>
  <si>
    <t xml:space="preserve">D-4385    </t>
  </si>
  <si>
    <t xml:space="preserve">D-4386    </t>
  </si>
  <si>
    <t xml:space="preserve">D-4387    </t>
  </si>
  <si>
    <t xml:space="preserve">D-4388    </t>
  </si>
  <si>
    <t xml:space="preserve">D-4389    </t>
  </si>
  <si>
    <t xml:space="preserve">D-4390    </t>
  </si>
  <si>
    <t xml:space="preserve">D-4391    </t>
  </si>
  <si>
    <t xml:space="preserve">D-4392    </t>
  </si>
  <si>
    <t xml:space="preserve">D-4393    </t>
  </si>
  <si>
    <t xml:space="preserve">D-4394    </t>
  </si>
  <si>
    <t xml:space="preserve">D-4395    </t>
  </si>
  <si>
    <t xml:space="preserve">D-4396    </t>
  </si>
  <si>
    <t xml:space="preserve">D-4397    </t>
  </si>
  <si>
    <t xml:space="preserve">D-4398    </t>
  </si>
  <si>
    <t xml:space="preserve">D-4399    </t>
  </si>
  <si>
    <t xml:space="preserve">D-4400    </t>
  </si>
  <si>
    <t xml:space="preserve">D-4401    </t>
  </si>
  <si>
    <t xml:space="preserve">D-4402    </t>
  </si>
  <si>
    <t xml:space="preserve">D-4403    </t>
  </si>
  <si>
    <t xml:space="preserve">D-4404    </t>
  </si>
  <si>
    <t xml:space="preserve">D-4405    </t>
  </si>
  <si>
    <t xml:space="preserve">D-4406    </t>
  </si>
  <si>
    <t xml:space="preserve">D-4407    </t>
  </si>
  <si>
    <t xml:space="preserve">D-4408    </t>
  </si>
  <si>
    <t>17/03/2017 18/03/2017</t>
  </si>
  <si>
    <t xml:space="preserve">D-4409    </t>
  </si>
  <si>
    <t xml:space="preserve">D-4410    </t>
  </si>
  <si>
    <t xml:space="preserve">D-4411    </t>
  </si>
  <si>
    <t xml:space="preserve">D-4412    </t>
  </si>
  <si>
    <t xml:space="preserve">D-4413    </t>
  </si>
  <si>
    <t xml:space="preserve">D-4414    </t>
  </si>
  <si>
    <t xml:space="preserve">D-4415    </t>
  </si>
  <si>
    <t xml:space="preserve">D-4416    </t>
  </si>
  <si>
    <t xml:space="preserve">D-4417    </t>
  </si>
  <si>
    <t xml:space="preserve">D-4418    </t>
  </si>
  <si>
    <t xml:space="preserve">D-4419    </t>
  </si>
  <si>
    <t xml:space="preserve">D-4420    </t>
  </si>
  <si>
    <t xml:space="preserve">D-4421    </t>
  </si>
  <si>
    <t xml:space="preserve">D-4422    </t>
  </si>
  <si>
    <t xml:space="preserve">D-4423    </t>
  </si>
  <si>
    <t xml:space="preserve">D-4424    </t>
  </si>
  <si>
    <t xml:space="preserve">D-4425    </t>
  </si>
  <si>
    <t xml:space="preserve">D-4426    </t>
  </si>
  <si>
    <t xml:space="preserve">D-4427    </t>
  </si>
  <si>
    <t xml:space="preserve">D-4428    </t>
  </si>
  <si>
    <t xml:space="preserve">D-4429    </t>
  </si>
  <si>
    <t xml:space="preserve">D-4430    </t>
  </si>
  <si>
    <t xml:space="preserve">D-4431    </t>
  </si>
  <si>
    <t xml:space="preserve">D-4432    </t>
  </si>
  <si>
    <t xml:space="preserve">D-4433    </t>
  </si>
  <si>
    <t xml:space="preserve">(267)JULIO ACATZINGO                                                       </t>
  </si>
  <si>
    <t xml:space="preserve">D-4434    </t>
  </si>
  <si>
    <t xml:space="preserve">D-4435    </t>
  </si>
  <si>
    <t xml:space="preserve">D-4436    </t>
  </si>
  <si>
    <t xml:space="preserve">D-4437    </t>
  </si>
  <si>
    <t xml:space="preserve">D-4438    </t>
  </si>
  <si>
    <t xml:space="preserve">D-4439    </t>
  </si>
  <si>
    <t xml:space="preserve">D-4440    </t>
  </si>
  <si>
    <t xml:space="preserve">D-4441    </t>
  </si>
  <si>
    <t xml:space="preserve">D-4442    </t>
  </si>
  <si>
    <t xml:space="preserve">D-4443    </t>
  </si>
  <si>
    <t xml:space="preserve">D-4444    </t>
  </si>
  <si>
    <t xml:space="preserve">D-4445    </t>
  </si>
  <si>
    <t xml:space="preserve">D-4446    </t>
  </si>
  <si>
    <t xml:space="preserve">D-4447    </t>
  </si>
  <si>
    <t xml:space="preserve">D-4448    </t>
  </si>
  <si>
    <t xml:space="preserve">D-4449    </t>
  </si>
  <si>
    <t xml:space="preserve">D-4450    </t>
  </si>
  <si>
    <t xml:space="preserve">D-4451    </t>
  </si>
  <si>
    <t xml:space="preserve">D-4452    </t>
  </si>
  <si>
    <t xml:space="preserve">D-4453    </t>
  </si>
  <si>
    <t xml:space="preserve">D-4454    </t>
  </si>
  <si>
    <t xml:space="preserve">D-4455    </t>
  </si>
  <si>
    <t xml:space="preserve">D-4456    </t>
  </si>
  <si>
    <t xml:space="preserve">D-4457    </t>
  </si>
  <si>
    <t xml:space="preserve">D-4458    </t>
  </si>
  <si>
    <t xml:space="preserve">D-4459    </t>
  </si>
  <si>
    <t xml:space="preserve">D-4460    </t>
  </si>
  <si>
    <t xml:space="preserve">D-4461    </t>
  </si>
  <si>
    <t xml:space="preserve">D-4462    </t>
  </si>
  <si>
    <t xml:space="preserve">D-4463    </t>
  </si>
  <si>
    <t xml:space="preserve">D-4464    </t>
  </si>
  <si>
    <t xml:space="preserve">D-4465    </t>
  </si>
  <si>
    <t xml:space="preserve">D-4466    </t>
  </si>
  <si>
    <t xml:space="preserve">D-4467    </t>
  </si>
  <si>
    <t xml:space="preserve">D-4468    </t>
  </si>
  <si>
    <t xml:space="preserve">D-4469    </t>
  </si>
  <si>
    <t xml:space="preserve">D-4470    </t>
  </si>
  <si>
    <t xml:space="preserve">D-4471    </t>
  </si>
  <si>
    <t xml:space="preserve">D-4472    </t>
  </si>
  <si>
    <t xml:space="preserve">D-4473    </t>
  </si>
  <si>
    <t xml:space="preserve">D-4474    </t>
  </si>
  <si>
    <t xml:space="preserve">D-4475    </t>
  </si>
  <si>
    <t xml:space="preserve">D-4476    </t>
  </si>
  <si>
    <t xml:space="preserve">D-4477    </t>
  </si>
  <si>
    <t xml:space="preserve">D-4478    </t>
  </si>
  <si>
    <t xml:space="preserve">D-4479    </t>
  </si>
  <si>
    <t xml:space="preserve">D-4480    </t>
  </si>
  <si>
    <t xml:space="preserve">D-4481    </t>
  </si>
  <si>
    <t xml:space="preserve">D-4482    </t>
  </si>
  <si>
    <t xml:space="preserve">D-4483    </t>
  </si>
  <si>
    <t xml:space="preserve">D-4484    </t>
  </si>
  <si>
    <t xml:space="preserve">D-4485    </t>
  </si>
  <si>
    <t xml:space="preserve">D-4486    </t>
  </si>
  <si>
    <t xml:space="preserve">D-4487    </t>
  </si>
  <si>
    <t xml:space="preserve">D-4488    </t>
  </si>
  <si>
    <t xml:space="preserve">D-4489    </t>
  </si>
  <si>
    <t xml:space="preserve">D-4490    </t>
  </si>
  <si>
    <t xml:space="preserve">D-4491    </t>
  </si>
  <si>
    <t xml:space="preserve">D-4492    </t>
  </si>
  <si>
    <t xml:space="preserve">D-4493    </t>
  </si>
  <si>
    <t xml:space="preserve">D-4494    </t>
  </si>
  <si>
    <t xml:space="preserve">D-4495    </t>
  </si>
  <si>
    <t xml:space="preserve">D-4496    </t>
  </si>
  <si>
    <t xml:space="preserve">D-4497    </t>
  </si>
  <si>
    <t xml:space="preserve">D-4498    </t>
  </si>
  <si>
    <t xml:space="preserve">D-4499    </t>
  </si>
  <si>
    <t xml:space="preserve">D-4500    </t>
  </si>
  <si>
    <t>18/03/2017 21/03/2017</t>
  </si>
  <si>
    <t xml:space="preserve">D-4501    </t>
  </si>
  <si>
    <t xml:space="preserve">D-4502    </t>
  </si>
  <si>
    <t xml:space="preserve">D-4503    </t>
  </si>
  <si>
    <t xml:space="preserve">D-4504    </t>
  </si>
  <si>
    <t xml:space="preserve">D-4505    </t>
  </si>
  <si>
    <t xml:space="preserve">D-4506    </t>
  </si>
  <si>
    <t xml:space="preserve">D-4507    </t>
  </si>
  <si>
    <t xml:space="preserve">D-4508    </t>
  </si>
  <si>
    <t xml:space="preserve">D-4509    </t>
  </si>
  <si>
    <t xml:space="preserve">D-4510    </t>
  </si>
  <si>
    <t xml:space="preserve">D-4511    </t>
  </si>
  <si>
    <t xml:space="preserve">D-4512    </t>
  </si>
  <si>
    <t xml:space="preserve">D-4513    </t>
  </si>
  <si>
    <t xml:space="preserve">D-4514    </t>
  </si>
  <si>
    <t xml:space="preserve">D-4515    </t>
  </si>
  <si>
    <t xml:space="preserve">D-4516    </t>
  </si>
  <si>
    <t xml:space="preserve">D-4517    </t>
  </si>
  <si>
    <t xml:space="preserve">D-4518    </t>
  </si>
  <si>
    <t xml:space="preserve">D-4519    </t>
  </si>
  <si>
    <t xml:space="preserve">D-4520    </t>
  </si>
  <si>
    <t xml:space="preserve">D-4521    </t>
  </si>
  <si>
    <t xml:space="preserve">D-4522    </t>
  </si>
  <si>
    <t xml:space="preserve">D-4523    </t>
  </si>
  <si>
    <t xml:space="preserve">D-4524    </t>
  </si>
  <si>
    <t xml:space="preserve">D-4525    </t>
  </si>
  <si>
    <t xml:space="preserve">D-4526    </t>
  </si>
  <si>
    <t xml:space="preserve">D-4527    </t>
  </si>
  <si>
    <t xml:space="preserve">D-4528    </t>
  </si>
  <si>
    <t xml:space="preserve">D-4529    </t>
  </si>
  <si>
    <t xml:space="preserve">D-4530    </t>
  </si>
  <si>
    <t xml:space="preserve">D-4531    </t>
  </si>
  <si>
    <t xml:space="preserve">D-4532    </t>
  </si>
  <si>
    <t xml:space="preserve">D-4533    </t>
  </si>
  <si>
    <t xml:space="preserve">D-4534    </t>
  </si>
  <si>
    <t xml:space="preserve">D-4535    </t>
  </si>
  <si>
    <t xml:space="preserve">D-4536    </t>
  </si>
  <si>
    <t xml:space="preserve">D-4537    </t>
  </si>
  <si>
    <t xml:space="preserve">D-4538    </t>
  </si>
  <si>
    <t xml:space="preserve">D-4539    </t>
  </si>
  <si>
    <t xml:space="preserve">D-4540    </t>
  </si>
  <si>
    <t xml:space="preserve">D-4541    </t>
  </si>
  <si>
    <t xml:space="preserve">D-4542    </t>
  </si>
  <si>
    <t xml:space="preserve">D-4543    </t>
  </si>
  <si>
    <t xml:space="preserve">D-4544    </t>
  </si>
  <si>
    <t xml:space="preserve">D-4545    </t>
  </si>
  <si>
    <t xml:space="preserve">D-4546    </t>
  </si>
  <si>
    <t xml:space="preserve">D-4547    </t>
  </si>
  <si>
    <t xml:space="preserve">D-4548    </t>
  </si>
  <si>
    <t xml:space="preserve">D-4549    </t>
  </si>
  <si>
    <t xml:space="preserve">D-4550    </t>
  </si>
  <si>
    <t xml:space="preserve">D-4551    </t>
  </si>
  <si>
    <t xml:space="preserve">D-4552    </t>
  </si>
  <si>
    <t xml:space="preserve">D-4553    </t>
  </si>
  <si>
    <t xml:space="preserve">D-4554    </t>
  </si>
  <si>
    <t xml:space="preserve">D-4555    </t>
  </si>
  <si>
    <t xml:space="preserve">D-4556    </t>
  </si>
  <si>
    <t xml:space="preserve">D-4557    </t>
  </si>
  <si>
    <t xml:space="preserve">D-4558    </t>
  </si>
  <si>
    <t xml:space="preserve">D-4559    </t>
  </si>
  <si>
    <t xml:space="preserve">D-4560    </t>
  </si>
  <si>
    <t xml:space="preserve">D-4561    </t>
  </si>
  <si>
    <t xml:space="preserve">D-4562    </t>
  </si>
  <si>
    <t xml:space="preserve">D-4563    </t>
  </si>
  <si>
    <t xml:space="preserve">D-4564    </t>
  </si>
  <si>
    <t xml:space="preserve">D-4565    </t>
  </si>
  <si>
    <t xml:space="preserve">D-4566    </t>
  </si>
  <si>
    <t xml:space="preserve">D-4567    </t>
  </si>
  <si>
    <t xml:space="preserve">D-4568    </t>
  </si>
  <si>
    <t xml:space="preserve">D-4569    </t>
  </si>
  <si>
    <t xml:space="preserve">D-4570    </t>
  </si>
  <si>
    <t xml:space="preserve">D-4571    </t>
  </si>
  <si>
    <t xml:space="preserve">D-4572    </t>
  </si>
  <si>
    <t xml:space="preserve">D-4573    </t>
  </si>
  <si>
    <t xml:space="preserve">D-4574    </t>
  </si>
  <si>
    <t xml:space="preserve">D-4575    </t>
  </si>
  <si>
    <t xml:space="preserve">D-4576    </t>
  </si>
  <si>
    <t xml:space="preserve">D-4577    </t>
  </si>
  <si>
    <t xml:space="preserve">D-4578    </t>
  </si>
  <si>
    <t xml:space="preserve">D-4579    </t>
  </si>
  <si>
    <t xml:space="preserve">D-4580    </t>
  </si>
  <si>
    <t xml:space="preserve">D-4581    </t>
  </si>
  <si>
    <t xml:space="preserve">D-4582    </t>
  </si>
  <si>
    <t xml:space="preserve">D-4583    </t>
  </si>
  <si>
    <t xml:space="preserve">D-4584    </t>
  </si>
  <si>
    <t xml:space="preserve">D-4585    </t>
  </si>
  <si>
    <t xml:space="preserve">D-4586    </t>
  </si>
  <si>
    <t xml:space="preserve">D-4587    </t>
  </si>
  <si>
    <t xml:space="preserve">D-4588    </t>
  </si>
  <si>
    <t xml:space="preserve">D-4589    </t>
  </si>
  <si>
    <t xml:space="preserve">D-4590    </t>
  </si>
  <si>
    <t xml:space="preserve">D-4591    </t>
  </si>
  <si>
    <t xml:space="preserve">D-4592    </t>
  </si>
  <si>
    <t xml:space="preserve">D-4593    </t>
  </si>
  <si>
    <t xml:space="preserve">D-4594    </t>
  </si>
  <si>
    <t xml:space="preserve">D-4595    </t>
  </si>
  <si>
    <t xml:space="preserve">D-4596    </t>
  </si>
  <si>
    <t xml:space="preserve">D-4597    </t>
  </si>
  <si>
    <t xml:space="preserve">D-4598    </t>
  </si>
  <si>
    <t xml:space="preserve">D-4599    </t>
  </si>
  <si>
    <t xml:space="preserve">D-4600    </t>
  </si>
  <si>
    <t xml:space="preserve">D-4601    </t>
  </si>
  <si>
    <t xml:space="preserve">D-4602    </t>
  </si>
  <si>
    <t xml:space="preserve">D-4603    </t>
  </si>
  <si>
    <t xml:space="preserve">D-4604    </t>
  </si>
  <si>
    <t xml:space="preserve">D-4605    </t>
  </si>
  <si>
    <t xml:space="preserve">D-4606    </t>
  </si>
  <si>
    <t xml:space="preserve">D-4607    </t>
  </si>
  <si>
    <t xml:space="preserve">D-4608    </t>
  </si>
  <si>
    <t xml:space="preserve">D-4609    </t>
  </si>
  <si>
    <t xml:space="preserve">D-4610    </t>
  </si>
  <si>
    <t xml:space="preserve">D-4611    </t>
  </si>
  <si>
    <t xml:space="preserve">D-4612    </t>
  </si>
  <si>
    <t xml:space="preserve">D-4613    </t>
  </si>
  <si>
    <t xml:space="preserve">D-4614    </t>
  </si>
  <si>
    <t xml:space="preserve">D-4615    </t>
  </si>
  <si>
    <t xml:space="preserve">D-4616    </t>
  </si>
  <si>
    <t xml:space="preserve">D-4617    </t>
  </si>
  <si>
    <t xml:space="preserve">D-4618    </t>
  </si>
  <si>
    <t xml:space="preserve">D-4619    </t>
  </si>
  <si>
    <t xml:space="preserve">D-4620    </t>
  </si>
  <si>
    <t xml:space="preserve">D-4621    </t>
  </si>
  <si>
    <t xml:space="preserve">D-4622    </t>
  </si>
  <si>
    <t xml:space="preserve">D-4623    </t>
  </si>
  <si>
    <t xml:space="preserve">D-4624    </t>
  </si>
  <si>
    <t xml:space="preserve">D-4625    </t>
  </si>
  <si>
    <t xml:space="preserve">D-4626    </t>
  </si>
  <si>
    <t xml:space="preserve">D-4627    </t>
  </si>
  <si>
    <t xml:space="preserve">D-4628    </t>
  </si>
  <si>
    <t xml:space="preserve">D-4629    </t>
  </si>
  <si>
    <t xml:space="preserve">D-4630    </t>
  </si>
  <si>
    <t xml:space="preserve">D-4631    </t>
  </si>
  <si>
    <t xml:space="preserve">D-4632    </t>
  </si>
  <si>
    <t xml:space="preserve">D-4633    </t>
  </si>
  <si>
    <t xml:space="preserve">D-4634    </t>
  </si>
  <si>
    <t xml:space="preserve">D-4635    </t>
  </si>
  <si>
    <t xml:space="preserve">D-4636    </t>
  </si>
  <si>
    <t xml:space="preserve">D-4637    </t>
  </si>
  <si>
    <t xml:space="preserve">D-4638    </t>
  </si>
  <si>
    <t xml:space="preserve">D-4639    </t>
  </si>
  <si>
    <t xml:space="preserve">D-4640    </t>
  </si>
  <si>
    <t xml:space="preserve">D-4641    </t>
  </si>
  <si>
    <t xml:space="preserve">D-4642    </t>
  </si>
  <si>
    <t xml:space="preserve">D-4643    </t>
  </si>
  <si>
    <t xml:space="preserve">D-4644    </t>
  </si>
  <si>
    <t xml:space="preserve">D-4645    </t>
  </si>
  <si>
    <t xml:space="preserve">D-4646    </t>
  </si>
  <si>
    <t xml:space="preserve">D-4647    </t>
  </si>
  <si>
    <t xml:space="preserve">D-4648    </t>
  </si>
  <si>
    <t xml:space="preserve">D-4649    </t>
  </si>
  <si>
    <t xml:space="preserve">D-4650    </t>
  </si>
  <si>
    <t xml:space="preserve">D-4651    </t>
  </si>
  <si>
    <t xml:space="preserve">D-4652    </t>
  </si>
  <si>
    <t xml:space="preserve">D-4653    </t>
  </si>
  <si>
    <t xml:space="preserve">D-4654    </t>
  </si>
  <si>
    <t xml:space="preserve">D-4655    </t>
  </si>
  <si>
    <t xml:space="preserve">D-4656    </t>
  </si>
  <si>
    <t xml:space="preserve">D-4657    </t>
  </si>
  <si>
    <t xml:space="preserve">D-4658    </t>
  </si>
  <si>
    <t xml:space="preserve">D-4659    </t>
  </si>
  <si>
    <t xml:space="preserve">D-4660    </t>
  </si>
  <si>
    <t xml:space="preserve">D-4661    </t>
  </si>
  <si>
    <t xml:space="preserve">D-4662    </t>
  </si>
  <si>
    <t xml:space="preserve">D-4663    </t>
  </si>
  <si>
    <t xml:space="preserve">D-4664    </t>
  </si>
  <si>
    <t xml:space="preserve">D-4665    </t>
  </si>
  <si>
    <t xml:space="preserve">D-4666    </t>
  </si>
  <si>
    <t xml:space="preserve">D-4667    </t>
  </si>
  <si>
    <t xml:space="preserve">D-4668    </t>
  </si>
  <si>
    <t xml:space="preserve">D-4669    </t>
  </si>
  <si>
    <t xml:space="preserve">D-4670    </t>
  </si>
  <si>
    <t xml:space="preserve">D-4671    </t>
  </si>
  <si>
    <t xml:space="preserve">D-4672    </t>
  </si>
  <si>
    <t xml:space="preserve">D-4673    </t>
  </si>
  <si>
    <t xml:space="preserve">D-4674    </t>
  </si>
  <si>
    <t xml:space="preserve">D-4675    </t>
  </si>
  <si>
    <t xml:space="preserve">D-4676    </t>
  </si>
  <si>
    <t xml:space="preserve">D-4677    </t>
  </si>
  <si>
    <t xml:space="preserve">D-4678    </t>
  </si>
  <si>
    <t xml:space="preserve">D-4679    </t>
  </si>
  <si>
    <t xml:space="preserve">D-4680    </t>
  </si>
  <si>
    <t xml:space="preserve">D-4681    </t>
  </si>
  <si>
    <t xml:space="preserve">D-4682    </t>
  </si>
  <si>
    <t xml:space="preserve">D-4683    </t>
  </si>
  <si>
    <t xml:space="preserve">D-4684    </t>
  </si>
  <si>
    <t xml:space="preserve">D-4685    </t>
  </si>
  <si>
    <t xml:space="preserve">D-4686    </t>
  </si>
  <si>
    <t xml:space="preserve">D-4687    </t>
  </si>
  <si>
    <t xml:space="preserve">D-4688    </t>
  </si>
  <si>
    <t xml:space="preserve">D-4689    </t>
  </si>
  <si>
    <t xml:space="preserve">D-4690    </t>
  </si>
  <si>
    <t xml:space="preserve">D-4691    </t>
  </si>
  <si>
    <t xml:space="preserve">D-4692    </t>
  </si>
  <si>
    <t xml:space="preserve">D-4693    </t>
  </si>
  <si>
    <t xml:space="preserve">D-4694    </t>
  </si>
  <si>
    <t xml:space="preserve">D-4695    </t>
  </si>
  <si>
    <t xml:space="preserve">D-4696    </t>
  </si>
  <si>
    <t xml:space="preserve">D-4697    </t>
  </si>
  <si>
    <t xml:space="preserve">D-4698    </t>
  </si>
  <si>
    <t xml:space="preserve">D-4699    </t>
  </si>
  <si>
    <t xml:space="preserve">D-4700    </t>
  </si>
  <si>
    <t xml:space="preserve">D-4701    </t>
  </si>
  <si>
    <t xml:space="preserve">D-4702    </t>
  </si>
  <si>
    <t xml:space="preserve">D-4703    </t>
  </si>
  <si>
    <t xml:space="preserve">D-4704    </t>
  </si>
  <si>
    <t xml:space="preserve">D-4705    </t>
  </si>
  <si>
    <t xml:space="preserve">D-4706    </t>
  </si>
  <si>
    <t xml:space="preserve">D-4707    </t>
  </si>
  <si>
    <t xml:space="preserve">D-4708    </t>
  </si>
  <si>
    <t xml:space="preserve">D-4709    </t>
  </si>
  <si>
    <t xml:space="preserve">D-4710    </t>
  </si>
  <si>
    <t xml:space="preserve">D-4711    </t>
  </si>
  <si>
    <t xml:space="preserve">D-4712    </t>
  </si>
  <si>
    <t xml:space="preserve">D-4713    </t>
  </si>
  <si>
    <t xml:space="preserve">D-4714    </t>
  </si>
  <si>
    <t xml:space="preserve">D-4715    </t>
  </si>
  <si>
    <t xml:space="preserve">D-4716    </t>
  </si>
  <si>
    <t xml:space="preserve">D-4717    </t>
  </si>
  <si>
    <t xml:space="preserve">D-4718    </t>
  </si>
  <si>
    <t xml:space="preserve">D-4719    </t>
  </si>
  <si>
    <t xml:space="preserve">D-4720    </t>
  </si>
  <si>
    <t xml:space="preserve">D-4721    </t>
  </si>
  <si>
    <t xml:space="preserve">D-4722    </t>
  </si>
  <si>
    <t xml:space="preserve">D-4723    </t>
  </si>
  <si>
    <t xml:space="preserve">D-4724    </t>
  </si>
  <si>
    <t xml:space="preserve">D-4725    </t>
  </si>
  <si>
    <t xml:space="preserve">D-4726    </t>
  </si>
  <si>
    <t xml:space="preserve">D-4727    </t>
  </si>
  <si>
    <t xml:space="preserve">(259)SALVADOR VALVERDE                                                     </t>
  </si>
  <si>
    <t xml:space="preserve">D-4728    </t>
  </si>
  <si>
    <t xml:space="preserve">D-4729    </t>
  </si>
  <si>
    <t xml:space="preserve">D-4730    </t>
  </si>
  <si>
    <t xml:space="preserve">D-4731    </t>
  </si>
  <si>
    <t xml:space="preserve">D-4732    </t>
  </si>
  <si>
    <t xml:space="preserve">D-4733    </t>
  </si>
  <si>
    <t xml:space="preserve">D-4734    </t>
  </si>
  <si>
    <t xml:space="preserve">D-4735    </t>
  </si>
  <si>
    <t xml:space="preserve">D-4736    </t>
  </si>
  <si>
    <t xml:space="preserve">D-4737    </t>
  </si>
  <si>
    <t xml:space="preserve">D-4738    </t>
  </si>
  <si>
    <t xml:space="preserve">D-4739    </t>
  </si>
  <si>
    <t xml:space="preserve">D-4740    </t>
  </si>
  <si>
    <t xml:space="preserve">D-4741    </t>
  </si>
  <si>
    <t xml:space="preserve">D-4742    </t>
  </si>
  <si>
    <t xml:space="preserve">D-4743    </t>
  </si>
  <si>
    <t xml:space="preserve">D-4744    </t>
  </si>
  <si>
    <t xml:space="preserve">(21)CIBULET                                                               </t>
  </si>
  <si>
    <t xml:space="preserve">D-4745    </t>
  </si>
  <si>
    <t xml:space="preserve">D-4746    </t>
  </si>
  <si>
    <t xml:space="preserve">D-4747    </t>
  </si>
  <si>
    <t xml:space="preserve">D-4748    </t>
  </si>
  <si>
    <t xml:space="preserve">D-4749    </t>
  </si>
  <si>
    <t xml:space="preserve">D-4750    </t>
  </si>
  <si>
    <t xml:space="preserve">D-4751    </t>
  </si>
  <si>
    <t xml:space="preserve">D-4752    </t>
  </si>
  <si>
    <t xml:space="preserve">D-4753    </t>
  </si>
  <si>
    <t xml:space="preserve">D-4754    </t>
  </si>
  <si>
    <t xml:space="preserve">D-4755    </t>
  </si>
  <si>
    <t xml:space="preserve">D-4756    </t>
  </si>
  <si>
    <t xml:space="preserve">D-4757    </t>
  </si>
  <si>
    <t xml:space="preserve">D-4758    </t>
  </si>
  <si>
    <t xml:space="preserve">D-4759    </t>
  </si>
  <si>
    <t xml:space="preserve">D-4760    </t>
  </si>
  <si>
    <t xml:space="preserve">D-4761    </t>
  </si>
  <si>
    <t xml:space="preserve">D-4762    </t>
  </si>
  <si>
    <t xml:space="preserve">D-4763    </t>
  </si>
  <si>
    <t xml:space="preserve">D-4764    </t>
  </si>
  <si>
    <t xml:space="preserve">D-4765    </t>
  </si>
  <si>
    <t xml:space="preserve">D-4766    </t>
  </si>
  <si>
    <t xml:space="preserve">D-4767    </t>
  </si>
  <si>
    <t xml:space="preserve">D-4768    </t>
  </si>
  <si>
    <t xml:space="preserve">D-4769    </t>
  </si>
  <si>
    <t xml:space="preserve">D-4770    </t>
  </si>
  <si>
    <t xml:space="preserve">D-4771    </t>
  </si>
  <si>
    <t xml:space="preserve">D-4772    </t>
  </si>
  <si>
    <t xml:space="preserve">D-4773    </t>
  </si>
  <si>
    <t xml:space="preserve">D-4774    </t>
  </si>
  <si>
    <t xml:space="preserve">D-4775    </t>
  </si>
  <si>
    <t xml:space="preserve">D-4776    </t>
  </si>
  <si>
    <t xml:space="preserve">D-4777    </t>
  </si>
  <si>
    <t xml:space="preserve">D-4778    </t>
  </si>
  <si>
    <t xml:space="preserve">D-4779    </t>
  </si>
  <si>
    <t xml:space="preserve">D-4780    </t>
  </si>
  <si>
    <t xml:space="preserve">D-4781    </t>
  </si>
  <si>
    <t xml:space="preserve">D-4782    </t>
  </si>
  <si>
    <t xml:space="preserve">D-4783    </t>
  </si>
  <si>
    <t xml:space="preserve">D-4784    </t>
  </si>
  <si>
    <t xml:space="preserve">D-4785    </t>
  </si>
  <si>
    <t xml:space="preserve">D-4786    </t>
  </si>
  <si>
    <t xml:space="preserve">D-4787    </t>
  </si>
  <si>
    <t xml:space="preserve">D-4788    </t>
  </si>
  <si>
    <t xml:space="preserve">D-4789    </t>
  </si>
  <si>
    <t xml:space="preserve">D-4790    </t>
  </si>
  <si>
    <t xml:space="preserve">D-4791    </t>
  </si>
  <si>
    <t xml:space="preserve">D-4792    </t>
  </si>
  <si>
    <t xml:space="preserve">D-4793    </t>
  </si>
  <si>
    <t xml:space="preserve">D-4794    </t>
  </si>
  <si>
    <t xml:space="preserve">D-4795    </t>
  </si>
  <si>
    <t xml:space="preserve">D-4796    </t>
  </si>
  <si>
    <t xml:space="preserve">D-4797    </t>
  </si>
  <si>
    <t xml:space="preserve">D-4798    </t>
  </si>
  <si>
    <t xml:space="preserve">D-4799    </t>
  </si>
  <si>
    <t xml:space="preserve">D-4800    </t>
  </si>
  <si>
    <t xml:space="preserve">D-4801    </t>
  </si>
  <si>
    <t>21/03/2017 23/11/2017</t>
  </si>
  <si>
    <t xml:space="preserve">D-4802    </t>
  </si>
  <si>
    <t xml:space="preserve">D-4803    </t>
  </si>
  <si>
    <t xml:space="preserve">D-4804    </t>
  </si>
  <si>
    <t xml:space="preserve">D-4805    </t>
  </si>
  <si>
    <t xml:space="preserve">D-4806    </t>
  </si>
  <si>
    <t xml:space="preserve">D-4807    </t>
  </si>
  <si>
    <t xml:space="preserve">D-4808    </t>
  </si>
  <si>
    <t>21/03/2017 27/03/2017</t>
  </si>
  <si>
    <t xml:space="preserve">D-4809    </t>
  </si>
  <si>
    <t xml:space="preserve">D-4810    </t>
  </si>
  <si>
    <t xml:space="preserve">D-4811    </t>
  </si>
  <si>
    <t xml:space="preserve">D-4812    </t>
  </si>
  <si>
    <t xml:space="preserve">D-4813    </t>
  </si>
  <si>
    <t xml:space="preserve">D-4814    </t>
  </si>
  <si>
    <t xml:space="preserve">D-4815    </t>
  </si>
  <si>
    <t xml:space="preserve">D-4816    </t>
  </si>
  <si>
    <t xml:space="preserve">D-4817    </t>
  </si>
  <si>
    <t xml:space="preserve">D-4818    </t>
  </si>
  <si>
    <t xml:space="preserve">D-4819    </t>
  </si>
  <si>
    <t xml:space="preserve">D-4820    </t>
  </si>
  <si>
    <t xml:space="preserve">D-4821    </t>
  </si>
  <si>
    <t xml:space="preserve">D-4822    </t>
  </si>
  <si>
    <t xml:space="preserve">D-4823    </t>
  </si>
  <si>
    <t xml:space="preserve">D-4824    </t>
  </si>
  <si>
    <t xml:space="preserve">D-4825    </t>
  </si>
  <si>
    <t xml:space="preserve">D-4826    </t>
  </si>
  <si>
    <t xml:space="preserve">D-4827    </t>
  </si>
  <si>
    <t xml:space="preserve">D-4828    </t>
  </si>
  <si>
    <t xml:space="preserve">D-4829    </t>
  </si>
  <si>
    <t xml:space="preserve">D-4830    </t>
  </si>
  <si>
    <t xml:space="preserve">D-4831    </t>
  </si>
  <si>
    <t xml:space="preserve">D-4832    </t>
  </si>
  <si>
    <t xml:space="preserve">D-4833    </t>
  </si>
  <si>
    <t xml:space="preserve">D-4834    </t>
  </si>
  <si>
    <t xml:space="preserve">D-4835    </t>
  </si>
  <si>
    <t xml:space="preserve">D-4836    </t>
  </si>
  <si>
    <t xml:space="preserve">D-4837    </t>
  </si>
  <si>
    <t xml:space="preserve">D-4838    </t>
  </si>
  <si>
    <t xml:space="preserve">D-4839    </t>
  </si>
  <si>
    <t xml:space="preserve">D-4840    </t>
  </si>
  <si>
    <t xml:space="preserve">D-4841    </t>
  </si>
  <si>
    <t xml:space="preserve">D-4842    </t>
  </si>
  <si>
    <t xml:space="preserve">D-4843    </t>
  </si>
  <si>
    <t xml:space="preserve">D-4844    </t>
  </si>
  <si>
    <t xml:space="preserve">D-4845    </t>
  </si>
  <si>
    <t xml:space="preserve">D-4846    </t>
  </si>
  <si>
    <t xml:space="preserve">D-4847    </t>
  </si>
  <si>
    <t xml:space="preserve">D-4848    </t>
  </si>
  <si>
    <t xml:space="preserve">D-4849    </t>
  </si>
  <si>
    <t xml:space="preserve">D-4850    </t>
  </si>
  <si>
    <t xml:space="preserve">D-4851    </t>
  </si>
  <si>
    <t xml:space="preserve">D-4852    </t>
  </si>
  <si>
    <t xml:space="preserve">D-4853    </t>
  </si>
  <si>
    <t xml:space="preserve">D-4854    </t>
  </si>
  <si>
    <t xml:space="preserve">D-4855    </t>
  </si>
  <si>
    <t xml:space="preserve">D-4856    </t>
  </si>
  <si>
    <t xml:space="preserve">D-4857    </t>
  </si>
  <si>
    <t xml:space="preserve">D-4858    </t>
  </si>
  <si>
    <t xml:space="preserve">D-4859    </t>
  </si>
  <si>
    <t xml:space="preserve">D-4860    </t>
  </si>
  <si>
    <t xml:space="preserve">D-4861    </t>
  </si>
  <si>
    <t xml:space="preserve">D-4862    </t>
  </si>
  <si>
    <t xml:space="preserve">D-4863    </t>
  </si>
  <si>
    <t xml:space="preserve">D-4864    </t>
  </si>
  <si>
    <t xml:space="preserve">D-4865    </t>
  </si>
  <si>
    <t xml:space="preserve">D-4866    </t>
  </si>
  <si>
    <t xml:space="preserve">D-4867    </t>
  </si>
  <si>
    <t xml:space="preserve">D-4868    </t>
  </si>
  <si>
    <t xml:space="preserve">D-4869    </t>
  </si>
  <si>
    <t xml:space="preserve">D-4870    </t>
  </si>
  <si>
    <t xml:space="preserve">D-4871    </t>
  </si>
  <si>
    <t xml:space="preserve">D-4872    </t>
  </si>
  <si>
    <t xml:space="preserve">D-4873    </t>
  </si>
  <si>
    <t xml:space="preserve">D-4874    </t>
  </si>
  <si>
    <t xml:space="preserve">D-4875    </t>
  </si>
  <si>
    <t xml:space="preserve">D-4876    </t>
  </si>
  <si>
    <t xml:space="preserve">(41)ALBERTO LOPEZ                                                         </t>
  </si>
  <si>
    <t xml:space="preserve">D-4877    </t>
  </si>
  <si>
    <t xml:space="preserve">D-4878    </t>
  </si>
  <si>
    <t xml:space="preserve">D-4879    </t>
  </si>
  <si>
    <t xml:space="preserve">D-4880    </t>
  </si>
  <si>
    <t xml:space="preserve">D-4881    </t>
  </si>
  <si>
    <t xml:space="preserve">D-4882    </t>
  </si>
  <si>
    <t xml:space="preserve">D-4883    </t>
  </si>
  <si>
    <t xml:space="preserve">D-4884    </t>
  </si>
  <si>
    <t xml:space="preserve">D-4885    </t>
  </si>
  <si>
    <t xml:space="preserve">D-4886    </t>
  </si>
  <si>
    <t xml:space="preserve">(241)CONSUELO PADILLA                                                      </t>
  </si>
  <si>
    <t xml:space="preserve">D-4887    </t>
  </si>
  <si>
    <t xml:space="preserve">D-4888    </t>
  </si>
  <si>
    <t xml:space="preserve">D-4889    </t>
  </si>
  <si>
    <t xml:space="preserve">D-4890    </t>
  </si>
  <si>
    <t xml:space="preserve">D-4891    </t>
  </si>
  <si>
    <t xml:space="preserve">D-4892    </t>
  </si>
  <si>
    <t xml:space="preserve">D-4893    </t>
  </si>
  <si>
    <t xml:space="preserve">D-4894    </t>
  </si>
  <si>
    <t xml:space="preserve">D-4895    </t>
  </si>
  <si>
    <t>21/03/2017 25/02/2017</t>
  </si>
  <si>
    <t xml:space="preserve">D-4896    </t>
  </si>
  <si>
    <t xml:space="preserve">D-4897    </t>
  </si>
  <si>
    <t xml:space="preserve">D-4898    </t>
  </si>
  <si>
    <t xml:space="preserve">D-4899    </t>
  </si>
  <si>
    <t xml:space="preserve">D-4900    </t>
  </si>
  <si>
    <t xml:space="preserve">D-4901    </t>
  </si>
  <si>
    <t xml:space="preserve">D-4902    </t>
  </si>
  <si>
    <t xml:space="preserve">D-4903    </t>
  </si>
  <si>
    <t xml:space="preserve">D-4904    </t>
  </si>
  <si>
    <t>18/03/2017 23/11/2017</t>
  </si>
  <si>
    <t xml:space="preserve">D-4905    </t>
  </si>
  <si>
    <t xml:space="preserve">D-4906    </t>
  </si>
  <si>
    <t xml:space="preserve">D-4907    </t>
  </si>
  <si>
    <t xml:space="preserve">D-4908    </t>
  </si>
  <si>
    <t xml:space="preserve">D-4909    </t>
  </si>
  <si>
    <t xml:space="preserve">D-4910    </t>
  </si>
  <si>
    <t xml:space="preserve">D-4911    </t>
  </si>
  <si>
    <t xml:space="preserve">D-4912    </t>
  </si>
  <si>
    <t xml:space="preserve">D-4913    </t>
  </si>
  <si>
    <t xml:space="preserve">D-4914    </t>
  </si>
  <si>
    <t xml:space="preserve">D-4915    </t>
  </si>
  <si>
    <t xml:space="preserve">D-4916    </t>
  </si>
  <si>
    <t xml:space="preserve">D-4917    </t>
  </si>
  <si>
    <t xml:space="preserve">D-4918    </t>
  </si>
  <si>
    <t xml:space="preserve">D-4919    </t>
  </si>
  <si>
    <t xml:space="preserve">D-4920    </t>
  </si>
  <si>
    <t xml:space="preserve">D-4921    </t>
  </si>
  <si>
    <t xml:space="preserve">D-4922    </t>
  </si>
  <si>
    <t xml:space="preserve">D-4923    </t>
  </si>
  <si>
    <t xml:space="preserve">D-4924    </t>
  </si>
  <si>
    <t xml:space="preserve">D-4925    </t>
  </si>
  <si>
    <t xml:space="preserve">D-4926    </t>
  </si>
  <si>
    <t xml:space="preserve">D-4927    </t>
  </si>
  <si>
    <t xml:space="preserve">D-4928    </t>
  </si>
  <si>
    <t xml:space="preserve">D-4929    </t>
  </si>
  <si>
    <t xml:space="preserve">D-4930    </t>
  </si>
  <si>
    <t xml:space="preserve">D-4931    </t>
  </si>
  <si>
    <t xml:space="preserve">D-4932    </t>
  </si>
  <si>
    <t xml:space="preserve">D-4933    </t>
  </si>
  <si>
    <t xml:space="preserve">D-4934    </t>
  </si>
  <si>
    <t xml:space="preserve">D-4935    </t>
  </si>
  <si>
    <t xml:space="preserve">D-4936    </t>
  </si>
  <si>
    <t xml:space="preserve">D-4937    </t>
  </si>
  <si>
    <t xml:space="preserve">D-4938    </t>
  </si>
  <si>
    <t xml:space="preserve">D-4939    </t>
  </si>
  <si>
    <t xml:space="preserve">D-4940    </t>
  </si>
  <si>
    <t xml:space="preserve">D-4941    </t>
  </si>
  <si>
    <t xml:space="preserve">D-4942    </t>
  </si>
  <si>
    <t xml:space="preserve">D-4943    </t>
  </si>
  <si>
    <t xml:space="preserve">D-4944    </t>
  </si>
  <si>
    <t xml:space="preserve">D-4945    </t>
  </si>
  <si>
    <t xml:space="preserve">D-4946    </t>
  </si>
  <si>
    <t xml:space="preserve">D-4947    </t>
  </si>
  <si>
    <t xml:space="preserve">D-4948    </t>
  </si>
  <si>
    <t xml:space="preserve">D-4949    </t>
  </si>
  <si>
    <t xml:space="preserve">D-4950    </t>
  </si>
  <si>
    <t xml:space="preserve">D-4951    </t>
  </si>
  <si>
    <t xml:space="preserve">D-4952    </t>
  </si>
  <si>
    <t xml:space="preserve">D-4953    </t>
  </si>
  <si>
    <t xml:space="preserve">D-4954    </t>
  </si>
  <si>
    <t xml:space="preserve">D-4955    </t>
  </si>
  <si>
    <t xml:space="preserve">D-4956    </t>
  </si>
  <si>
    <t xml:space="preserve">D-4957    </t>
  </si>
  <si>
    <t xml:space="preserve">D-4958    </t>
  </si>
  <si>
    <t xml:space="preserve">D-4959    </t>
  </si>
  <si>
    <t xml:space="preserve">D-4960    </t>
  </si>
  <si>
    <t xml:space="preserve">D-4961    </t>
  </si>
  <si>
    <t xml:space="preserve">D-4962    </t>
  </si>
  <si>
    <t xml:space="preserve">D-4963    </t>
  </si>
  <si>
    <t xml:space="preserve">D-4964    </t>
  </si>
  <si>
    <t xml:space="preserve">D-4965    </t>
  </si>
  <si>
    <t xml:space="preserve">D-4966    </t>
  </si>
  <si>
    <t xml:space="preserve">D-4967    </t>
  </si>
  <si>
    <t xml:space="preserve">D-4968    </t>
  </si>
  <si>
    <t xml:space="preserve">D-4969    </t>
  </si>
  <si>
    <t xml:space="preserve">D-4970    </t>
  </si>
  <si>
    <t xml:space="preserve">D-4971    </t>
  </si>
  <si>
    <t xml:space="preserve">D-4972    </t>
  </si>
  <si>
    <t xml:space="preserve">D-4973    </t>
  </si>
  <si>
    <t xml:space="preserve">(617)CRISTIAN ZARATE                                                       </t>
  </si>
  <si>
    <t xml:space="preserve">D-4974    </t>
  </si>
  <si>
    <t xml:space="preserve">D-4975    </t>
  </si>
  <si>
    <t xml:space="preserve">D-4976    </t>
  </si>
  <si>
    <t xml:space="preserve">D-4977    </t>
  </si>
  <si>
    <t xml:space="preserve">D-4978    </t>
  </si>
  <si>
    <t xml:space="preserve">D-4979    </t>
  </si>
  <si>
    <t xml:space="preserve">D-4980    </t>
  </si>
  <si>
    <t xml:space="preserve">D-4981    </t>
  </si>
  <si>
    <t xml:space="preserve">D-4982    </t>
  </si>
  <si>
    <t xml:space="preserve">D-4983    </t>
  </si>
  <si>
    <t xml:space="preserve">D-4984    </t>
  </si>
  <si>
    <t xml:space="preserve">D-4985    </t>
  </si>
  <si>
    <t xml:space="preserve">D-4986    </t>
  </si>
  <si>
    <t xml:space="preserve">D-4987    </t>
  </si>
  <si>
    <t xml:space="preserve">D-4988    </t>
  </si>
  <si>
    <t xml:space="preserve">D-4989    </t>
  </si>
  <si>
    <t xml:space="preserve">D-4990    </t>
  </si>
  <si>
    <t xml:space="preserve">D-4991    </t>
  </si>
  <si>
    <t>23/11/2017 24/03/2017 27/03/2017</t>
  </si>
  <si>
    <t xml:space="preserve">D-4992    </t>
  </si>
  <si>
    <t>23/11/2017 24/03/2017</t>
  </si>
  <si>
    <t xml:space="preserve">D-4993    </t>
  </si>
  <si>
    <t xml:space="preserve">(474)SERGIO                                                                </t>
  </si>
  <si>
    <t xml:space="preserve">D-4994    </t>
  </si>
  <si>
    <t xml:space="preserve">D-4995    </t>
  </si>
  <si>
    <t xml:space="preserve">D-4996    </t>
  </si>
  <si>
    <t xml:space="preserve">D-4997    </t>
  </si>
  <si>
    <t xml:space="preserve">D-4998    </t>
  </si>
  <si>
    <t xml:space="preserve">D-4999    </t>
  </si>
  <si>
    <t xml:space="preserve">D-5000    </t>
  </si>
  <si>
    <t xml:space="preserve">D-5001    </t>
  </si>
  <si>
    <t xml:space="preserve">(301)JUSTO RAMIREZ                                                         </t>
  </si>
  <si>
    <t xml:space="preserve">D-5002    </t>
  </si>
  <si>
    <t xml:space="preserve">D-5003    </t>
  </si>
  <si>
    <t xml:space="preserve">D-5004    </t>
  </si>
  <si>
    <t xml:space="preserve">D-5005    </t>
  </si>
  <si>
    <t xml:space="preserve">D-5006    </t>
  </si>
  <si>
    <t xml:space="preserve">D-5007    </t>
  </si>
  <si>
    <t xml:space="preserve">D-5008    </t>
  </si>
  <si>
    <t xml:space="preserve">D-5009    </t>
  </si>
  <si>
    <t xml:space="preserve">D-5010    </t>
  </si>
  <si>
    <t xml:space="preserve">D-5011    </t>
  </si>
  <si>
    <t xml:space="preserve">D-5012    </t>
  </si>
  <si>
    <t xml:space="preserve">D-5013    </t>
  </si>
  <si>
    <t xml:space="preserve">D-5014    </t>
  </si>
  <si>
    <t xml:space="preserve">D-5015    </t>
  </si>
  <si>
    <t xml:space="preserve">D-5016    </t>
  </si>
  <si>
    <t xml:space="preserve">D-5017    </t>
  </si>
  <si>
    <t xml:space="preserve">D-5018    </t>
  </si>
  <si>
    <t xml:space="preserve">D-5019    </t>
  </si>
  <si>
    <t xml:space="preserve">D-5020    </t>
  </si>
  <si>
    <t xml:space="preserve">D-5021    </t>
  </si>
  <si>
    <t xml:space="preserve">D-5022    </t>
  </si>
  <si>
    <t xml:space="preserve">D-5023    </t>
  </si>
  <si>
    <t xml:space="preserve">D-5024    </t>
  </si>
  <si>
    <t xml:space="preserve">D-5025    </t>
  </si>
  <si>
    <t xml:space="preserve">D-5026    </t>
  </si>
  <si>
    <t xml:space="preserve">D-5027    </t>
  </si>
  <si>
    <t xml:space="preserve">D-5028    </t>
  </si>
  <si>
    <t xml:space="preserve">D-5029    </t>
  </si>
  <si>
    <t xml:space="preserve">D-5030    </t>
  </si>
  <si>
    <t xml:space="preserve">D-5031    </t>
  </si>
  <si>
    <t xml:space="preserve">D-5032    </t>
  </si>
  <si>
    <t xml:space="preserve">D-5033    </t>
  </si>
  <si>
    <t xml:space="preserve">D-5034    </t>
  </si>
  <si>
    <t xml:space="preserve">D-5035    </t>
  </si>
  <si>
    <t xml:space="preserve">D-5036    </t>
  </si>
  <si>
    <t xml:space="preserve">D-5037    </t>
  </si>
  <si>
    <t xml:space="preserve">D-5038    </t>
  </si>
  <si>
    <t xml:space="preserve">D-5039    </t>
  </si>
  <si>
    <t xml:space="preserve">D-5040    </t>
  </si>
  <si>
    <t xml:space="preserve">D-5041    </t>
  </si>
  <si>
    <t xml:space="preserve">D-5042    </t>
  </si>
  <si>
    <t xml:space="preserve">D-5043    </t>
  </si>
  <si>
    <t xml:space="preserve">D-5044    </t>
  </si>
  <si>
    <t xml:space="preserve">D-5045    </t>
  </si>
  <si>
    <t xml:space="preserve">D-5046    </t>
  </si>
  <si>
    <t xml:space="preserve">D-5047    </t>
  </si>
  <si>
    <t xml:space="preserve">D-5048    </t>
  </si>
  <si>
    <t xml:space="preserve">D-5049    </t>
  </si>
  <si>
    <t xml:space="preserve">D-5050    </t>
  </si>
  <si>
    <t xml:space="preserve">D-5051    </t>
  </si>
  <si>
    <t xml:space="preserve">D-5052    </t>
  </si>
  <si>
    <t xml:space="preserve">D-5053    </t>
  </si>
  <si>
    <t xml:space="preserve">D-5054    </t>
  </si>
  <si>
    <t xml:space="preserve">D-5055    </t>
  </si>
  <si>
    <t xml:space="preserve">D-5056    </t>
  </si>
  <si>
    <t xml:space="preserve">D-5057    </t>
  </si>
  <si>
    <t xml:space="preserve">D-5058    </t>
  </si>
  <si>
    <t xml:space="preserve">D-5059    </t>
  </si>
  <si>
    <t xml:space="preserve">D-5060    </t>
  </si>
  <si>
    <t xml:space="preserve">D-5061    </t>
  </si>
  <si>
    <t xml:space="preserve">D-5062    </t>
  </si>
  <si>
    <t xml:space="preserve">D-5063    </t>
  </si>
  <si>
    <t xml:space="preserve">D-5064    </t>
  </si>
  <si>
    <t xml:space="preserve">D-5065    </t>
  </si>
  <si>
    <t xml:space="preserve">D-5066    </t>
  </si>
  <si>
    <t xml:space="preserve">(354)EMANUEL                                                               </t>
  </si>
  <si>
    <t xml:space="preserve">D-5067    </t>
  </si>
  <si>
    <t xml:space="preserve">D-5068    </t>
  </si>
  <si>
    <t xml:space="preserve">D-5069    </t>
  </si>
  <si>
    <t xml:space="preserve">D-5070    </t>
  </si>
  <si>
    <t xml:space="preserve">D-5071    </t>
  </si>
  <si>
    <t xml:space="preserve">D-5072    </t>
  </si>
  <si>
    <t xml:space="preserve">D-5073    </t>
  </si>
  <si>
    <t xml:space="preserve">D-5074    </t>
  </si>
  <si>
    <t xml:space="preserve">D-5075    </t>
  </si>
  <si>
    <t xml:space="preserve">D-5076    </t>
  </si>
  <si>
    <t xml:space="preserve">D-5077    </t>
  </si>
  <si>
    <t xml:space="preserve">D-5078    </t>
  </si>
  <si>
    <t xml:space="preserve">D-5079    </t>
  </si>
  <si>
    <t xml:space="preserve">D-5080    </t>
  </si>
  <si>
    <t xml:space="preserve">D-5081    </t>
  </si>
  <si>
    <t xml:space="preserve">D-5082    </t>
  </si>
  <si>
    <t xml:space="preserve">D-5083    </t>
  </si>
  <si>
    <t xml:space="preserve">D-5084    </t>
  </si>
  <si>
    <t xml:space="preserve">D-5085    </t>
  </si>
  <si>
    <t xml:space="preserve">D-5086    </t>
  </si>
  <si>
    <t xml:space="preserve">D-5087    </t>
  </si>
  <si>
    <t xml:space="preserve">D-5088    </t>
  </si>
  <si>
    <t xml:space="preserve">D-5089    </t>
  </si>
  <si>
    <t xml:space="preserve">D-5090    </t>
  </si>
  <si>
    <t xml:space="preserve">D-5091    </t>
  </si>
  <si>
    <t xml:space="preserve">D-5092    </t>
  </si>
  <si>
    <t xml:space="preserve">D-5093    </t>
  </si>
  <si>
    <t xml:space="preserve">D-5094    </t>
  </si>
  <si>
    <t xml:space="preserve">D-5095    </t>
  </si>
  <si>
    <t xml:space="preserve">D-5096    </t>
  </si>
  <si>
    <t xml:space="preserve">D-5097    </t>
  </si>
  <si>
    <t xml:space="preserve">D-5098    </t>
  </si>
  <si>
    <t xml:space="preserve">D-5099    </t>
  </si>
  <si>
    <t xml:space="preserve">D-5100    </t>
  </si>
  <si>
    <t xml:space="preserve">D-5101    </t>
  </si>
  <si>
    <t xml:space="preserve">D-5102    </t>
  </si>
  <si>
    <t xml:space="preserve">D-5103    </t>
  </si>
  <si>
    <t xml:space="preserve">D-5104    </t>
  </si>
  <si>
    <t xml:space="preserve">D-5105    </t>
  </si>
  <si>
    <t xml:space="preserve">D-5106    </t>
  </si>
  <si>
    <t xml:space="preserve">D-5107    </t>
  </si>
  <si>
    <t xml:space="preserve">D-5108    </t>
  </si>
  <si>
    <t xml:space="preserve">D-5109    </t>
  </si>
  <si>
    <t xml:space="preserve">D-5110    </t>
  </si>
  <si>
    <t xml:space="preserve">D-5111    </t>
  </si>
  <si>
    <t xml:space="preserve">D-5112    </t>
  </si>
  <si>
    <t xml:space="preserve">D-5113    </t>
  </si>
  <si>
    <t xml:space="preserve">D-5114    </t>
  </si>
  <si>
    <t xml:space="preserve">D-5115    </t>
  </si>
  <si>
    <t xml:space="preserve">D-5116    </t>
  </si>
  <si>
    <t xml:space="preserve">D-5117    </t>
  </si>
  <si>
    <t xml:space="preserve">D-5118    </t>
  </si>
  <si>
    <t xml:space="preserve">D-5119    </t>
  </si>
  <si>
    <t xml:space="preserve">D-5120    </t>
  </si>
  <si>
    <t xml:space="preserve">D-5121    </t>
  </si>
  <si>
    <t xml:space="preserve">D-5122    </t>
  </si>
  <si>
    <t xml:space="preserve">D-5123    </t>
  </si>
  <si>
    <t xml:space="preserve">D-5124    </t>
  </si>
  <si>
    <t xml:space="preserve">D-5125    </t>
  </si>
  <si>
    <t xml:space="preserve">D-5126    </t>
  </si>
  <si>
    <t xml:space="preserve">D-5127    </t>
  </si>
  <si>
    <t xml:space="preserve">D-5128    </t>
  </si>
  <si>
    <t xml:space="preserve">D-5129    </t>
  </si>
  <si>
    <t xml:space="preserve">D-5130    </t>
  </si>
  <si>
    <t xml:space="preserve">D-5131    </t>
  </si>
  <si>
    <t xml:space="preserve">D-5132    </t>
  </si>
  <si>
    <t xml:space="preserve">D-5133    </t>
  </si>
  <si>
    <t xml:space="preserve">D-5134    </t>
  </si>
  <si>
    <t xml:space="preserve">D-5135    </t>
  </si>
  <si>
    <t xml:space="preserve">D-5136    </t>
  </si>
  <si>
    <t xml:space="preserve">D-5137    </t>
  </si>
  <si>
    <t xml:space="preserve">D-5138    </t>
  </si>
  <si>
    <t xml:space="preserve">D-5139    </t>
  </si>
  <si>
    <t xml:space="preserve">D-5140    </t>
  </si>
  <si>
    <t xml:space="preserve">D-5141    </t>
  </si>
  <si>
    <t xml:space="preserve">D-5142    </t>
  </si>
  <si>
    <t xml:space="preserve">D-5143    </t>
  </si>
  <si>
    <t xml:space="preserve">D-5144    </t>
  </si>
  <si>
    <t xml:space="preserve">D-5145    </t>
  </si>
  <si>
    <t xml:space="preserve">D-5146    </t>
  </si>
  <si>
    <t xml:space="preserve">D-5147    </t>
  </si>
  <si>
    <t xml:space="preserve">D-5148    </t>
  </si>
  <si>
    <t xml:space="preserve">D-5149    </t>
  </si>
  <si>
    <t xml:space="preserve">D-5150    </t>
  </si>
  <si>
    <t xml:space="preserve">D-5151    </t>
  </si>
  <si>
    <t xml:space="preserve">D-5152    </t>
  </si>
  <si>
    <t xml:space="preserve">D-5153    </t>
  </si>
  <si>
    <t xml:space="preserve">D-5154    </t>
  </si>
  <si>
    <t xml:space="preserve">D-5155    </t>
  </si>
  <si>
    <t xml:space="preserve">D-5156    </t>
  </si>
  <si>
    <t xml:space="preserve">D-5157    </t>
  </si>
  <si>
    <t xml:space="preserve">D-5158    </t>
  </si>
  <si>
    <t xml:space="preserve">D-5159    </t>
  </si>
  <si>
    <t xml:space="preserve">D-5160    </t>
  </si>
  <si>
    <t xml:space="preserve">D-5161    </t>
  </si>
  <si>
    <t xml:space="preserve">D-5162    </t>
  </si>
  <si>
    <t xml:space="preserve">D-5163    </t>
  </si>
  <si>
    <t xml:space="preserve">D-5164    </t>
  </si>
  <si>
    <t xml:space="preserve">D-5165    </t>
  </si>
  <si>
    <t xml:space="preserve">D-5166    </t>
  </si>
  <si>
    <t xml:space="preserve">D-5167    </t>
  </si>
  <si>
    <t xml:space="preserve">D-5168    </t>
  </si>
  <si>
    <t xml:space="preserve">D-5169    </t>
  </si>
  <si>
    <t xml:space="preserve">D-5170    </t>
  </si>
  <si>
    <t xml:space="preserve">D-5171    </t>
  </si>
  <si>
    <t xml:space="preserve">D-5172    </t>
  </si>
  <si>
    <t xml:space="preserve">D-5173    </t>
  </si>
  <si>
    <t xml:space="preserve">D-5174    </t>
  </si>
  <si>
    <t xml:space="preserve">D-5175    </t>
  </si>
  <si>
    <t xml:space="preserve">D-5176    </t>
  </si>
  <si>
    <t xml:space="preserve">D-5177    </t>
  </si>
  <si>
    <t xml:space="preserve">D-5178    </t>
  </si>
  <si>
    <t xml:space="preserve">D-5179    </t>
  </si>
  <si>
    <t xml:space="preserve">D-5180    </t>
  </si>
  <si>
    <t xml:space="preserve">D-5181    </t>
  </si>
  <si>
    <t xml:space="preserve">D-5182    </t>
  </si>
  <si>
    <t xml:space="preserve">D-5183    </t>
  </si>
  <si>
    <t xml:space="preserve">D-5184    </t>
  </si>
  <si>
    <t xml:space="preserve">D-5185    </t>
  </si>
  <si>
    <t xml:space="preserve">D-5186    </t>
  </si>
  <si>
    <t xml:space="preserve">D-5187    </t>
  </si>
  <si>
    <t xml:space="preserve">D-5188    </t>
  </si>
  <si>
    <t xml:space="preserve">D-5189    </t>
  </si>
  <si>
    <t xml:space="preserve">D-5190    </t>
  </si>
  <si>
    <t xml:space="preserve">D-5191    </t>
  </si>
  <si>
    <t xml:space="preserve">D-5192    </t>
  </si>
  <si>
    <t xml:space="preserve">D-5193    </t>
  </si>
  <si>
    <t xml:space="preserve">D-5194    </t>
  </si>
  <si>
    <t xml:space="preserve">D-5195    </t>
  </si>
  <si>
    <t xml:space="preserve">D-5196    </t>
  </si>
  <si>
    <t xml:space="preserve">D-5197    </t>
  </si>
  <si>
    <t xml:space="preserve">D-5198    </t>
  </si>
  <si>
    <t xml:space="preserve">D-5199    </t>
  </si>
  <si>
    <t xml:space="preserve">D-5200    </t>
  </si>
  <si>
    <t xml:space="preserve">D-5201    </t>
  </si>
  <si>
    <t xml:space="preserve">D-5202    </t>
  </si>
  <si>
    <t xml:space="preserve">D-5203    </t>
  </si>
  <si>
    <t xml:space="preserve">D-5204    </t>
  </si>
  <si>
    <t xml:space="preserve">D-5205    </t>
  </si>
  <si>
    <t xml:space="preserve">D-5206    </t>
  </si>
  <si>
    <t xml:space="preserve">D-5207    </t>
  </si>
  <si>
    <t xml:space="preserve">D-5208    </t>
  </si>
  <si>
    <t xml:space="preserve">D-5209    </t>
  </si>
  <si>
    <t xml:space="preserve">D-5210    </t>
  </si>
  <si>
    <t xml:space="preserve">D-5211    </t>
  </si>
  <si>
    <t xml:space="preserve">D-5212    </t>
  </si>
  <si>
    <t xml:space="preserve">D-5213    </t>
  </si>
  <si>
    <t xml:space="preserve">D-5214    </t>
  </si>
  <si>
    <t xml:space="preserve">D-5215    </t>
  </si>
  <si>
    <t xml:space="preserve">D-5216    </t>
  </si>
  <si>
    <t xml:space="preserve">D-5217    </t>
  </si>
  <si>
    <t xml:space="preserve">D-5218    </t>
  </si>
  <si>
    <t xml:space="preserve">D-5219    </t>
  </si>
  <si>
    <t xml:space="preserve">D-5220    </t>
  </si>
  <si>
    <t xml:space="preserve">D-5221    </t>
  </si>
  <si>
    <t xml:space="preserve">D-5222    </t>
  </si>
  <si>
    <t xml:space="preserve">D-5223    </t>
  </si>
  <si>
    <t xml:space="preserve">D-5224    </t>
  </si>
  <si>
    <t xml:space="preserve">D-5225    </t>
  </si>
  <si>
    <t xml:space="preserve">D-5226    </t>
  </si>
  <si>
    <t xml:space="preserve">D-5227    </t>
  </si>
  <si>
    <t xml:space="preserve">D-5228    </t>
  </si>
  <si>
    <t xml:space="preserve">D-5229    </t>
  </si>
  <si>
    <t xml:space="preserve">D-5230    </t>
  </si>
  <si>
    <t xml:space="preserve">D-5231    </t>
  </si>
  <si>
    <t xml:space="preserve">D-5232    </t>
  </si>
  <si>
    <t xml:space="preserve">D-5233    </t>
  </si>
  <si>
    <t xml:space="preserve">D-5234    </t>
  </si>
  <si>
    <t xml:space="preserve">D-5235    </t>
  </si>
  <si>
    <t xml:space="preserve">D-5236    </t>
  </si>
  <si>
    <t xml:space="preserve">D-5237    </t>
  </si>
  <si>
    <t xml:space="preserve">D-5238    </t>
  </si>
  <si>
    <t xml:space="preserve">D-5239    </t>
  </si>
  <si>
    <t xml:space="preserve">D-5240    </t>
  </si>
  <si>
    <t xml:space="preserve">D-5241    </t>
  </si>
  <si>
    <t xml:space="preserve">D-5242    </t>
  </si>
  <si>
    <t xml:space="preserve">D-5243    </t>
  </si>
  <si>
    <t xml:space="preserve">D-5244    </t>
  </si>
  <si>
    <t xml:space="preserve">D-5245    </t>
  </si>
  <si>
    <t xml:space="preserve">D-5246    </t>
  </si>
  <si>
    <t xml:space="preserve">D-5247    </t>
  </si>
  <si>
    <t xml:space="preserve">D-5248    </t>
  </si>
  <si>
    <t xml:space="preserve">D-5249    </t>
  </si>
  <si>
    <t xml:space="preserve">D-5250    </t>
  </si>
  <si>
    <t xml:space="preserve">D-5251    </t>
  </si>
  <si>
    <t xml:space="preserve">D-5252    </t>
  </si>
  <si>
    <t xml:space="preserve">D-5253    </t>
  </si>
  <si>
    <t xml:space="preserve">D-5254    </t>
  </si>
  <si>
    <t xml:space="preserve">D-5255    </t>
  </si>
  <si>
    <t xml:space="preserve">D-5256    </t>
  </si>
  <si>
    <t xml:space="preserve">D-5257    </t>
  </si>
  <si>
    <t xml:space="preserve">D-5258    </t>
  </si>
  <si>
    <t xml:space="preserve">D-5259    </t>
  </si>
  <si>
    <t xml:space="preserve">D-5260    </t>
  </si>
  <si>
    <t xml:space="preserve">D-5261    </t>
  </si>
  <si>
    <t xml:space="preserve">D-5262    </t>
  </si>
  <si>
    <t xml:space="preserve">D-5263    </t>
  </si>
  <si>
    <t xml:space="preserve">D-5264    </t>
  </si>
  <si>
    <t xml:space="preserve">D-5265    </t>
  </si>
  <si>
    <t xml:space="preserve">D-5266    </t>
  </si>
  <si>
    <t xml:space="preserve">D-5267    </t>
  </si>
  <si>
    <t xml:space="preserve">D-5268    </t>
  </si>
  <si>
    <t xml:space="preserve">D-5269    </t>
  </si>
  <si>
    <t xml:space="preserve">D-5270    </t>
  </si>
  <si>
    <t xml:space="preserve">D-5271    </t>
  </si>
  <si>
    <t xml:space="preserve">D-5272    </t>
  </si>
  <si>
    <t xml:space="preserve">D-5273    </t>
  </si>
  <si>
    <t xml:space="preserve">D-5274    </t>
  </si>
  <si>
    <t xml:space="preserve">D-5275    </t>
  </si>
  <si>
    <t xml:space="preserve">D-5276    </t>
  </si>
  <si>
    <t xml:space="preserve">D-5277    </t>
  </si>
  <si>
    <t xml:space="preserve">D-5278    </t>
  </si>
  <si>
    <t xml:space="preserve">D-5279    </t>
  </si>
  <si>
    <t xml:space="preserve">D-5280    </t>
  </si>
  <si>
    <t xml:space="preserve">D-5281    </t>
  </si>
  <si>
    <t xml:space="preserve">D-5282    </t>
  </si>
  <si>
    <t xml:space="preserve">D-5283    </t>
  </si>
  <si>
    <t xml:space="preserve">D-5284    </t>
  </si>
  <si>
    <t xml:space="preserve">D-5285    </t>
  </si>
  <si>
    <t xml:space="preserve">D-5286    </t>
  </si>
  <si>
    <t xml:space="preserve">D-5287    </t>
  </si>
  <si>
    <t xml:space="preserve">D-5288    </t>
  </si>
  <si>
    <t xml:space="preserve">D-5289    </t>
  </si>
  <si>
    <t xml:space="preserve">D-5290    </t>
  </si>
  <si>
    <t xml:space="preserve">D-5291    </t>
  </si>
  <si>
    <t xml:space="preserve">D-5292    </t>
  </si>
  <si>
    <t xml:space="preserve">D-5293    </t>
  </si>
  <si>
    <t xml:space="preserve">D-5294    </t>
  </si>
  <si>
    <t xml:space="preserve">D-5295    </t>
  </si>
  <si>
    <t xml:space="preserve">D-5296    </t>
  </si>
  <si>
    <t xml:space="preserve">D-5297    </t>
  </si>
  <si>
    <t xml:space="preserve">D-5298    </t>
  </si>
  <si>
    <t xml:space="preserve">D-5299    </t>
  </si>
  <si>
    <t xml:space="preserve">D-5300    </t>
  </si>
  <si>
    <t xml:space="preserve">D-5301    </t>
  </si>
  <si>
    <t xml:space="preserve">D-5302    </t>
  </si>
  <si>
    <t xml:space="preserve">D-5303    </t>
  </si>
  <si>
    <t xml:space="preserve">D-5304    </t>
  </si>
  <si>
    <t xml:space="preserve">D-5305    </t>
  </si>
  <si>
    <t xml:space="preserve">D-5306    </t>
  </si>
  <si>
    <t xml:space="preserve">D-5307    </t>
  </si>
  <si>
    <t xml:space="preserve">D-5308    </t>
  </si>
  <si>
    <t xml:space="preserve">D-5309    </t>
  </si>
  <si>
    <t xml:space="preserve">D-5310    </t>
  </si>
  <si>
    <t xml:space="preserve">D-5311    </t>
  </si>
  <si>
    <t xml:space="preserve">D-5312    </t>
  </si>
  <si>
    <t xml:space="preserve">D-5313    </t>
  </si>
  <si>
    <t xml:space="preserve">D-5314    </t>
  </si>
  <si>
    <t xml:space="preserve">D-5315    </t>
  </si>
  <si>
    <t xml:space="preserve">D-5316    </t>
  </si>
  <si>
    <t xml:space="preserve">D-5317    </t>
  </si>
  <si>
    <t xml:space="preserve">D-5318    </t>
  </si>
  <si>
    <t xml:space="preserve">D-5319    </t>
  </si>
  <si>
    <t xml:space="preserve">D-5320    </t>
  </si>
  <si>
    <t xml:space="preserve">D-5321    </t>
  </si>
  <si>
    <t xml:space="preserve">D-5322    </t>
  </si>
  <si>
    <t xml:space="preserve">D-5323    </t>
  </si>
  <si>
    <t xml:space="preserve">D-5324    </t>
  </si>
  <si>
    <t xml:space="preserve">D-5325    </t>
  </si>
  <si>
    <t xml:space="preserve">D-5326    </t>
  </si>
  <si>
    <t xml:space="preserve">D-5327    </t>
  </si>
  <si>
    <t xml:space="preserve">D-5328    </t>
  </si>
  <si>
    <t xml:space="preserve">D-5329    </t>
  </si>
  <si>
    <t xml:space="preserve">(64)CARBONCITO                                                            </t>
  </si>
  <si>
    <t xml:space="preserve">D-5330    </t>
  </si>
  <si>
    <t xml:space="preserve">D-5331    </t>
  </si>
  <si>
    <t xml:space="preserve">D-5332    </t>
  </si>
  <si>
    <t xml:space="preserve">D-5333    </t>
  </si>
  <si>
    <t xml:space="preserve">D-5334    </t>
  </si>
  <si>
    <t xml:space="preserve">D-5335    </t>
  </si>
  <si>
    <t xml:space="preserve">D-5336    </t>
  </si>
  <si>
    <t xml:space="preserve">D-5337    </t>
  </si>
  <si>
    <t xml:space="preserve">D-5338    </t>
  </si>
  <si>
    <t xml:space="preserve">D-5339    </t>
  </si>
  <si>
    <t xml:space="preserve">D-5340    </t>
  </si>
  <si>
    <t xml:space="preserve">D-5341    </t>
  </si>
  <si>
    <t xml:space="preserve">D-5342    </t>
  </si>
  <si>
    <t xml:space="preserve">D-5343    </t>
  </si>
  <si>
    <t xml:space="preserve">D-5344    </t>
  </si>
  <si>
    <t xml:space="preserve">D-5345    </t>
  </si>
  <si>
    <t xml:space="preserve">D-5346    </t>
  </si>
  <si>
    <t xml:space="preserve">D-5347    </t>
  </si>
  <si>
    <t xml:space="preserve">D-5348    </t>
  </si>
  <si>
    <t xml:space="preserve">D-5349    </t>
  </si>
  <si>
    <t xml:space="preserve">D-5350    </t>
  </si>
  <si>
    <t xml:space="preserve">D-5351    </t>
  </si>
  <si>
    <t>25/02/2017 27/03/2017</t>
  </si>
  <si>
    <t xml:space="preserve">D-5352    </t>
  </si>
  <si>
    <t xml:space="preserve">D-5353    </t>
  </si>
  <si>
    <t xml:space="preserve">D-5354    </t>
  </si>
  <si>
    <t xml:space="preserve">D-5355    </t>
  </si>
  <si>
    <t xml:space="preserve">D-5356    </t>
  </si>
  <si>
    <t xml:space="preserve">D-5357    </t>
  </si>
  <si>
    <t xml:space="preserve">D-5358    </t>
  </si>
  <si>
    <t xml:space="preserve">D-5359    </t>
  </si>
  <si>
    <t xml:space="preserve">D-5360    </t>
  </si>
  <si>
    <t xml:space="preserve">D-5361    </t>
  </si>
  <si>
    <t xml:space="preserve">D-5362    </t>
  </si>
  <si>
    <t xml:space="preserve">D-5363    </t>
  </si>
  <si>
    <t xml:space="preserve">D-5364    </t>
  </si>
  <si>
    <t xml:space="preserve">D-5365    </t>
  </si>
  <si>
    <t xml:space="preserve">D-5366    </t>
  </si>
  <si>
    <t xml:space="preserve">D-5367    </t>
  </si>
  <si>
    <t xml:space="preserve">D-5368    </t>
  </si>
  <si>
    <t xml:space="preserve">D-5369    </t>
  </si>
  <si>
    <t xml:space="preserve">D-5370    </t>
  </si>
  <si>
    <t xml:space="preserve">D-5371    </t>
  </si>
  <si>
    <t>27/03/2017 29/03/2017</t>
  </si>
  <si>
    <t xml:space="preserve">D-5372    </t>
  </si>
  <si>
    <t xml:space="preserve">D-5373    </t>
  </si>
  <si>
    <t xml:space="preserve">D-5374    </t>
  </si>
  <si>
    <t xml:space="preserve">D-5375    </t>
  </si>
  <si>
    <t xml:space="preserve">D-5376    </t>
  </si>
  <si>
    <t xml:space="preserve">D-5377    </t>
  </si>
  <si>
    <t xml:space="preserve">D-5378    </t>
  </si>
  <si>
    <t xml:space="preserve">D-5379    </t>
  </si>
  <si>
    <t xml:space="preserve">D-5380    </t>
  </si>
  <si>
    <t>24/03/2017 27/03/2017</t>
  </si>
  <si>
    <t xml:space="preserve">D-5381    </t>
  </si>
  <si>
    <t xml:space="preserve">D-5382    </t>
  </si>
  <si>
    <t xml:space="preserve">D-5383    </t>
  </si>
  <si>
    <t xml:space="preserve">D-5384    </t>
  </si>
  <si>
    <t xml:space="preserve">D-5385    </t>
  </si>
  <si>
    <t xml:space="preserve">D-5386    </t>
  </si>
  <si>
    <t xml:space="preserve">D-5387    </t>
  </si>
  <si>
    <t xml:space="preserve">D-5388    </t>
  </si>
  <si>
    <t xml:space="preserve">D-5389    </t>
  </si>
  <si>
    <t xml:space="preserve">D-5390    </t>
  </si>
  <si>
    <t xml:space="preserve">D-5391    </t>
  </si>
  <si>
    <t xml:space="preserve">D-5392    </t>
  </si>
  <si>
    <t xml:space="preserve">D-5393    </t>
  </si>
  <si>
    <t xml:space="preserve">(341)JUAN DE LOS SANTOS                                                    </t>
  </si>
  <si>
    <t xml:space="preserve">D-5394    </t>
  </si>
  <si>
    <t xml:space="preserve">D-5395    </t>
  </si>
  <si>
    <t xml:space="preserve">D-5396    </t>
  </si>
  <si>
    <t xml:space="preserve">D-5397    </t>
  </si>
  <si>
    <t xml:space="preserve">D-5398    </t>
  </si>
  <si>
    <t xml:space="preserve">D-5399    </t>
  </si>
  <si>
    <t xml:space="preserve">D-5400    </t>
  </si>
  <si>
    <t xml:space="preserve">D-5401    </t>
  </si>
  <si>
    <t xml:space="preserve">D-5402    </t>
  </si>
  <si>
    <t xml:space="preserve">D-5403    </t>
  </si>
  <si>
    <t xml:space="preserve">D-5404    </t>
  </si>
  <si>
    <t xml:space="preserve">D-5405    </t>
  </si>
  <si>
    <t xml:space="preserve">D-5406    </t>
  </si>
  <si>
    <t xml:space="preserve">D-5407    </t>
  </si>
  <si>
    <t xml:space="preserve">D-5408    </t>
  </si>
  <si>
    <t xml:space="preserve">D-5409    </t>
  </si>
  <si>
    <t xml:space="preserve">D-5410    </t>
  </si>
  <si>
    <t xml:space="preserve">D-5411    </t>
  </si>
  <si>
    <t xml:space="preserve">D-5412    </t>
  </si>
  <si>
    <t xml:space="preserve">D-5413    </t>
  </si>
  <si>
    <t xml:space="preserve">D-5414    </t>
  </si>
  <si>
    <t xml:space="preserve">D-5415    </t>
  </si>
  <si>
    <t xml:space="preserve">D-5416    </t>
  </si>
  <si>
    <t xml:space="preserve">D-5417    </t>
  </si>
  <si>
    <t xml:space="preserve">D-5418    </t>
  </si>
  <si>
    <t xml:space="preserve">D-5419    </t>
  </si>
  <si>
    <t xml:space="preserve">D-5420    </t>
  </si>
  <si>
    <t xml:space="preserve">D-5421    </t>
  </si>
  <si>
    <t xml:space="preserve">D-5422    </t>
  </si>
  <si>
    <t xml:space="preserve">D-5423    </t>
  </si>
  <si>
    <t xml:space="preserve">D-5424    </t>
  </si>
  <si>
    <t xml:space="preserve">D-5425    </t>
  </si>
  <si>
    <t xml:space="preserve">D-5426    </t>
  </si>
  <si>
    <t xml:space="preserve">D-5427    </t>
  </si>
  <si>
    <t xml:space="preserve">D-5428    </t>
  </si>
  <si>
    <t>27/03/2017 28/03/2017</t>
  </si>
  <si>
    <t xml:space="preserve">D-5429    </t>
  </si>
  <si>
    <t xml:space="preserve">D-5430    </t>
  </si>
  <si>
    <t xml:space="preserve">D-5431    </t>
  </si>
  <si>
    <t xml:space="preserve">D-5432    </t>
  </si>
  <si>
    <t xml:space="preserve">D-5433    </t>
  </si>
  <si>
    <t xml:space="preserve">D-5434    </t>
  </si>
  <si>
    <t xml:space="preserve">D-5435    </t>
  </si>
  <si>
    <t xml:space="preserve">D-5436    </t>
  </si>
  <si>
    <t xml:space="preserve">D-5437    </t>
  </si>
  <si>
    <t xml:space="preserve">D-5438    </t>
  </si>
  <si>
    <t xml:space="preserve">D-5439    </t>
  </si>
  <si>
    <t xml:space="preserve">D-5440    </t>
  </si>
  <si>
    <t xml:space="preserve">D-5441    </t>
  </si>
  <si>
    <t xml:space="preserve">D-5442    </t>
  </si>
  <si>
    <t xml:space="preserve">D-5443    </t>
  </si>
  <si>
    <t xml:space="preserve">D-5444    </t>
  </si>
  <si>
    <t xml:space="preserve">D-5445    </t>
  </si>
  <si>
    <t xml:space="preserve">D-5446    </t>
  </si>
  <si>
    <t xml:space="preserve">D-5447    </t>
  </si>
  <si>
    <t xml:space="preserve">D-5448    </t>
  </si>
  <si>
    <t xml:space="preserve">D-5449    </t>
  </si>
  <si>
    <t xml:space="preserve">D-5450    </t>
  </si>
  <si>
    <t xml:space="preserve">D-5451    </t>
  </si>
  <si>
    <t xml:space="preserve">D-5452    </t>
  </si>
  <si>
    <t xml:space="preserve">D-5453    </t>
  </si>
  <si>
    <t xml:space="preserve">D-5454    </t>
  </si>
  <si>
    <t xml:space="preserve">D-5455    </t>
  </si>
  <si>
    <t xml:space="preserve">D-5456    </t>
  </si>
  <si>
    <t xml:space="preserve">D-5457    </t>
  </si>
  <si>
    <t xml:space="preserve">D-5458    </t>
  </si>
  <si>
    <t xml:space="preserve">D-5459    </t>
  </si>
  <si>
    <t xml:space="preserve">D-5460    </t>
  </si>
  <si>
    <t xml:space="preserve">D-5461    </t>
  </si>
  <si>
    <t xml:space="preserve">D-5462    </t>
  </si>
  <si>
    <t xml:space="preserve">D-5463    </t>
  </si>
  <si>
    <t xml:space="preserve">D-5464    </t>
  </si>
  <si>
    <t xml:space="preserve">D-5465    </t>
  </si>
  <si>
    <t xml:space="preserve">D-5466    </t>
  </si>
  <si>
    <t xml:space="preserve">D-5467    </t>
  </si>
  <si>
    <t xml:space="preserve">D-5468    </t>
  </si>
  <si>
    <t xml:space="preserve">D-5469    </t>
  </si>
  <si>
    <t xml:space="preserve">D-5470    </t>
  </si>
  <si>
    <t xml:space="preserve">D-5471    </t>
  </si>
  <si>
    <t xml:space="preserve">D-5472    </t>
  </si>
  <si>
    <t xml:space="preserve">D-5473    </t>
  </si>
  <si>
    <t xml:space="preserve">D-5474    </t>
  </si>
  <si>
    <t xml:space="preserve">D-5475    </t>
  </si>
  <si>
    <t xml:space="preserve">D-5476    </t>
  </si>
  <si>
    <t xml:space="preserve">D-5477    </t>
  </si>
  <si>
    <t xml:space="preserve">D-5478    </t>
  </si>
  <si>
    <t xml:space="preserve">D-5479    </t>
  </si>
  <si>
    <t xml:space="preserve">D-5480    </t>
  </si>
  <si>
    <t xml:space="preserve">D-5481    </t>
  </si>
  <si>
    <t xml:space="preserve">D-5482    </t>
  </si>
  <si>
    <t xml:space="preserve">D-5483    </t>
  </si>
  <si>
    <t xml:space="preserve">D-5484    </t>
  </si>
  <si>
    <t xml:space="preserve">D-5485    </t>
  </si>
  <si>
    <t xml:space="preserve">D-5486    </t>
  </si>
  <si>
    <t xml:space="preserve">D-5487    </t>
  </si>
  <si>
    <t xml:space="preserve">D-5488    </t>
  </si>
  <si>
    <t xml:space="preserve">D-5489    </t>
  </si>
  <si>
    <t xml:space="preserve">D-5490    </t>
  </si>
  <si>
    <t xml:space="preserve">D-5491    </t>
  </si>
  <si>
    <t xml:space="preserve">D-5492    </t>
  </si>
  <si>
    <t xml:space="preserve">D-5493    </t>
  </si>
  <si>
    <t xml:space="preserve">D-5494    </t>
  </si>
  <si>
    <t xml:space="preserve">D-5495    </t>
  </si>
  <si>
    <t xml:space="preserve">D-5496    </t>
  </si>
  <si>
    <t xml:space="preserve">D-5497    </t>
  </si>
  <si>
    <t xml:space="preserve">D-5498    </t>
  </si>
  <si>
    <t xml:space="preserve">D-5499    </t>
  </si>
  <si>
    <t xml:space="preserve">D-5500    </t>
  </si>
  <si>
    <t xml:space="preserve">D-5501    </t>
  </si>
  <si>
    <t xml:space="preserve">D-5502    </t>
  </si>
  <si>
    <t xml:space="preserve">D-5503    </t>
  </si>
  <si>
    <t xml:space="preserve">D-5504    </t>
  </si>
  <si>
    <t xml:space="preserve">D-5505    </t>
  </si>
  <si>
    <t xml:space="preserve">D-5506    </t>
  </si>
  <si>
    <t xml:space="preserve">D-5507    </t>
  </si>
  <si>
    <t xml:space="preserve">D-5508    </t>
  </si>
  <si>
    <t xml:space="preserve">D-5509    </t>
  </si>
  <si>
    <t xml:space="preserve">D-5510    </t>
  </si>
  <si>
    <t xml:space="preserve">D-5511    </t>
  </si>
  <si>
    <t xml:space="preserve">D-5512    </t>
  </si>
  <si>
    <t xml:space="preserve">D-5513    </t>
  </si>
  <si>
    <t xml:space="preserve">D-5514    </t>
  </si>
  <si>
    <t xml:space="preserve">D-5515    </t>
  </si>
  <si>
    <t xml:space="preserve">D-5516    </t>
  </si>
  <si>
    <t xml:space="preserve">D-5517    </t>
  </si>
  <si>
    <t xml:space="preserve">D-5518    </t>
  </si>
  <si>
    <t xml:space="preserve">D-5519    </t>
  </si>
  <si>
    <t xml:space="preserve">D-5520    </t>
  </si>
  <si>
    <t xml:space="preserve">D-5521    </t>
  </si>
  <si>
    <t xml:space="preserve">D-5522    </t>
  </si>
  <si>
    <t xml:space="preserve">D-5523    </t>
  </si>
  <si>
    <t xml:space="preserve">D-5524    </t>
  </si>
  <si>
    <t xml:space="preserve">D-5525    </t>
  </si>
  <si>
    <t xml:space="preserve">D-5526    </t>
  </si>
  <si>
    <t xml:space="preserve">D-5527    </t>
  </si>
  <si>
    <t xml:space="preserve">D-5528    </t>
  </si>
  <si>
    <t xml:space="preserve">D-5529    </t>
  </si>
  <si>
    <t xml:space="preserve">D-5530    </t>
  </si>
  <si>
    <t xml:space="preserve">D-5531    </t>
  </si>
  <si>
    <t xml:space="preserve">D-5532    </t>
  </si>
  <si>
    <t xml:space="preserve">D-5533    </t>
  </si>
  <si>
    <t xml:space="preserve">D-5534    </t>
  </si>
  <si>
    <t xml:space="preserve">D-5535    </t>
  </si>
  <si>
    <t xml:space="preserve">D-5536    </t>
  </si>
  <si>
    <t xml:space="preserve">(51)LA PERA                                                               </t>
  </si>
  <si>
    <t xml:space="preserve">D-5537    </t>
  </si>
  <si>
    <t xml:space="preserve">D-5538    </t>
  </si>
  <si>
    <t xml:space="preserve">D-5539    </t>
  </si>
  <si>
    <t xml:space="preserve">D-5540    </t>
  </si>
  <si>
    <t xml:space="preserve">D-5541    </t>
  </si>
  <si>
    <t xml:space="preserve">D-5542    </t>
  </si>
  <si>
    <t xml:space="preserve">D-5543    </t>
  </si>
  <si>
    <t xml:space="preserve">D-5544    </t>
  </si>
  <si>
    <t xml:space="preserve">D-5545    </t>
  </si>
  <si>
    <t xml:space="preserve">D-5546    </t>
  </si>
  <si>
    <t xml:space="preserve">D-5547    </t>
  </si>
  <si>
    <t xml:space="preserve">D-5548    </t>
  </si>
  <si>
    <t xml:space="preserve">D-5549    </t>
  </si>
  <si>
    <t xml:space="preserve">D-5550    </t>
  </si>
  <si>
    <t xml:space="preserve">D-5551    </t>
  </si>
  <si>
    <t xml:space="preserve">D-5552    </t>
  </si>
  <si>
    <t xml:space="preserve">D-5553    </t>
  </si>
  <si>
    <t xml:space="preserve">D-5554    </t>
  </si>
  <si>
    <t xml:space="preserve">D-5555    </t>
  </si>
  <si>
    <t xml:space="preserve">D-5556    </t>
  </si>
  <si>
    <t xml:space="preserve">D-5557    </t>
  </si>
  <si>
    <t xml:space="preserve">D-5558    </t>
  </si>
  <si>
    <t xml:space="preserve">D-5559    </t>
  </si>
  <si>
    <t xml:space="preserve">D-5560    </t>
  </si>
  <si>
    <t xml:space="preserve">D-5561    </t>
  </si>
  <si>
    <t xml:space="preserve">D-5562    </t>
  </si>
  <si>
    <t xml:space="preserve">D-5563    </t>
  </si>
  <si>
    <t xml:space="preserve">D-5564    </t>
  </si>
  <si>
    <t xml:space="preserve">D-5565    </t>
  </si>
  <si>
    <t xml:space="preserve">D-5566    </t>
  </si>
  <si>
    <t xml:space="preserve">D-5567    </t>
  </si>
  <si>
    <t xml:space="preserve">D-5568    </t>
  </si>
  <si>
    <t xml:space="preserve">D-5569    </t>
  </si>
  <si>
    <t xml:space="preserve">D-5570    </t>
  </si>
  <si>
    <t xml:space="preserve">D-5571    </t>
  </si>
  <si>
    <t xml:space="preserve">D-5572    </t>
  </si>
  <si>
    <t xml:space="preserve">D-5573    </t>
  </si>
  <si>
    <t xml:space="preserve">D-5574    </t>
  </si>
  <si>
    <t xml:space="preserve">D-5575    </t>
  </si>
  <si>
    <t xml:space="preserve">D-5576    </t>
  </si>
  <si>
    <t xml:space="preserve">D-5577    </t>
  </si>
  <si>
    <t xml:space="preserve">D-5578    </t>
  </si>
  <si>
    <t xml:space="preserve">D-5579    </t>
  </si>
  <si>
    <t xml:space="preserve">D-5580    </t>
  </si>
  <si>
    <t xml:space="preserve">D-5581    </t>
  </si>
  <si>
    <t xml:space="preserve">D-5582    </t>
  </si>
  <si>
    <t xml:space="preserve">D-5583    </t>
  </si>
  <si>
    <t xml:space="preserve">D-5584    </t>
  </si>
  <si>
    <t xml:space="preserve">D-5585    </t>
  </si>
  <si>
    <t xml:space="preserve">D-5586    </t>
  </si>
  <si>
    <t xml:space="preserve">D-5587    </t>
  </si>
  <si>
    <t xml:space="preserve">D-5588    </t>
  </si>
  <si>
    <t xml:space="preserve">D-5589    </t>
  </si>
  <si>
    <t xml:space="preserve">D-5590    </t>
  </si>
  <si>
    <t xml:space="preserve">D-5591    </t>
  </si>
  <si>
    <t xml:space="preserve">D-5592    </t>
  </si>
  <si>
    <t xml:space="preserve">D-5593    </t>
  </si>
  <si>
    <t xml:space="preserve">D-5594    </t>
  </si>
  <si>
    <t xml:space="preserve">D-5595    </t>
  </si>
  <si>
    <t xml:space="preserve">D-5596    </t>
  </si>
  <si>
    <t xml:space="preserve">D-5597    </t>
  </si>
  <si>
    <t xml:space="preserve">D-5598    </t>
  </si>
  <si>
    <t xml:space="preserve">D-5599    </t>
  </si>
  <si>
    <t xml:space="preserve">D-5600    </t>
  </si>
  <si>
    <t xml:space="preserve">D-5601    </t>
  </si>
  <si>
    <t xml:space="preserve">D-5602    </t>
  </si>
  <si>
    <t xml:space="preserve">D-5603    </t>
  </si>
  <si>
    <t xml:space="preserve">D-5604    </t>
  </si>
  <si>
    <t xml:space="preserve">D-5605    </t>
  </si>
  <si>
    <t xml:space="preserve">D-5606    </t>
  </si>
  <si>
    <t xml:space="preserve">D-5607    </t>
  </si>
  <si>
    <t xml:space="preserve">D-5608    </t>
  </si>
  <si>
    <t xml:space="preserve">D-5609    </t>
  </si>
  <si>
    <t xml:space="preserve">D-5610    </t>
  </si>
  <si>
    <t xml:space="preserve">(529)ERICK CANO                                                            </t>
  </si>
  <si>
    <t xml:space="preserve">D-5611    </t>
  </si>
  <si>
    <t xml:space="preserve">D-5612    </t>
  </si>
  <si>
    <t xml:space="preserve">D-5613    </t>
  </si>
  <si>
    <t xml:space="preserve">D-5614    </t>
  </si>
  <si>
    <t xml:space="preserve">D-5615    </t>
  </si>
  <si>
    <t xml:space="preserve">D-5616    </t>
  </si>
  <si>
    <t xml:space="preserve">D-5617    </t>
  </si>
  <si>
    <t xml:space="preserve">D-5618    </t>
  </si>
  <si>
    <t xml:space="preserve">D-5619    </t>
  </si>
  <si>
    <t xml:space="preserve">D-5620    </t>
  </si>
  <si>
    <t xml:space="preserve">D-5621    </t>
  </si>
  <si>
    <t xml:space="preserve">D-5622    </t>
  </si>
  <si>
    <t xml:space="preserve">D-5623    </t>
  </si>
  <si>
    <t xml:space="preserve">D-5624    </t>
  </si>
  <si>
    <t xml:space="preserve">D-5625    </t>
  </si>
  <si>
    <t xml:space="preserve">D-5626    </t>
  </si>
  <si>
    <t xml:space="preserve">D-5627    </t>
  </si>
  <si>
    <t xml:space="preserve">D-5628    </t>
  </si>
  <si>
    <t xml:space="preserve">D-5629    </t>
  </si>
  <si>
    <t xml:space="preserve">D-5630    </t>
  </si>
  <si>
    <t xml:space="preserve">D-5631    </t>
  </si>
  <si>
    <t xml:space="preserve">D-5632    </t>
  </si>
  <si>
    <t xml:space="preserve">D-5633    </t>
  </si>
  <si>
    <t xml:space="preserve">D-5634    </t>
  </si>
  <si>
    <t xml:space="preserve">D-5635    </t>
  </si>
  <si>
    <t xml:space="preserve">D-5636    </t>
  </si>
  <si>
    <t xml:space="preserve">D-5637    </t>
  </si>
  <si>
    <t xml:space="preserve">D-5638    </t>
  </si>
  <si>
    <t xml:space="preserve">D-5639    </t>
  </si>
  <si>
    <t xml:space="preserve">D-5640    </t>
  </si>
  <si>
    <t xml:space="preserve">D-5641    </t>
  </si>
  <si>
    <t xml:space="preserve">D-5642    </t>
  </si>
  <si>
    <t xml:space="preserve">D-5643    </t>
  </si>
  <si>
    <t xml:space="preserve">D-5644    </t>
  </si>
  <si>
    <t xml:space="preserve">D-5645    </t>
  </si>
  <si>
    <t xml:space="preserve">D-5646    </t>
  </si>
  <si>
    <t xml:space="preserve">D-5647    </t>
  </si>
  <si>
    <t xml:space="preserve">D-5648    </t>
  </si>
  <si>
    <t xml:space="preserve">D-5649    </t>
  </si>
  <si>
    <t xml:space="preserve">D-5650    </t>
  </si>
  <si>
    <t xml:space="preserve">D-5651    </t>
  </si>
  <si>
    <t>28/03/2017 29/03/2017 30/03/2017</t>
  </si>
  <si>
    <t xml:space="preserve">D-5652    </t>
  </si>
  <si>
    <t>28/03/2017 29/03/2017</t>
  </si>
  <si>
    <t xml:space="preserve">D-5653    </t>
  </si>
  <si>
    <t>28/03/2017 29/03/2017 31/03/2017</t>
  </si>
  <si>
    <t xml:space="preserve">D-5654    </t>
  </si>
  <si>
    <t xml:space="preserve">D-5655    </t>
  </si>
  <si>
    <t xml:space="preserve">D-5656    </t>
  </si>
  <si>
    <t xml:space="preserve">D-5657    </t>
  </si>
  <si>
    <t xml:space="preserve">D-5658    </t>
  </si>
  <si>
    <t xml:space="preserve">D-5659    </t>
  </si>
  <si>
    <t xml:space="preserve">D-5660    </t>
  </si>
  <si>
    <t xml:space="preserve">D-5661    </t>
  </si>
  <si>
    <t xml:space="preserve">D-5662    </t>
  </si>
  <si>
    <t xml:space="preserve">D-5663    </t>
  </si>
  <si>
    <t xml:space="preserve">D-5664    </t>
  </si>
  <si>
    <t xml:space="preserve">D-5665    </t>
  </si>
  <si>
    <t xml:space="preserve">D-5666    </t>
  </si>
  <si>
    <t xml:space="preserve">D-5667    </t>
  </si>
  <si>
    <t xml:space="preserve">D-5668    </t>
  </si>
  <si>
    <t xml:space="preserve">D-5669    </t>
  </si>
  <si>
    <t xml:space="preserve">D-5670    </t>
  </si>
  <si>
    <t xml:space="preserve">D-5671    </t>
  </si>
  <si>
    <t xml:space="preserve">D-5672    </t>
  </si>
  <si>
    <t xml:space="preserve">D-5673    </t>
  </si>
  <si>
    <t xml:space="preserve">D-5674    </t>
  </si>
  <si>
    <t xml:space="preserve">D-5675    </t>
  </si>
  <si>
    <t xml:space="preserve">D-5676    </t>
  </si>
  <si>
    <t xml:space="preserve">D-5677    </t>
  </si>
  <si>
    <t xml:space="preserve">D-5678    </t>
  </si>
  <si>
    <t xml:space="preserve">D-5679    </t>
  </si>
  <si>
    <t xml:space="preserve">D-5680    </t>
  </si>
  <si>
    <t xml:space="preserve">D-5681    </t>
  </si>
  <si>
    <t xml:space="preserve">(364)CHINOS AGUA SANTA                                                     </t>
  </si>
  <si>
    <t xml:space="preserve">D-5682    </t>
  </si>
  <si>
    <t xml:space="preserve">D-5683    </t>
  </si>
  <si>
    <t xml:space="preserve">D-5684    </t>
  </si>
  <si>
    <t xml:space="preserve">D-5685    </t>
  </si>
  <si>
    <t xml:space="preserve">D-5686    </t>
  </si>
  <si>
    <t xml:space="preserve">D-5687    </t>
  </si>
  <si>
    <t xml:space="preserve">D-5688    </t>
  </si>
  <si>
    <t xml:space="preserve">D-5689    </t>
  </si>
  <si>
    <t xml:space="preserve">D-5690    </t>
  </si>
  <si>
    <t xml:space="preserve">D-5691    </t>
  </si>
  <si>
    <t xml:space="preserve">D-5692    </t>
  </si>
  <si>
    <t xml:space="preserve">D-5693    </t>
  </si>
  <si>
    <t xml:space="preserve">D-5694    </t>
  </si>
  <si>
    <t xml:space="preserve">D-5695    </t>
  </si>
  <si>
    <t xml:space="preserve">D-5696    </t>
  </si>
  <si>
    <t xml:space="preserve">D-5697    </t>
  </si>
  <si>
    <t xml:space="preserve">D-5698    </t>
  </si>
  <si>
    <t xml:space="preserve">D-5699    </t>
  </si>
  <si>
    <t xml:space="preserve">D-5700    </t>
  </si>
  <si>
    <t xml:space="preserve">D-5701    </t>
  </si>
  <si>
    <t xml:space="preserve">D-5702    </t>
  </si>
  <si>
    <t xml:space="preserve">D-5703    </t>
  </si>
  <si>
    <t xml:space="preserve">D-5704    </t>
  </si>
  <si>
    <t xml:space="preserve">D-5705    </t>
  </si>
  <si>
    <t xml:space="preserve">D-5706    </t>
  </si>
  <si>
    <t xml:space="preserve">D-5707    </t>
  </si>
  <si>
    <t xml:space="preserve">D-5708    </t>
  </si>
  <si>
    <t xml:space="preserve">D-5709    </t>
  </si>
  <si>
    <t xml:space="preserve">D-5710    </t>
  </si>
  <si>
    <t xml:space="preserve">D-5711    </t>
  </si>
  <si>
    <t xml:space="preserve">D-5712    </t>
  </si>
  <si>
    <t xml:space="preserve">D-5713    </t>
  </si>
  <si>
    <t xml:space="preserve">D-5714    </t>
  </si>
  <si>
    <t xml:space="preserve">D-5715    </t>
  </si>
  <si>
    <t xml:space="preserve">D-5716    </t>
  </si>
  <si>
    <t xml:space="preserve">D-5717    </t>
  </si>
  <si>
    <t xml:space="preserve">D-5718    </t>
  </si>
  <si>
    <t xml:space="preserve">D-5719    </t>
  </si>
  <si>
    <t xml:space="preserve">D-5720    </t>
  </si>
  <si>
    <t xml:space="preserve">D-5721    </t>
  </si>
  <si>
    <t xml:space="preserve">D-5722    </t>
  </si>
  <si>
    <t xml:space="preserve">D-5723    </t>
  </si>
  <si>
    <t xml:space="preserve">D-5724    </t>
  </si>
  <si>
    <t xml:space="preserve">D-5725    </t>
  </si>
  <si>
    <t xml:space="preserve">D-5726    </t>
  </si>
  <si>
    <t xml:space="preserve">D-5727    </t>
  </si>
  <si>
    <t xml:space="preserve">D-5728    </t>
  </si>
  <si>
    <t xml:space="preserve">D-5729    </t>
  </si>
  <si>
    <t xml:space="preserve">D-5730    </t>
  </si>
  <si>
    <t xml:space="preserve">D-5731    </t>
  </si>
  <si>
    <t xml:space="preserve">D-5732    </t>
  </si>
  <si>
    <t xml:space="preserve">D-5733    </t>
  </si>
  <si>
    <t xml:space="preserve">D-5734    </t>
  </si>
  <si>
    <t xml:space="preserve">D-5735    </t>
  </si>
  <si>
    <t xml:space="preserve">D-5736    </t>
  </si>
  <si>
    <t xml:space="preserve">D-5737    </t>
  </si>
  <si>
    <t xml:space="preserve">D-5738    </t>
  </si>
  <si>
    <t xml:space="preserve">D-5739    </t>
  </si>
  <si>
    <t xml:space="preserve">D-5740    </t>
  </si>
  <si>
    <t xml:space="preserve">D-5741    </t>
  </si>
  <si>
    <t xml:space="preserve">D-5742    </t>
  </si>
  <si>
    <t xml:space="preserve">D-5743    </t>
  </si>
  <si>
    <t xml:space="preserve">D-5744    </t>
  </si>
  <si>
    <t xml:space="preserve">D-5745    </t>
  </si>
  <si>
    <t xml:space="preserve">D-5746    </t>
  </si>
  <si>
    <t xml:space="preserve">D-5747    </t>
  </si>
  <si>
    <t xml:space="preserve">D-5748    </t>
  </si>
  <si>
    <t xml:space="preserve">D-5749    </t>
  </si>
  <si>
    <t xml:space="preserve">D-5750    </t>
  </si>
  <si>
    <t xml:space="preserve">D-5751    </t>
  </si>
  <si>
    <t xml:space="preserve">D-5752    </t>
  </si>
  <si>
    <t xml:space="preserve">D-5753    </t>
  </si>
  <si>
    <t xml:space="preserve">D-5754    </t>
  </si>
  <si>
    <t xml:space="preserve">D-5755    </t>
  </si>
  <si>
    <t xml:space="preserve">D-5756    </t>
  </si>
  <si>
    <t xml:space="preserve">D-5757    </t>
  </si>
  <si>
    <t xml:space="preserve">D-5758    </t>
  </si>
  <si>
    <t xml:space="preserve">D-5759    </t>
  </si>
  <si>
    <t xml:space="preserve">D-5760    </t>
  </si>
  <si>
    <t xml:space="preserve">D-5761    </t>
  </si>
  <si>
    <t xml:space="preserve">D-5762    </t>
  </si>
  <si>
    <t xml:space="preserve">D-5763    </t>
  </si>
  <si>
    <t xml:space="preserve">D-5764    </t>
  </si>
  <si>
    <t xml:space="preserve">D-5765    </t>
  </si>
  <si>
    <t xml:space="preserve">D-5766    </t>
  </si>
  <si>
    <t xml:space="preserve">D-5767    </t>
  </si>
  <si>
    <t xml:space="preserve">D-5768    </t>
  </si>
  <si>
    <t xml:space="preserve">D-5769    </t>
  </si>
  <si>
    <t xml:space="preserve">D-5770    </t>
  </si>
  <si>
    <t xml:space="preserve">D-5771    </t>
  </si>
  <si>
    <t xml:space="preserve">D-5772    </t>
  </si>
  <si>
    <t xml:space="preserve">D-5773    </t>
  </si>
  <si>
    <t xml:space="preserve">D-5774    </t>
  </si>
  <si>
    <t xml:space="preserve">D-5775    </t>
  </si>
  <si>
    <t xml:space="preserve">D-5776    </t>
  </si>
  <si>
    <t xml:space="preserve">D-5777    </t>
  </si>
  <si>
    <t xml:space="preserve">D-5778    </t>
  </si>
  <si>
    <t xml:space="preserve">D-5779    </t>
  </si>
  <si>
    <t xml:space="preserve">D-5780    </t>
  </si>
  <si>
    <t xml:space="preserve">D-5781    </t>
  </si>
  <si>
    <t xml:space="preserve">D-5782    </t>
  </si>
  <si>
    <t xml:space="preserve">D-5783    </t>
  </si>
  <si>
    <t xml:space="preserve">D-5784    </t>
  </si>
  <si>
    <t xml:space="preserve">D-5785    </t>
  </si>
  <si>
    <t xml:space="preserve">D-5786    </t>
  </si>
  <si>
    <t xml:space="preserve">D-5787    </t>
  </si>
  <si>
    <t xml:space="preserve">D-5788    </t>
  </si>
  <si>
    <t xml:space="preserve">D-5789    </t>
  </si>
  <si>
    <t xml:space="preserve">D-5790    </t>
  </si>
  <si>
    <t xml:space="preserve">D-5791    </t>
  </si>
  <si>
    <t xml:space="preserve">D-5792    </t>
  </si>
  <si>
    <t xml:space="preserve">D-5793    </t>
  </si>
  <si>
    <t>26/03/2017 29/03/2017</t>
  </si>
  <si>
    <t xml:space="preserve">D-5794    </t>
  </si>
  <si>
    <t xml:space="preserve">D-5795    </t>
  </si>
  <si>
    <t xml:space="preserve">D-5796    </t>
  </si>
  <si>
    <t xml:space="preserve">D-5797    </t>
  </si>
  <si>
    <t xml:space="preserve">D-5798    </t>
  </si>
  <si>
    <t xml:space="preserve">D-5799    </t>
  </si>
  <si>
    <t xml:space="preserve">D-5800    </t>
  </si>
  <si>
    <t xml:space="preserve">D-5801    </t>
  </si>
  <si>
    <t xml:space="preserve">D-5802    </t>
  </si>
  <si>
    <t xml:space="preserve">D-5803    </t>
  </si>
  <si>
    <t xml:space="preserve">D-5804    </t>
  </si>
  <si>
    <t xml:space="preserve">D-5805    </t>
  </si>
  <si>
    <t xml:space="preserve">D-5806    </t>
  </si>
  <si>
    <t xml:space="preserve">D-5807    </t>
  </si>
  <si>
    <t xml:space="preserve">D-5808    </t>
  </si>
  <si>
    <t xml:space="preserve">D-5809    </t>
  </si>
  <si>
    <t xml:space="preserve">D-5810    </t>
  </si>
  <si>
    <t xml:space="preserve">D-5811    </t>
  </si>
  <si>
    <t xml:space="preserve">D-5812    </t>
  </si>
  <si>
    <t xml:space="preserve">D-5813    </t>
  </si>
  <si>
    <t xml:space="preserve">D-5814    </t>
  </si>
  <si>
    <t xml:space="preserve">D-5815    </t>
  </si>
  <si>
    <t xml:space="preserve">D-5816    </t>
  </si>
  <si>
    <t xml:space="preserve">D-5817    </t>
  </si>
  <si>
    <t xml:space="preserve">D-5818    </t>
  </si>
  <si>
    <t xml:space="preserve">D-5819    </t>
  </si>
  <si>
    <t xml:space="preserve">D-5820    </t>
  </si>
  <si>
    <t xml:space="preserve">D-5821    </t>
  </si>
  <si>
    <t xml:space="preserve">D-5822    </t>
  </si>
  <si>
    <t xml:space="preserve">D-5823    </t>
  </si>
  <si>
    <t xml:space="preserve">D-5824    </t>
  </si>
  <si>
    <t xml:space="preserve">D-5825    </t>
  </si>
  <si>
    <t xml:space="preserve">D-5826    </t>
  </si>
  <si>
    <t xml:space="preserve">D-5827    </t>
  </si>
  <si>
    <t xml:space="preserve">D-5828    </t>
  </si>
  <si>
    <t xml:space="preserve">D-5829    </t>
  </si>
  <si>
    <t xml:space="preserve">D-5830    </t>
  </si>
  <si>
    <t xml:space="preserve">D-5831    </t>
  </si>
  <si>
    <t xml:space="preserve">D-5832    </t>
  </si>
  <si>
    <t xml:space="preserve">D-5833    </t>
  </si>
  <si>
    <t xml:space="preserve">D-5834    </t>
  </si>
  <si>
    <t xml:space="preserve">D-5835    </t>
  </si>
  <si>
    <t xml:space="preserve">D-5836    </t>
  </si>
  <si>
    <t xml:space="preserve">D-5837    </t>
  </si>
  <si>
    <t xml:space="preserve">D-5838    </t>
  </si>
  <si>
    <t xml:space="preserve">D-5839    </t>
  </si>
  <si>
    <t xml:space="preserve">D-5840    </t>
  </si>
  <si>
    <t xml:space="preserve">D-5841    </t>
  </si>
  <si>
    <t xml:space="preserve">D-5842    </t>
  </si>
  <si>
    <t xml:space="preserve">D-5843    </t>
  </si>
  <si>
    <t xml:space="preserve">D-5844    </t>
  </si>
  <si>
    <t xml:space="preserve">D-5845    </t>
  </si>
  <si>
    <t xml:space="preserve">D-5846    </t>
  </si>
  <si>
    <t xml:space="preserve">D-5847    </t>
  </si>
  <si>
    <t xml:space="preserve">D-5848    </t>
  </si>
  <si>
    <t xml:space="preserve">D-5849    </t>
  </si>
  <si>
    <t xml:space="preserve">D-5850    </t>
  </si>
  <si>
    <t xml:space="preserve">D-5851    </t>
  </si>
  <si>
    <t xml:space="preserve">D-5852    </t>
  </si>
  <si>
    <t xml:space="preserve">D-5853    </t>
  </si>
  <si>
    <t xml:space="preserve">D-5854    </t>
  </si>
  <si>
    <t xml:space="preserve">D-5855    </t>
  </si>
  <si>
    <t xml:space="preserve">D-5856    </t>
  </si>
  <si>
    <t xml:space="preserve">D-5857    </t>
  </si>
  <si>
    <t xml:space="preserve">D-5858    </t>
  </si>
  <si>
    <t xml:space="preserve">D-5859    </t>
  </si>
  <si>
    <t xml:space="preserve">D-5860    </t>
  </si>
  <si>
    <t xml:space="preserve">D-5861    </t>
  </si>
  <si>
    <t xml:space="preserve">D-5862    </t>
  </si>
  <si>
    <t xml:space="preserve">D-5863    </t>
  </si>
  <si>
    <t xml:space="preserve">D-5864    </t>
  </si>
  <si>
    <t xml:space="preserve">D-5865    </t>
  </si>
  <si>
    <t xml:space="preserve">D-5866    </t>
  </si>
  <si>
    <t xml:space="preserve">D-5867    </t>
  </si>
  <si>
    <t xml:space="preserve">D-5868    </t>
  </si>
  <si>
    <t xml:space="preserve">D-5869    </t>
  </si>
  <si>
    <t xml:space="preserve">D-5870    </t>
  </si>
  <si>
    <t xml:space="preserve">D-5871    </t>
  </si>
  <si>
    <t xml:space="preserve">D-5872    </t>
  </si>
  <si>
    <t xml:space="preserve">D-5873    </t>
  </si>
  <si>
    <t xml:space="preserve">D-5874    </t>
  </si>
  <si>
    <t xml:space="preserve">D-5875    </t>
  </si>
  <si>
    <t xml:space="preserve">D-5876    </t>
  </si>
  <si>
    <t xml:space="preserve">D-5877    </t>
  </si>
  <si>
    <t xml:space="preserve">D-5878    </t>
  </si>
  <si>
    <t xml:space="preserve">D-5879    </t>
  </si>
  <si>
    <t xml:space="preserve">D-5880    </t>
  </si>
  <si>
    <t xml:space="preserve">D-5881    </t>
  </si>
  <si>
    <t xml:space="preserve">D-5882    </t>
  </si>
  <si>
    <t xml:space="preserve">D-5883    </t>
  </si>
  <si>
    <t xml:space="preserve">D-5884    </t>
  </si>
  <si>
    <t xml:space="preserve">D-5885    </t>
  </si>
  <si>
    <t xml:space="preserve">D-5886    </t>
  </si>
  <si>
    <t xml:space="preserve">D-5887    </t>
  </si>
  <si>
    <t xml:space="preserve">D-5888    </t>
  </si>
  <si>
    <t xml:space="preserve">D-5889    </t>
  </si>
  <si>
    <t xml:space="preserve">D-5890    </t>
  </si>
  <si>
    <t xml:space="preserve">D-5891    </t>
  </si>
  <si>
    <t xml:space="preserve">D-5892    </t>
  </si>
  <si>
    <t xml:space="preserve">D-5893    </t>
  </si>
  <si>
    <t>29/03/2017 31/03/2017</t>
  </si>
  <si>
    <t xml:space="preserve">D-5894    </t>
  </si>
  <si>
    <t xml:space="preserve">D-5895    </t>
  </si>
  <si>
    <t xml:space="preserve">D-5896    </t>
  </si>
  <si>
    <t xml:space="preserve">D-5897    </t>
  </si>
  <si>
    <t xml:space="preserve">D-5898    </t>
  </si>
  <si>
    <t xml:space="preserve">D-5899    </t>
  </si>
  <si>
    <t xml:space="preserve">D-5900    </t>
  </si>
  <si>
    <t xml:space="preserve">D-5901    </t>
  </si>
  <si>
    <t xml:space="preserve">D-5902    </t>
  </si>
  <si>
    <t xml:space="preserve">D-5903    </t>
  </si>
  <si>
    <t xml:space="preserve">D-5904    </t>
  </si>
  <si>
    <t xml:space="preserve">D-5905    </t>
  </si>
  <si>
    <t xml:space="preserve">D-5906    </t>
  </si>
  <si>
    <t xml:space="preserve">D-5907    </t>
  </si>
  <si>
    <t xml:space="preserve">D-5908    </t>
  </si>
  <si>
    <t xml:space="preserve">D-5909    </t>
  </si>
  <si>
    <t xml:space="preserve">D-5910    </t>
  </si>
  <si>
    <t xml:space="preserve">D-5911    </t>
  </si>
  <si>
    <t xml:space="preserve">D-5912    </t>
  </si>
  <si>
    <t xml:space="preserve">D-5913    </t>
  </si>
  <si>
    <t xml:space="preserve">D-5914    </t>
  </si>
  <si>
    <t xml:space="preserve">D-5915    </t>
  </si>
  <si>
    <t xml:space="preserve"> 27/03/2017</t>
  </si>
  <si>
    <t xml:space="preserve">D-5916    </t>
  </si>
  <si>
    <t xml:space="preserve">D-5917    </t>
  </si>
  <si>
    <t xml:space="preserve">D-5918    </t>
  </si>
  <si>
    <t xml:space="preserve">D-5919    </t>
  </si>
  <si>
    <t xml:space="preserve">D-5920    </t>
  </si>
  <si>
    <t xml:space="preserve">D-5921    </t>
  </si>
  <si>
    <t xml:space="preserve">D-5922    </t>
  </si>
  <si>
    <t xml:space="preserve">D-5923    </t>
  </si>
  <si>
    <t xml:space="preserve">D-5924    </t>
  </si>
  <si>
    <t xml:space="preserve">D-5925    </t>
  </si>
  <si>
    <t xml:space="preserve">D-5926    </t>
  </si>
  <si>
    <t xml:space="preserve">D-5927    </t>
  </si>
  <si>
    <t xml:space="preserve">D-5928    </t>
  </si>
  <si>
    <t xml:space="preserve">D-5929    </t>
  </si>
  <si>
    <t xml:space="preserve">D-5930    </t>
  </si>
  <si>
    <t xml:space="preserve">D-5931    </t>
  </si>
  <si>
    <t xml:space="preserve">D-5932    </t>
  </si>
  <si>
    <t xml:space="preserve">D-5933    </t>
  </si>
  <si>
    <t xml:space="preserve">D-5934    </t>
  </si>
  <si>
    <t xml:space="preserve">D-5935    </t>
  </si>
  <si>
    <t xml:space="preserve">D-5936    </t>
  </si>
  <si>
    <t xml:space="preserve">D-5937    </t>
  </si>
  <si>
    <t xml:space="preserve">D-5938    </t>
  </si>
  <si>
    <t xml:space="preserve">D-5939    </t>
  </si>
  <si>
    <t xml:space="preserve">D-5940    </t>
  </si>
  <si>
    <t xml:space="preserve">D-5941    </t>
  </si>
  <si>
    <t xml:space="preserve">D-5942    </t>
  </si>
  <si>
    <t xml:space="preserve">D-5943    </t>
  </si>
  <si>
    <t xml:space="preserve">D-5944    </t>
  </si>
  <si>
    <t xml:space="preserve">D-5945    </t>
  </si>
  <si>
    <t xml:space="preserve">D-5946    </t>
  </si>
  <si>
    <t xml:space="preserve">D-5947    </t>
  </si>
  <si>
    <t xml:space="preserve">D-5948    </t>
  </si>
  <si>
    <t xml:space="preserve">D-5949    </t>
  </si>
  <si>
    <t xml:space="preserve">D-5950    </t>
  </si>
  <si>
    <t xml:space="preserve">D-5951    </t>
  </si>
  <si>
    <t xml:space="preserve">D-5952    </t>
  </si>
  <si>
    <t xml:space="preserve">D-5953    </t>
  </si>
  <si>
    <t>29/03/2017 30/03/2017</t>
  </si>
  <si>
    <t xml:space="preserve">D-5954    </t>
  </si>
  <si>
    <t xml:space="preserve">D-5955    </t>
  </si>
  <si>
    <t xml:space="preserve">D-5956    </t>
  </si>
  <si>
    <t xml:space="preserve">D-5957    </t>
  </si>
  <si>
    <t xml:space="preserve">D-5958    </t>
  </si>
  <si>
    <t xml:space="preserve">D-5959    </t>
  </si>
  <si>
    <t xml:space="preserve">D-5960    </t>
  </si>
  <si>
    <t xml:space="preserve">D-5961    </t>
  </si>
  <si>
    <t xml:space="preserve">D-5962    </t>
  </si>
  <si>
    <t xml:space="preserve">D-5963    </t>
  </si>
  <si>
    <t xml:space="preserve">D-5964    </t>
  </si>
  <si>
    <t xml:space="preserve">D-5965    </t>
  </si>
  <si>
    <t xml:space="preserve">D-5966    </t>
  </si>
  <si>
    <t xml:space="preserve">D-5967    </t>
  </si>
  <si>
    <t xml:space="preserve">D-5968    </t>
  </si>
  <si>
    <t xml:space="preserve">D-5969    </t>
  </si>
  <si>
    <t xml:space="preserve">D-5970    </t>
  </si>
  <si>
    <t xml:space="preserve">D-5971    </t>
  </si>
  <si>
    <t xml:space="preserve">D-5972    </t>
  </si>
  <si>
    <t xml:space="preserve">D-5973    </t>
  </si>
  <si>
    <t xml:space="preserve">D-5974    </t>
  </si>
  <si>
    <t xml:space="preserve">D-5975    </t>
  </si>
  <si>
    <t xml:space="preserve">D-5976    </t>
  </si>
  <si>
    <t xml:space="preserve">D-5977    </t>
  </si>
  <si>
    <t xml:space="preserve">D-5978    </t>
  </si>
  <si>
    <t xml:space="preserve">D-5979    </t>
  </si>
  <si>
    <t xml:space="preserve">D-5980    </t>
  </si>
  <si>
    <t xml:space="preserve">D-5981    </t>
  </si>
  <si>
    <t xml:space="preserve">D-5982    </t>
  </si>
  <si>
    <t xml:space="preserve">D-5983    </t>
  </si>
  <si>
    <t xml:space="preserve">D-5984    </t>
  </si>
  <si>
    <t xml:space="preserve">D-5985    </t>
  </si>
  <si>
    <t xml:space="preserve">D-5986    </t>
  </si>
  <si>
    <t xml:space="preserve">D-5987    </t>
  </si>
  <si>
    <t xml:space="preserve">D-5988    </t>
  </si>
  <si>
    <t xml:space="preserve">D-5989    </t>
  </si>
  <si>
    <t xml:space="preserve">D-5990    </t>
  </si>
  <si>
    <t xml:space="preserve">D-5991    </t>
  </si>
  <si>
    <t xml:space="preserve">D-5992    </t>
  </si>
  <si>
    <t xml:space="preserve">D-5993    </t>
  </si>
  <si>
    <t xml:space="preserve">D-5994    </t>
  </si>
  <si>
    <t xml:space="preserve">D-5995    </t>
  </si>
  <si>
    <t xml:space="preserve">D-5996    </t>
  </si>
  <si>
    <t xml:space="preserve">D-5997    </t>
  </si>
  <si>
    <t xml:space="preserve">D-5998    </t>
  </si>
  <si>
    <t xml:space="preserve">D-5999    </t>
  </si>
  <si>
    <t xml:space="preserve">D-6000    </t>
  </si>
  <si>
    <t xml:space="preserve">D-6001    </t>
  </si>
  <si>
    <t xml:space="preserve">D-6002    </t>
  </si>
  <si>
    <t xml:space="preserve">D-6003    </t>
  </si>
  <si>
    <t xml:space="preserve">D-6004    </t>
  </si>
  <si>
    <t xml:space="preserve">D-6005    </t>
  </si>
  <si>
    <t xml:space="preserve">D-6006    </t>
  </si>
  <si>
    <t xml:space="preserve">D-6007    </t>
  </si>
  <si>
    <t xml:space="preserve">D-6008    </t>
  </si>
  <si>
    <t xml:space="preserve">D-6009    </t>
  </si>
  <si>
    <t xml:space="preserve">D-6010    </t>
  </si>
  <si>
    <t xml:space="preserve">D-6011    </t>
  </si>
  <si>
    <t xml:space="preserve">D-6012    </t>
  </si>
  <si>
    <t xml:space="preserve">D-6013    </t>
  </si>
  <si>
    <t xml:space="preserve">D-6014    </t>
  </si>
  <si>
    <t xml:space="preserve">D-6015    </t>
  </si>
  <si>
    <t xml:space="preserve">D-6016    </t>
  </si>
  <si>
    <t xml:space="preserve">D-6017    </t>
  </si>
  <si>
    <t xml:space="preserve">D-6018    </t>
  </si>
  <si>
    <t xml:space="preserve">D-6019    </t>
  </si>
  <si>
    <t xml:space="preserve">D-6020    </t>
  </si>
  <si>
    <t xml:space="preserve">D-6021    </t>
  </si>
  <si>
    <t xml:space="preserve">D-6022    </t>
  </si>
  <si>
    <t xml:space="preserve">D-6023    </t>
  </si>
  <si>
    <t xml:space="preserve">D-6024    </t>
  </si>
  <si>
    <t xml:space="preserve">D-6025    </t>
  </si>
  <si>
    <t xml:space="preserve">D-6026    </t>
  </si>
  <si>
    <t xml:space="preserve">D-6027    </t>
  </si>
  <si>
    <t xml:space="preserve">D-6028    </t>
  </si>
  <si>
    <t xml:space="preserve">D-6029    </t>
  </si>
  <si>
    <t xml:space="preserve">D-6030    </t>
  </si>
  <si>
    <t xml:space="preserve">D-6031    </t>
  </si>
  <si>
    <t xml:space="preserve">D-6032    </t>
  </si>
  <si>
    <t xml:space="preserve">D-6033    </t>
  </si>
  <si>
    <t xml:space="preserve">D-6034    </t>
  </si>
  <si>
    <t xml:space="preserve">D-6035    </t>
  </si>
  <si>
    <t xml:space="preserve">D-6036    </t>
  </si>
  <si>
    <t xml:space="preserve">D-6037    </t>
  </si>
  <si>
    <t xml:space="preserve">D-6038    </t>
  </si>
  <si>
    <t xml:space="preserve">D-6039    </t>
  </si>
  <si>
    <t xml:space="preserve">D-6040    </t>
  </si>
  <si>
    <t xml:space="preserve">D-6041    </t>
  </si>
  <si>
    <t xml:space="preserve">D-6042    </t>
  </si>
  <si>
    <t xml:space="preserve">D-6043    </t>
  </si>
  <si>
    <t xml:space="preserve">D-6044    </t>
  </si>
  <si>
    <t xml:space="preserve">D-6045    </t>
  </si>
  <si>
    <t xml:space="preserve">D-6046    </t>
  </si>
  <si>
    <t xml:space="preserve">D-6047    </t>
  </si>
  <si>
    <t xml:space="preserve">D-6048    </t>
  </si>
  <si>
    <t xml:space="preserve">D-6049    </t>
  </si>
  <si>
    <t xml:space="preserve">D-6050    </t>
  </si>
  <si>
    <t xml:space="preserve">D-6051    </t>
  </si>
  <si>
    <t xml:space="preserve">D-6052    </t>
  </si>
  <si>
    <t xml:space="preserve">D-6053    </t>
  </si>
  <si>
    <t xml:space="preserve">D-6054    </t>
  </si>
  <si>
    <t xml:space="preserve">D-6055    </t>
  </si>
  <si>
    <t xml:space="preserve">D-6056    </t>
  </si>
  <si>
    <t xml:space="preserve">D-6057    </t>
  </si>
  <si>
    <t xml:space="preserve">D-6058    </t>
  </si>
  <si>
    <t xml:space="preserve">D-6059    </t>
  </si>
  <si>
    <t xml:space="preserve">D-6060    </t>
  </si>
  <si>
    <t xml:space="preserve">D-6061    </t>
  </si>
  <si>
    <t xml:space="preserve">D-6062    </t>
  </si>
  <si>
    <t xml:space="preserve">D-6063    </t>
  </si>
  <si>
    <t xml:space="preserve">D-6064    </t>
  </si>
  <si>
    <t>30/03/2017 31/03/2017</t>
  </si>
  <si>
    <t xml:space="preserve">D-6065    </t>
  </si>
  <si>
    <t xml:space="preserve">D-6066    </t>
  </si>
  <si>
    <t xml:space="preserve">D-6067    </t>
  </si>
  <si>
    <t xml:space="preserve">D-6068    </t>
  </si>
  <si>
    <t xml:space="preserve">D-6069    </t>
  </si>
  <si>
    <t xml:space="preserve">D-6070    </t>
  </si>
  <si>
    <t xml:space="preserve">D-6071    </t>
  </si>
  <si>
    <t xml:space="preserve">D-6072    </t>
  </si>
  <si>
    <t xml:space="preserve">D-6073    </t>
  </si>
  <si>
    <t xml:space="preserve">D-6074    </t>
  </si>
  <si>
    <t xml:space="preserve">D-6075    </t>
  </si>
  <si>
    <t xml:space="preserve">D-6076    </t>
  </si>
  <si>
    <t xml:space="preserve">D-6077    </t>
  </si>
  <si>
    <t xml:space="preserve">D-6078    </t>
  </si>
  <si>
    <t xml:space="preserve">D-6079    </t>
  </si>
  <si>
    <t xml:space="preserve">D-6080    </t>
  </si>
  <si>
    <t xml:space="preserve">D-6081    </t>
  </si>
  <si>
    <t xml:space="preserve">D-6082    </t>
  </si>
  <si>
    <t xml:space="preserve">D-6083    </t>
  </si>
  <si>
    <t xml:space="preserve">D-6084    </t>
  </si>
  <si>
    <t xml:space="preserve">D-6085    </t>
  </si>
  <si>
    <t xml:space="preserve">D-6086    </t>
  </si>
  <si>
    <t xml:space="preserve">D-6087    </t>
  </si>
  <si>
    <t xml:space="preserve">D-6088    </t>
  </si>
  <si>
    <t xml:space="preserve">D-6089    </t>
  </si>
  <si>
    <t xml:space="preserve">D-6090    </t>
  </si>
  <si>
    <t xml:space="preserve">D-6091    </t>
  </si>
  <si>
    <t xml:space="preserve">D-6092    </t>
  </si>
  <si>
    <t xml:space="preserve">D-6093    </t>
  </si>
  <si>
    <t xml:space="preserve">D-6094    </t>
  </si>
  <si>
    <t xml:space="preserve">D-6095    </t>
  </si>
  <si>
    <t xml:space="preserve">D-6096    </t>
  </si>
  <si>
    <t xml:space="preserve">D-6097    </t>
  </si>
  <si>
    <t xml:space="preserve">D-6098    </t>
  </si>
  <si>
    <t xml:space="preserve">D-6099    </t>
  </si>
  <si>
    <t xml:space="preserve">D-6100    </t>
  </si>
  <si>
    <t xml:space="preserve">D-6101    </t>
  </si>
  <si>
    <t xml:space="preserve">D-6102    </t>
  </si>
  <si>
    <t xml:space="preserve">D-6103    </t>
  </si>
  <si>
    <t xml:space="preserve">D-6104    </t>
  </si>
  <si>
    <t xml:space="preserve">D-6105    </t>
  </si>
  <si>
    <t xml:space="preserve">D-6106    </t>
  </si>
  <si>
    <t xml:space="preserve">D-6107    </t>
  </si>
  <si>
    <t xml:space="preserve">D-6108    </t>
  </si>
  <si>
    <t xml:space="preserve">D-6109    </t>
  </si>
  <si>
    <t xml:space="preserve">D-6110    </t>
  </si>
  <si>
    <t xml:space="preserve">D-6111    </t>
  </si>
  <si>
    <t xml:space="preserve">D-6112    </t>
  </si>
  <si>
    <t xml:space="preserve">D-6113    </t>
  </si>
  <si>
    <t xml:space="preserve">D-6114    </t>
  </si>
  <si>
    <t xml:space="preserve">D-6115    </t>
  </si>
  <si>
    <t xml:space="preserve">D-6116    </t>
  </si>
  <si>
    <t xml:space="preserve">D-6117    </t>
  </si>
  <si>
    <t xml:space="preserve">D-6118    </t>
  </si>
  <si>
    <t xml:space="preserve">D-6119    </t>
  </si>
  <si>
    <t xml:space="preserve">D-6120    </t>
  </si>
  <si>
    <t xml:space="preserve">D-6121    </t>
  </si>
  <si>
    <t xml:space="preserve">D-6122    </t>
  </si>
  <si>
    <t xml:space="preserve">D-6123    </t>
  </si>
  <si>
    <t xml:space="preserve">D-6124    </t>
  </si>
  <si>
    <t xml:space="preserve">D-6125    </t>
  </si>
  <si>
    <t xml:space="preserve">D-6126    </t>
  </si>
  <si>
    <t xml:space="preserve">D-6127    </t>
  </si>
  <si>
    <t xml:space="preserve">D-6128    </t>
  </si>
  <si>
    <t xml:space="preserve">D-6129    </t>
  </si>
  <si>
    <t xml:space="preserve">D-6130    </t>
  </si>
  <si>
    <t xml:space="preserve">D-6131    </t>
  </si>
  <si>
    <t xml:space="preserve">D-6132    </t>
  </si>
  <si>
    <t xml:space="preserve">D-6133    </t>
  </si>
  <si>
    <t xml:space="preserve">D-6134    </t>
  </si>
  <si>
    <t xml:space="preserve">D-6135    </t>
  </si>
  <si>
    <t xml:space="preserve">D-6136    </t>
  </si>
  <si>
    <t xml:space="preserve">D-6137    </t>
  </si>
  <si>
    <t xml:space="preserve">D-6138    </t>
  </si>
  <si>
    <t xml:space="preserve">D-6139    </t>
  </si>
  <si>
    <t xml:space="preserve">D-6140    </t>
  </si>
  <si>
    <t xml:space="preserve">D-6141    </t>
  </si>
  <si>
    <t xml:space="preserve">D-6142    </t>
  </si>
  <si>
    <t xml:space="preserve">D-6143    </t>
  </si>
  <si>
    <t xml:space="preserve">D-6144    </t>
  </si>
  <si>
    <t xml:space="preserve">D-6145    </t>
  </si>
  <si>
    <t xml:space="preserve">D-6146    </t>
  </si>
  <si>
    <t xml:space="preserve">D-6147    </t>
  </si>
  <si>
    <t xml:space="preserve">D-6148    </t>
  </si>
  <si>
    <t xml:space="preserve">D-6149    </t>
  </si>
  <si>
    <t xml:space="preserve">D-6150    </t>
  </si>
  <si>
    <t xml:space="preserve">D-6151    </t>
  </si>
  <si>
    <t xml:space="preserve">D-6152    </t>
  </si>
  <si>
    <t xml:space="preserve">D-6153    </t>
  </si>
  <si>
    <t xml:space="preserve">D-6154    </t>
  </si>
  <si>
    <t xml:space="preserve">D-6155    </t>
  </si>
  <si>
    <t xml:space="preserve">D-6156    </t>
  </si>
  <si>
    <t xml:space="preserve">D-6157    </t>
  </si>
  <si>
    <t xml:space="preserve">D-6158    </t>
  </si>
  <si>
    <t xml:space="preserve">D-6159    </t>
  </si>
  <si>
    <t xml:space="preserve">D-6160    </t>
  </si>
  <si>
    <t xml:space="preserve">D-6161    </t>
  </si>
  <si>
    <t xml:space="preserve">D-6162    </t>
  </si>
  <si>
    <t xml:space="preserve">D-6163    </t>
  </si>
  <si>
    <t xml:space="preserve">D-6164    </t>
  </si>
  <si>
    <t xml:space="preserve">D-6165    </t>
  </si>
  <si>
    <t xml:space="preserve">D-6166    </t>
  </si>
  <si>
    <t xml:space="preserve">D-6167    </t>
  </si>
  <si>
    <t xml:space="preserve">D-6168    </t>
  </si>
  <si>
    <t xml:space="preserve">D-6169    </t>
  </si>
  <si>
    <t xml:space="preserve">D-6170    </t>
  </si>
  <si>
    <t xml:space="preserve">D-6171    </t>
  </si>
  <si>
    <t xml:space="preserve">D-6172    </t>
  </si>
  <si>
    <t xml:space="preserve">D-6173    </t>
  </si>
  <si>
    <t xml:space="preserve">D-6174    </t>
  </si>
  <si>
    <t xml:space="preserve">D-6175    </t>
  </si>
  <si>
    <t xml:space="preserve">D-6176    </t>
  </si>
  <si>
    <t xml:space="preserve">D-6177    </t>
  </si>
  <si>
    <t xml:space="preserve">D-6178    </t>
  </si>
  <si>
    <t xml:space="preserve">D-6179    </t>
  </si>
  <si>
    <t xml:space="preserve">D-6180    </t>
  </si>
  <si>
    <t xml:space="preserve">D-6181    </t>
  </si>
  <si>
    <t xml:space="preserve">D-6182    </t>
  </si>
  <si>
    <t xml:space="preserve">D-6183    </t>
  </si>
  <si>
    <t xml:space="preserve">D-6184    </t>
  </si>
  <si>
    <t xml:space="preserve">D-6185    </t>
  </si>
  <si>
    <t xml:space="preserve">D-6186    </t>
  </si>
  <si>
    <t xml:space="preserve">D-6187    </t>
  </si>
  <si>
    <t xml:space="preserve">D-6188    </t>
  </si>
  <si>
    <t xml:space="preserve">D-6189    </t>
  </si>
  <si>
    <t xml:space="preserve">D-6190    </t>
  </si>
  <si>
    <t xml:space="preserve">D-6191    </t>
  </si>
  <si>
    <t xml:space="preserve">D-6192    </t>
  </si>
  <si>
    <t xml:space="preserve">D-6193    </t>
  </si>
  <si>
    <t xml:space="preserve">D-6194    </t>
  </si>
  <si>
    <t xml:space="preserve">D-6195    </t>
  </si>
  <si>
    <t xml:space="preserve">D-6196    </t>
  </si>
  <si>
    <t xml:space="preserve">D-6197    </t>
  </si>
  <si>
    <t xml:space="preserve">D-6198    </t>
  </si>
  <si>
    <t xml:space="preserve">D-6199    </t>
  </si>
  <si>
    <t xml:space="preserve">D-6200    </t>
  </si>
  <si>
    <t xml:space="preserve">D-6201    </t>
  </si>
  <si>
    <t xml:space="preserve">D-6202    </t>
  </si>
  <si>
    <t xml:space="preserve">D-6203    </t>
  </si>
  <si>
    <t xml:space="preserve">D-6204    </t>
  </si>
  <si>
    <t xml:space="preserve">D-6205    </t>
  </si>
  <si>
    <t xml:space="preserve">D-6206    </t>
  </si>
  <si>
    <t xml:space="preserve">D-6207    </t>
  </si>
  <si>
    <t xml:space="preserve">D-6208    </t>
  </si>
  <si>
    <t xml:space="preserve">D-6209    </t>
  </si>
  <si>
    <t xml:space="preserve">D-6210    </t>
  </si>
  <si>
    <t xml:space="preserve">D-6211    </t>
  </si>
  <si>
    <t xml:space="preserve">D-6212    </t>
  </si>
  <si>
    <t xml:space="preserve">D-6213    </t>
  </si>
  <si>
    <t xml:space="preserve">D-6214    </t>
  </si>
  <si>
    <t xml:space="preserve">D-6215    </t>
  </si>
  <si>
    <t xml:space="preserve">D-6216    </t>
  </si>
  <si>
    <t xml:space="preserve">D-6217    </t>
  </si>
  <si>
    <t xml:space="preserve">D-6218    </t>
  </si>
  <si>
    <t xml:space="preserve">D-6219    </t>
  </si>
  <si>
    <t xml:space="preserve">D-6220    </t>
  </si>
  <si>
    <t xml:space="preserve">D-6221    </t>
  </si>
  <si>
    <t xml:space="preserve">D-6222    </t>
  </si>
  <si>
    <t xml:space="preserve">D-6223    </t>
  </si>
  <si>
    <t xml:space="preserve">D-6224    </t>
  </si>
  <si>
    <t xml:space="preserve">D-6225    </t>
  </si>
  <si>
    <t xml:space="preserve">D-6226    </t>
  </si>
  <si>
    <t xml:space="preserve">D-6227    </t>
  </si>
  <si>
    <t xml:space="preserve">D-6228    </t>
  </si>
  <si>
    <t xml:space="preserve">D-6229    </t>
  </si>
  <si>
    <t xml:space="preserve">D-6230    </t>
  </si>
  <si>
    <t xml:space="preserve">D-6231    </t>
  </si>
  <si>
    <t xml:space="preserve">D-6232    </t>
  </si>
  <si>
    <t xml:space="preserve">D-6233    </t>
  </si>
  <si>
    <t xml:space="preserve">D-6234    </t>
  </si>
  <si>
    <t xml:space="preserve">D-6235    </t>
  </si>
  <si>
    <t xml:space="preserve">D-6236    </t>
  </si>
  <si>
    <t xml:space="preserve">D-6237    </t>
  </si>
  <si>
    <t xml:space="preserve">D-6238    </t>
  </si>
  <si>
    <t xml:space="preserve">D-6239    </t>
  </si>
  <si>
    <t xml:space="preserve">D-6240    </t>
  </si>
  <si>
    <t xml:space="preserve">D-6241    </t>
  </si>
  <si>
    <t xml:space="preserve">D-6242    </t>
  </si>
  <si>
    <t xml:space="preserve">D-6243    </t>
  </si>
  <si>
    <t xml:space="preserve">D-6244    </t>
  </si>
  <si>
    <t xml:space="preserve">D-6245    </t>
  </si>
  <si>
    <t xml:space="preserve">D-6246    </t>
  </si>
  <si>
    <t xml:space="preserve">D-6247    </t>
  </si>
  <si>
    <t xml:space="preserve">D-6248    </t>
  </si>
  <si>
    <t xml:space="preserve">D-6249    </t>
  </si>
  <si>
    <t xml:space="preserve">D-6250    </t>
  </si>
  <si>
    <t xml:space="preserve">D-6251    </t>
  </si>
  <si>
    <t xml:space="preserve">D-6252    </t>
  </si>
  <si>
    <t xml:space="preserve">D-6253    </t>
  </si>
  <si>
    <t xml:space="preserve">D-6254    </t>
  </si>
  <si>
    <t xml:space="preserve">D-6255    </t>
  </si>
  <si>
    <t xml:space="preserve">D-6256    </t>
  </si>
  <si>
    <t xml:space="preserve">D-6257    </t>
  </si>
  <si>
    <t xml:space="preserve">D-6258    </t>
  </si>
  <si>
    <t xml:space="preserve">D-6259    </t>
  </si>
  <si>
    <t xml:space="preserve">D-6260    </t>
  </si>
  <si>
    <t xml:space="preserve">D-6261    </t>
  </si>
  <si>
    <t xml:space="preserve">D-6262    </t>
  </si>
  <si>
    <t xml:space="preserve">D-6263    </t>
  </si>
  <si>
    <t xml:space="preserve">D-6264    </t>
  </si>
  <si>
    <t xml:space="preserve">D-6265    </t>
  </si>
  <si>
    <t xml:space="preserve">D-6266    </t>
  </si>
  <si>
    <t xml:space="preserve">D-6267    </t>
  </si>
  <si>
    <t xml:space="preserve">D-6268    </t>
  </si>
  <si>
    <t xml:space="preserve">D-6269    </t>
  </si>
  <si>
    <t xml:space="preserve">D-6270    </t>
  </si>
  <si>
    <t xml:space="preserve">D-6271    </t>
  </si>
  <si>
    <t xml:space="preserve">D-6272    </t>
  </si>
  <si>
    <t xml:space="preserve">D-6273    </t>
  </si>
  <si>
    <t xml:space="preserve">D-6274    </t>
  </si>
  <si>
    <t xml:space="preserve">D-6275    </t>
  </si>
  <si>
    <t xml:space="preserve">D-6276    </t>
  </si>
  <si>
    <t xml:space="preserve">D-6277    </t>
  </si>
  <si>
    <t xml:space="preserve">D-6278    </t>
  </si>
  <si>
    <t xml:space="preserve">D-6279    </t>
  </si>
  <si>
    <t xml:space="preserve">D-6280    </t>
  </si>
  <si>
    <t xml:space="preserve">D-6281    </t>
  </si>
  <si>
    <t xml:space="preserve">D-6282    </t>
  </si>
  <si>
    <t xml:space="preserve">D-6283    </t>
  </si>
  <si>
    <t xml:space="preserve">D-6284    </t>
  </si>
  <si>
    <t xml:space="preserve">D-6285    </t>
  </si>
  <si>
    <t xml:space="preserve">D-6286    </t>
  </si>
  <si>
    <t xml:space="preserve">D-6287    </t>
  </si>
  <si>
    <t xml:space="preserve">D-6288    </t>
  </si>
  <si>
    <t xml:space="preserve">D-6289    </t>
  </si>
  <si>
    <t xml:space="preserve">D-6290    </t>
  </si>
  <si>
    <t xml:space="preserve">D-6291    </t>
  </si>
  <si>
    <t xml:space="preserve">D-6292    </t>
  </si>
  <si>
    <t xml:space="preserve">D-6293    </t>
  </si>
  <si>
    <t xml:space="preserve">D-6294    </t>
  </si>
  <si>
    <t xml:space="preserve">D-6295    </t>
  </si>
  <si>
    <t xml:space="preserve">D-6296    </t>
  </si>
  <si>
    <t xml:space="preserve">D-6297    </t>
  </si>
  <si>
    <t xml:space="preserve">D-6298    </t>
  </si>
  <si>
    <t xml:space="preserve">D-6299    </t>
  </si>
  <si>
    <t xml:space="preserve">D-6300    </t>
  </si>
  <si>
    <t xml:space="preserve">D-6301    </t>
  </si>
  <si>
    <t xml:space="preserve">D-6302    </t>
  </si>
  <si>
    <t xml:space="preserve">D-6303    </t>
  </si>
  <si>
    <t xml:space="preserve">D-6304    </t>
  </si>
  <si>
    <t xml:space="preserve">D-6305    </t>
  </si>
  <si>
    <t xml:space="preserve">D-6306    </t>
  </si>
  <si>
    <t xml:space="preserve">D-6307    </t>
  </si>
  <si>
    <t xml:space="preserve">D-6308    </t>
  </si>
  <si>
    <t xml:space="preserve">D-6309    </t>
  </si>
  <si>
    <t xml:space="preserve">D-6310    </t>
  </si>
  <si>
    <t xml:space="preserve">D-6311    </t>
  </si>
  <si>
    <t xml:space="preserve">D-6312    </t>
  </si>
  <si>
    <t xml:space="preserve">D-6313    </t>
  </si>
  <si>
    <t xml:space="preserve">D-6314    </t>
  </si>
  <si>
    <t xml:space="preserve">D-6315    </t>
  </si>
  <si>
    <t xml:space="preserve">D-6316    </t>
  </si>
  <si>
    <t xml:space="preserve">D-6317    </t>
  </si>
  <si>
    <t xml:space="preserve">D-6318    </t>
  </si>
  <si>
    <t xml:space="preserve">D-6319    </t>
  </si>
  <si>
    <t xml:space="preserve">D-6320    </t>
  </si>
  <si>
    <t xml:space="preserve">D-6321    </t>
  </si>
  <si>
    <t xml:space="preserve">D-6322    </t>
  </si>
  <si>
    <t xml:space="preserve">D-6323    </t>
  </si>
  <si>
    <t xml:space="preserve">D-6324    </t>
  </si>
  <si>
    <t xml:space="preserve">D-6325    </t>
  </si>
  <si>
    <t xml:space="preserve">D-6326    </t>
  </si>
  <si>
    <t xml:space="preserve">D-6327    </t>
  </si>
  <si>
    <t xml:space="preserve">D-6328    </t>
  </si>
  <si>
    <t xml:space="preserve">D-6329    </t>
  </si>
  <si>
    <t xml:space="preserve">D-6330    </t>
  </si>
  <si>
    <t xml:space="preserve">D-6331    </t>
  </si>
  <si>
    <t xml:space="preserve">D-6332    </t>
  </si>
  <si>
    <t xml:space="preserve">D-6333    </t>
  </si>
  <si>
    <t xml:space="preserve">D-6334    </t>
  </si>
  <si>
    <t xml:space="preserve">D-6335    </t>
  </si>
  <si>
    <t xml:space="preserve">D-6336    </t>
  </si>
  <si>
    <t xml:space="preserve">D-6337    </t>
  </si>
  <si>
    <t xml:space="preserve">D-6338    </t>
  </si>
  <si>
    <t xml:space="preserve">D-6339    </t>
  </si>
  <si>
    <t xml:space="preserve">D-6340    </t>
  </si>
  <si>
    <t xml:space="preserve">D-6341    </t>
  </si>
  <si>
    <t xml:space="preserve">D-6342    </t>
  </si>
  <si>
    <t xml:space="preserve">D-6343    </t>
  </si>
  <si>
    <t xml:space="preserve">D-6344    </t>
  </si>
  <si>
    <t xml:space="preserve">D-6345    </t>
  </si>
  <si>
    <t xml:space="preserve">D-6346    </t>
  </si>
  <si>
    <t xml:space="preserve">D-6347    </t>
  </si>
  <si>
    <t xml:space="preserve">D-6348    </t>
  </si>
  <si>
    <t xml:space="preserve">D-6349    </t>
  </si>
  <si>
    <t xml:space="preserve">D-6350    </t>
  </si>
  <si>
    <t xml:space="preserve">D-6351    </t>
  </si>
  <si>
    <t xml:space="preserve">D-6352    </t>
  </si>
  <si>
    <t xml:space="preserve">D-6353    </t>
  </si>
  <si>
    <t xml:space="preserve">D-6354    </t>
  </si>
  <si>
    <t xml:space="preserve">D-6355    </t>
  </si>
  <si>
    <t xml:space="preserve">D-6356    </t>
  </si>
  <si>
    <t xml:space="preserve">D-6357    </t>
  </si>
  <si>
    <t xml:space="preserve">D-6358    </t>
  </si>
  <si>
    <t xml:space="preserve">D-6359    </t>
  </si>
  <si>
    <t xml:space="preserve">D-6360    </t>
  </si>
  <si>
    <t xml:space="preserve">D-6361    </t>
  </si>
  <si>
    <t xml:space="preserve">D-6362    </t>
  </si>
  <si>
    <t xml:space="preserve">D-6363    </t>
  </si>
  <si>
    <t xml:space="preserve">D-6364    </t>
  </si>
  <si>
    <t xml:space="preserve">D-6365    </t>
  </si>
  <si>
    <t xml:space="preserve">D-6366    </t>
  </si>
  <si>
    <t xml:space="preserve">D-6367    </t>
  </si>
  <si>
    <t xml:space="preserve">D-6368    </t>
  </si>
  <si>
    <t xml:space="preserve">D-6369    </t>
  </si>
  <si>
    <t xml:space="preserve">D-6370    </t>
  </si>
  <si>
    <t xml:space="preserve">D-6371    </t>
  </si>
  <si>
    <t xml:space="preserve">D-6372    </t>
  </si>
  <si>
    <t xml:space="preserve">D-6373    </t>
  </si>
  <si>
    <t xml:space="preserve">D-6374    </t>
  </si>
  <si>
    <t xml:space="preserve">D-6375    </t>
  </si>
  <si>
    <t xml:space="preserve">D-6376    </t>
  </si>
  <si>
    <t xml:space="preserve">D-6377    </t>
  </si>
  <si>
    <t xml:space="preserve">D-6378    </t>
  </si>
  <si>
    <t xml:space="preserve">D-6379    </t>
  </si>
  <si>
    <t xml:space="preserve">D-6380    </t>
  </si>
  <si>
    <t xml:space="preserve">D-6381    </t>
  </si>
  <si>
    <t xml:space="preserve">D-6382    </t>
  </si>
  <si>
    <t xml:space="preserve">D-6383    </t>
  </si>
  <si>
    <t xml:space="preserve">D-6384    </t>
  </si>
  <si>
    <t xml:space="preserve">D-6385    </t>
  </si>
  <si>
    <t xml:space="preserve">D-6386    </t>
  </si>
  <si>
    <t xml:space="preserve">D-6387    </t>
  </si>
  <si>
    <t xml:space="preserve">D-6388    </t>
  </si>
  <si>
    <t xml:space="preserve">D-6389    </t>
  </si>
  <si>
    <t xml:space="preserve">D-6390    </t>
  </si>
  <si>
    <t xml:space="preserve">D-6391    </t>
  </si>
  <si>
    <t xml:space="preserve">D-6392    </t>
  </si>
  <si>
    <t xml:space="preserve">D-6393    </t>
  </si>
  <si>
    <t xml:space="preserve">D-6394    </t>
  </si>
  <si>
    <t xml:space="preserve">D-6395    </t>
  </si>
  <si>
    <t xml:space="preserve">D-6396    </t>
  </si>
  <si>
    <t xml:space="preserve">D-6397    </t>
  </si>
  <si>
    <t xml:space="preserve">D-6398    </t>
  </si>
  <si>
    <t xml:space="preserve">D-6399    </t>
  </si>
  <si>
    <t xml:space="preserve">D-6400    </t>
  </si>
  <si>
    <t xml:space="preserve">D-6401    </t>
  </si>
  <si>
    <t xml:space="preserve">D-6402    </t>
  </si>
  <si>
    <t xml:space="preserve">D-6403    </t>
  </si>
  <si>
    <t xml:space="preserve">D-6404    </t>
  </si>
  <si>
    <t xml:space="preserve">D-6405    </t>
  </si>
  <si>
    <t xml:space="preserve">D-6406    </t>
  </si>
  <si>
    <t xml:space="preserve">D-6407    </t>
  </si>
  <si>
    <t xml:space="preserve">D-6408    </t>
  </si>
  <si>
    <t xml:space="preserve">D-6409    </t>
  </si>
  <si>
    <t xml:space="preserve">D-6410    </t>
  </si>
  <si>
    <t xml:space="preserve">D-6411    </t>
  </si>
  <si>
    <t xml:space="preserve">D-6412    </t>
  </si>
  <si>
    <t xml:space="preserve">D-6413    </t>
  </si>
  <si>
    <t xml:space="preserve">D-6414    </t>
  </si>
  <si>
    <t xml:space="preserve">D-6415    </t>
  </si>
  <si>
    <t xml:space="preserve">D-6416    </t>
  </si>
  <si>
    <t xml:space="preserve">D-6417    </t>
  </si>
  <si>
    <t xml:space="preserve">D-6418    </t>
  </si>
  <si>
    <t xml:space="preserve">D-6419    </t>
  </si>
  <si>
    <t xml:space="preserve">D-6420    </t>
  </si>
  <si>
    <t xml:space="preserve">D-6421    </t>
  </si>
  <si>
    <t xml:space="preserve">D-6422    </t>
  </si>
  <si>
    <t xml:space="preserve">D-6423    </t>
  </si>
  <si>
    <t xml:space="preserve">D-6424    </t>
  </si>
  <si>
    <t xml:space="preserve">D-6425    </t>
  </si>
  <si>
    <t xml:space="preserve">D-6426    </t>
  </si>
  <si>
    <t xml:space="preserve">D-6427    </t>
  </si>
  <si>
    <t xml:space="preserve">D-6428    </t>
  </si>
  <si>
    <t xml:space="preserve">D-6429    </t>
  </si>
  <si>
    <t xml:space="preserve">D-6430    </t>
  </si>
  <si>
    <t xml:space="preserve">D-6431    </t>
  </si>
  <si>
    <t xml:space="preserve">D-6432    </t>
  </si>
  <si>
    <t xml:space="preserve">D-6433    </t>
  </si>
  <si>
    <t xml:space="preserve">D-6434    </t>
  </si>
  <si>
    <t xml:space="preserve">D-6435    </t>
  </si>
  <si>
    <t xml:space="preserve">D-6436    </t>
  </si>
  <si>
    <t xml:space="preserve">SALDO </t>
  </si>
  <si>
    <t>11/03/2017 18/03/2017 29/03/2017 01/04/2017</t>
  </si>
  <si>
    <t>31/03/2017 01/04/2017</t>
  </si>
  <si>
    <t>30/03/2017 01/04/2017</t>
  </si>
  <si>
    <t>31/03/2017 03/04/2017</t>
  </si>
  <si>
    <t>01/04/2017 03/04/2017</t>
  </si>
  <si>
    <t>31/03/2017 05/04/2017</t>
  </si>
  <si>
    <t>04/04/2017 05/04/2017</t>
  </si>
  <si>
    <t>01/04/2017 05/04/2017</t>
  </si>
  <si>
    <t>30/03/2017 13/04/2017</t>
  </si>
  <si>
    <t>07/04/2017 13/04/2017</t>
  </si>
  <si>
    <t xml:space="preserve">(125)LUIS LEDO                                                           </t>
  </si>
  <si>
    <t>08/04/2017 17/04/2017</t>
  </si>
  <si>
    <t>15/04/2017 19/04/2017</t>
  </si>
  <si>
    <t>10/03/2017 11/03/2017 23/03/2017 04/04/2017 17/04/2017 21/04/2017</t>
  </si>
  <si>
    <t>28/03/2017 03/04/2017 18/04/2017 24/04/2017</t>
  </si>
  <si>
    <t>10/03/2017 25/02/2017 19/04/2017--26-Abr-17</t>
  </si>
  <si>
    <t>16/02/2017  02/05/2017 24-Abr-17---29-Abr-17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</si>
</sst>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&quot;$&quot;#,##0.00"/>
    <numFmt numFmtId="167" formatCode="[$$-80A]#,##0.00;\-[$$-80A]#,##0.00"/>
    <numFmt numFmtId="168" formatCode="[$-C0A]d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1"/>
      <color theme="5" tint="-0.249977111117893"/>
      <name val="Arial"/>
      <family val="2"/>
    </font>
    <font>
      <b/>
      <i/>
      <sz val="11"/>
      <color rgb="FF0000FF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8">
    <xf numFmtId="0" fontId="0" fillId="0" borderId="0" xfId="0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/>
    <xf numFmtId="164" fontId="2" fillId="0" borderId="2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wrapText="1"/>
    </xf>
    <xf numFmtId="44" fontId="2" fillId="0" borderId="2" xfId="1" applyFont="1" applyBorder="1" applyAlignment="1">
      <alignment horizontal="center"/>
    </xf>
    <xf numFmtId="165" fontId="8" fillId="0" borderId="0" xfId="1" applyNumberFormat="1" applyFont="1" applyFill="1" applyBorder="1"/>
    <xf numFmtId="0" fontId="3" fillId="0" borderId="4" xfId="0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44" fontId="2" fillId="2" borderId="0" xfId="1" applyFont="1" applyFill="1"/>
    <xf numFmtId="44" fontId="2" fillId="0" borderId="0" xfId="1" applyFont="1"/>
    <xf numFmtId="164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 applyBorder="1"/>
    <xf numFmtId="44" fontId="11" fillId="0" borderId="0" xfId="1" applyFont="1" applyFill="1"/>
    <xf numFmtId="166" fontId="2" fillId="0" borderId="0" xfId="0" applyNumberFormat="1" applyFont="1" applyFill="1" applyBorder="1"/>
    <xf numFmtId="44" fontId="3" fillId="0" borderId="0" xfId="1" applyFont="1" applyFill="1" applyAlignment="1"/>
    <xf numFmtId="44" fontId="2" fillId="0" borderId="0" xfId="1" applyFont="1" applyFill="1"/>
    <xf numFmtId="44" fontId="13" fillId="3" borderId="0" xfId="1" applyFont="1" applyFill="1"/>
    <xf numFmtId="0" fontId="11" fillId="2" borderId="0" xfId="0" applyFont="1" applyFill="1"/>
    <xf numFmtId="44" fontId="11" fillId="2" borderId="0" xfId="1" applyFont="1" applyFill="1"/>
    <xf numFmtId="166" fontId="10" fillId="0" borderId="0" xfId="0" applyNumberFormat="1" applyFont="1" applyFill="1" applyBorder="1"/>
    <xf numFmtId="44" fontId="13" fillId="4" borderId="0" xfId="1" applyFont="1" applyFill="1"/>
    <xf numFmtId="44" fontId="2" fillId="5" borderId="0" xfId="1" applyFont="1" applyFill="1"/>
    <xf numFmtId="44" fontId="2" fillId="6" borderId="0" xfId="1" applyFont="1" applyFill="1"/>
    <xf numFmtId="0" fontId="13" fillId="0" borderId="0" xfId="0" applyFont="1"/>
    <xf numFmtId="0" fontId="14" fillId="0" borderId="0" xfId="0" applyFont="1" applyAlignment="1">
      <alignment horizontal="right"/>
    </xf>
    <xf numFmtId="44" fontId="3" fillId="0" borderId="5" xfId="1" applyFont="1" applyBorder="1"/>
    <xf numFmtId="165" fontId="3" fillId="0" borderId="6" xfId="1" applyNumberFormat="1" applyFont="1" applyFill="1" applyBorder="1"/>
    <xf numFmtId="44" fontId="3" fillId="0" borderId="6" xfId="0" applyNumberFormat="1" applyFont="1" applyFill="1" applyBorder="1"/>
    <xf numFmtId="165" fontId="2" fillId="0" borderId="0" xfId="1" applyNumberFormat="1" applyFont="1" applyFill="1"/>
    <xf numFmtId="14" fontId="2" fillId="0" borderId="3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14" fontId="11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12" fillId="0" borderId="0" xfId="0" applyNumberFormat="1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14" fontId="11" fillId="2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13" fillId="0" borderId="0" xfId="0" applyNumberFormat="1" applyFont="1" applyFill="1" applyAlignment="1">
      <alignment horizontal="center"/>
    </xf>
    <xf numFmtId="44" fontId="13" fillId="0" borderId="0" xfId="1" applyFont="1" applyFill="1"/>
    <xf numFmtId="14" fontId="13" fillId="0" borderId="0" xfId="0" applyNumberFormat="1" applyFont="1" applyAlignment="1">
      <alignment horizontal="center"/>
    </xf>
    <xf numFmtId="44" fontId="13" fillId="0" borderId="0" xfId="1" applyFont="1"/>
    <xf numFmtId="1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9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17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164" fontId="2" fillId="0" borderId="0" xfId="0" applyNumberFormat="1" applyFont="1" applyAlignment="1">
      <alignment horizontal="right" vertical="center" wrapText="1"/>
    </xf>
    <xf numFmtId="164" fontId="2" fillId="0" borderId="6" xfId="0" applyNumberFormat="1" applyFont="1" applyBorder="1" applyAlignment="1">
      <alignment horizontal="right" vertical="center" wrapText="1"/>
    </xf>
    <xf numFmtId="44" fontId="2" fillId="2" borderId="1" xfId="1" applyFont="1" applyFill="1" applyBorder="1"/>
    <xf numFmtId="168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44" fontId="4" fillId="0" borderId="2" xfId="1" applyFont="1" applyBorder="1" applyAlignment="1">
      <alignment horizontal="center" vertical="center"/>
    </xf>
    <xf numFmtId="168" fontId="4" fillId="0" borderId="3" xfId="0" applyNumberFormat="1" applyFont="1" applyFill="1" applyBorder="1" applyAlignment="1">
      <alignment horizontal="center" vertical="center" wrapText="1"/>
    </xf>
    <xf numFmtId="44" fontId="24" fillId="0" borderId="10" xfId="1" applyFont="1" applyFill="1" applyBorder="1" applyAlignment="1">
      <alignment horizontal="center" vertical="center"/>
    </xf>
    <xf numFmtId="44" fontId="3" fillId="0" borderId="4" xfId="1" applyFont="1" applyFill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44" fontId="13" fillId="3" borderId="0" xfId="1" applyFont="1" applyFill="1" applyAlignment="1">
      <alignment vertical="center"/>
    </xf>
    <xf numFmtId="0" fontId="25" fillId="9" borderId="0" xfId="0" applyFont="1" applyFill="1" applyAlignment="1">
      <alignment horizontal="center"/>
    </xf>
    <xf numFmtId="168" fontId="2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4" fontId="2" fillId="0" borderId="0" xfId="1" applyFont="1" applyAlignment="1">
      <alignment vertical="center" wrapText="1"/>
    </xf>
    <xf numFmtId="168" fontId="11" fillId="0" borderId="0" xfId="0" applyNumberFormat="1" applyFont="1" applyFill="1" applyAlignment="1">
      <alignment horizontal="center" vertical="center" wrapText="1"/>
    </xf>
    <xf numFmtId="44" fontId="11" fillId="0" borderId="0" xfId="1" applyFont="1" applyFill="1" applyAlignment="1">
      <alignment vertical="center" wrapText="1"/>
    </xf>
    <xf numFmtId="44" fontId="11" fillId="3" borderId="0" xfId="1" applyFont="1" applyFill="1"/>
    <xf numFmtId="0" fontId="11" fillId="0" borderId="0" xfId="0" applyFont="1" applyFill="1"/>
    <xf numFmtId="44" fontId="2" fillId="0" borderId="0" xfId="1" applyFont="1" applyAlignment="1">
      <alignment horizontal="center" vertical="center" wrapText="1"/>
    </xf>
    <xf numFmtId="44" fontId="11" fillId="0" borderId="0" xfId="1" applyFont="1" applyFill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44" fontId="3" fillId="0" borderId="6" xfId="1" applyFont="1" applyFill="1" applyBorder="1"/>
    <xf numFmtId="44" fontId="2" fillId="0" borderId="0" xfId="1" applyFont="1" applyFill="1" applyBorder="1"/>
    <xf numFmtId="164" fontId="17" fillId="0" borderId="0" xfId="0" applyNumberFormat="1" applyFont="1" applyBorder="1" applyAlignment="1">
      <alignment horizontal="center"/>
    </xf>
    <xf numFmtId="0" fontId="18" fillId="0" borderId="17" xfId="0" applyFont="1" applyBorder="1"/>
    <xf numFmtId="0" fontId="4" fillId="8" borderId="17" xfId="0" applyFont="1" applyFill="1" applyBorder="1" applyAlignment="1">
      <alignment horizontal="center" wrapText="1"/>
    </xf>
    <xf numFmtId="0" fontId="4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44" fontId="2" fillId="0" borderId="0" xfId="1" applyFont="1" applyBorder="1" applyAlignment="1">
      <alignment horizontal="center"/>
    </xf>
    <xf numFmtId="164" fontId="2" fillId="0" borderId="17" xfId="0" applyNumberFormat="1" applyFont="1" applyFill="1" applyBorder="1" applyAlignment="1">
      <alignment horizontal="right" vertical="center" wrapText="1"/>
    </xf>
    <xf numFmtId="165" fontId="8" fillId="0" borderId="18" xfId="1" applyNumberFormat="1" applyFont="1" applyFill="1" applyBorder="1"/>
    <xf numFmtId="0" fontId="3" fillId="0" borderId="19" xfId="0" applyFont="1" applyFill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0" fontId="17" fillId="0" borderId="0" xfId="0" applyFont="1" applyBorder="1"/>
    <xf numFmtId="0" fontId="2" fillId="8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44" fontId="2" fillId="0" borderId="0" xfId="1" applyFont="1" applyBorder="1"/>
    <xf numFmtId="164" fontId="2" fillId="0" borderId="0" xfId="0" applyNumberFormat="1" applyFont="1" applyFill="1" applyBorder="1" applyAlignment="1">
      <alignment horizontal="right" vertical="center" wrapText="1"/>
    </xf>
    <xf numFmtId="0" fontId="2" fillId="8" borderId="0" xfId="0" applyFont="1" applyFill="1" applyBorder="1"/>
    <xf numFmtId="164" fontId="2" fillId="0" borderId="0" xfId="0" applyNumberFormat="1" applyFont="1" applyBorder="1" applyAlignment="1">
      <alignment horizontal="right" vertical="center" wrapText="1"/>
    </xf>
    <xf numFmtId="164" fontId="13" fillId="3" borderId="0" xfId="0" applyNumberFormat="1" applyFont="1" applyFill="1" applyBorder="1" applyAlignment="1">
      <alignment horizontal="right" vertical="center" wrapText="1"/>
    </xf>
    <xf numFmtId="44" fontId="13" fillId="3" borderId="0" xfId="1" applyFont="1" applyFill="1" applyBorder="1"/>
    <xf numFmtId="164" fontId="11" fillId="0" borderId="0" xfId="0" applyNumberFormat="1" applyFont="1" applyFill="1" applyBorder="1" applyAlignment="1">
      <alignment horizontal="right" vertical="center" wrapText="1"/>
    </xf>
    <xf numFmtId="44" fontId="11" fillId="0" borderId="0" xfId="1" applyFont="1" applyFill="1" applyBorder="1"/>
    <xf numFmtId="0" fontId="2" fillId="2" borderId="0" xfId="0" applyFont="1" applyFill="1" applyBorder="1"/>
    <xf numFmtId="44" fontId="2" fillId="2" borderId="0" xfId="1" applyFont="1" applyFill="1" applyBorder="1"/>
    <xf numFmtId="164" fontId="2" fillId="2" borderId="0" xfId="0" applyNumberFormat="1" applyFont="1" applyFill="1" applyBorder="1" applyAlignment="1">
      <alignment horizontal="right" vertical="center" wrapText="1"/>
    </xf>
    <xf numFmtId="0" fontId="19" fillId="0" borderId="0" xfId="0" applyFont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11" fillId="0" borderId="0" xfId="0" applyFont="1" applyFill="1" applyBorder="1"/>
    <xf numFmtId="0" fontId="19" fillId="0" borderId="0" xfId="0" applyFont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44" fontId="2" fillId="0" borderId="0" xfId="1" applyFont="1" applyBorder="1" applyAlignment="1">
      <alignment vertical="center" wrapText="1"/>
    </xf>
    <xf numFmtId="44" fontId="11" fillId="0" borderId="0" xfId="1" applyFont="1" applyFill="1" applyBorder="1" applyAlignment="1">
      <alignment vertical="center" wrapText="1"/>
    </xf>
    <xf numFmtId="0" fontId="16" fillId="0" borderId="0" xfId="0" applyFont="1" applyBorder="1"/>
    <xf numFmtId="0" fontId="11" fillId="2" borderId="0" xfId="0" applyFont="1" applyFill="1" applyBorder="1"/>
    <xf numFmtId="44" fontId="11" fillId="2" borderId="0" xfId="1" applyFont="1" applyFill="1" applyBorder="1"/>
    <xf numFmtId="164" fontId="11" fillId="2" borderId="0" xfId="0" applyNumberFormat="1" applyFont="1" applyFill="1" applyBorder="1" applyAlignment="1">
      <alignment horizontal="right" vertical="center" wrapText="1"/>
    </xf>
    <xf numFmtId="14" fontId="2" fillId="0" borderId="0" xfId="1" applyNumberFormat="1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44" fontId="2" fillId="0" borderId="0" xfId="1" applyFont="1" applyBorder="1" applyAlignment="1">
      <alignment vertical="center"/>
    </xf>
    <xf numFmtId="44" fontId="11" fillId="0" borderId="0" xfId="1" applyFont="1" applyFill="1" applyBorder="1" applyAlignment="1">
      <alignment vertical="center"/>
    </xf>
    <xf numFmtId="0" fontId="13" fillId="3" borderId="0" xfId="0" applyFont="1" applyFill="1" applyBorder="1"/>
    <xf numFmtId="0" fontId="16" fillId="2" borderId="0" xfId="0" applyFont="1" applyFill="1" applyBorder="1"/>
    <xf numFmtId="14" fontId="13" fillId="3" borderId="0" xfId="1" applyNumberFormat="1" applyFont="1" applyFill="1" applyBorder="1"/>
    <xf numFmtId="0" fontId="2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8" fontId="13" fillId="3" borderId="0" xfId="0" applyNumberFormat="1" applyFont="1" applyFill="1" applyAlignment="1">
      <alignment horizontal="center" vertical="center" wrapText="1"/>
    </xf>
    <xf numFmtId="168" fontId="2" fillId="2" borderId="0" xfId="0" applyNumberFormat="1" applyFont="1" applyFill="1" applyAlignment="1">
      <alignment horizontal="center" vertical="center" wrapText="1"/>
    </xf>
    <xf numFmtId="168" fontId="11" fillId="2" borderId="0" xfId="0" applyNumberFormat="1" applyFont="1" applyFill="1" applyAlignment="1">
      <alignment horizontal="center" vertical="center" wrapText="1"/>
    </xf>
    <xf numFmtId="168" fontId="11" fillId="3" borderId="0" xfId="0" applyNumberFormat="1" applyFont="1" applyFill="1" applyAlignment="1">
      <alignment horizontal="center" vertical="center" wrapText="1"/>
    </xf>
    <xf numFmtId="168" fontId="2" fillId="0" borderId="0" xfId="0" applyNumberFormat="1" applyFont="1" applyFill="1" applyAlignment="1">
      <alignment horizontal="center" vertical="center" wrapText="1"/>
    </xf>
    <xf numFmtId="168" fontId="2" fillId="0" borderId="6" xfId="0" applyNumberFormat="1" applyFont="1" applyBorder="1" applyAlignment="1">
      <alignment horizontal="center" vertical="center" wrapText="1"/>
    </xf>
    <xf numFmtId="15" fontId="13" fillId="2" borderId="0" xfId="0" applyNumberFormat="1" applyFont="1" applyFill="1" applyAlignment="1">
      <alignment horizontal="center"/>
    </xf>
    <xf numFmtId="44" fontId="13" fillId="2" borderId="0" xfId="1" applyFont="1" applyFill="1"/>
    <xf numFmtId="44" fontId="13" fillId="2" borderId="0" xfId="1" applyFont="1" applyFill="1" applyBorder="1"/>
    <xf numFmtId="164" fontId="13" fillId="2" borderId="0" xfId="0" applyNumberFormat="1" applyFont="1" applyFill="1" applyBorder="1" applyAlignment="1">
      <alignment horizontal="right" vertical="center" wrapText="1"/>
    </xf>
    <xf numFmtId="164" fontId="27" fillId="0" borderId="0" xfId="0" applyNumberFormat="1" applyFont="1" applyFill="1" applyBorder="1" applyAlignment="1">
      <alignment horizontal="right" vertical="center" wrapText="1"/>
    </xf>
    <xf numFmtId="168" fontId="13" fillId="0" borderId="0" xfId="0" applyNumberFormat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167" fontId="15" fillId="7" borderId="7" xfId="1" applyNumberFormat="1" applyFont="1" applyFill="1" applyBorder="1" applyAlignment="1">
      <alignment horizontal="center" wrapText="1"/>
    </xf>
    <xf numFmtId="167" fontId="15" fillId="7" borderId="8" xfId="1" applyNumberFormat="1" applyFont="1" applyFill="1" applyBorder="1" applyAlignment="1">
      <alignment horizontal="center" wrapText="1"/>
    </xf>
    <xf numFmtId="167" fontId="15" fillId="7" borderId="9" xfId="1" applyNumberFormat="1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center"/>
    </xf>
    <xf numFmtId="44" fontId="26" fillId="0" borderId="11" xfId="1" applyFont="1" applyBorder="1" applyAlignment="1">
      <alignment horizontal="center" wrapText="1"/>
    </xf>
    <xf numFmtId="44" fontId="26" fillId="0" borderId="14" xfId="1" applyFont="1" applyBorder="1" applyAlignment="1">
      <alignment horizontal="center" wrapText="1"/>
    </xf>
    <xf numFmtId="167" fontId="21" fillId="2" borderId="12" xfId="1" applyNumberFormat="1" applyFont="1" applyFill="1" applyBorder="1" applyAlignment="1">
      <alignment horizontal="center"/>
    </xf>
    <xf numFmtId="167" fontId="21" fillId="2" borderId="13" xfId="1" applyNumberFormat="1" applyFont="1" applyFill="1" applyBorder="1" applyAlignment="1">
      <alignment horizontal="center"/>
    </xf>
    <xf numFmtId="167" fontId="21" fillId="2" borderId="15" xfId="1" applyNumberFormat="1" applyFont="1" applyFill="1" applyBorder="1" applyAlignment="1">
      <alignment horizontal="center"/>
    </xf>
    <xf numFmtId="167" fontId="21" fillId="2" borderId="16" xfId="1" applyNumberFormat="1" applyFont="1" applyFill="1" applyBorder="1" applyAlignment="1">
      <alignment horizontal="center"/>
    </xf>
    <xf numFmtId="14" fontId="28" fillId="3" borderId="0" xfId="0" applyNumberFormat="1" applyFont="1" applyFill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1012034</xdr:colOff>
      <xdr:row>3742</xdr:row>
      <xdr:rowOff>85044</xdr:rowOff>
    </xdr:from>
    <xdr:to>
      <xdr:col>6</xdr:col>
      <xdr:colOff>1301185</xdr:colOff>
      <xdr:row>3745</xdr:row>
      <xdr:rowOff>170088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 rot="16200000">
          <a:off x="8248313" y="712005315"/>
          <a:ext cx="656544" cy="3318101"/>
        </a:xfrm>
        <a:prstGeom prst="leftBrace">
          <a:avLst>
            <a:gd name="adj1" fmla="val 8333"/>
            <a:gd name="adj2" fmla="val 44444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923928</xdr:colOff>
      <xdr:row>3662</xdr:row>
      <xdr:rowOff>66674</xdr:rowOff>
    </xdr:from>
    <xdr:to>
      <xdr:col>7</xdr:col>
      <xdr:colOff>533400</xdr:colOff>
      <xdr:row>3667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 rot="16200000">
          <a:off x="9510714" y="731924813"/>
          <a:ext cx="981076" cy="4419597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747"/>
  <sheetViews>
    <sheetView tabSelected="1" topLeftCell="A2460" zoomScale="110" zoomScaleNormal="110" workbookViewId="0">
      <pane xSplit="2" topLeftCell="C1" activePane="topRight" state="frozen"/>
      <selection activeCell="A219" sqref="A219"/>
      <selection pane="topRight" activeCell="B2461" sqref="B2461"/>
    </sheetView>
  </sheetViews>
  <sheetFormatPr baseColWidth="10" defaultRowHeight="15" x14ac:dyDescent="0.25"/>
  <cols>
    <col min="1" max="1" width="14.85546875" style="18" customWidth="1"/>
    <col min="2" max="2" width="12.28515625" style="33" customWidth="1"/>
    <col min="3" max="3" width="16" style="33" customWidth="1"/>
    <col min="4" max="4" width="45.42578125" style="4" customWidth="1"/>
    <col min="5" max="5" width="21" style="17" bestFit="1" customWidth="1"/>
    <col min="6" max="6" width="24.42578125" style="41" customWidth="1"/>
    <col min="7" max="7" width="26.7109375" style="38" bestFit="1" customWidth="1"/>
    <col min="8" max="8" width="19.5703125" style="2" bestFit="1" customWidth="1"/>
    <col min="9" max="9" width="11.42578125" style="2"/>
    <col min="10" max="10" width="14.140625" style="3" bestFit="1" customWidth="1"/>
    <col min="11" max="13" width="11.42578125" style="3"/>
    <col min="14" max="16384" width="11.42578125" style="4"/>
  </cols>
  <sheetData>
    <row r="1" spans="1:9" ht="18.75" x14ac:dyDescent="0.3">
      <c r="A1" s="156" t="s">
        <v>0</v>
      </c>
      <c r="B1" s="156"/>
      <c r="C1" s="156"/>
      <c r="D1" s="156"/>
      <c r="E1" s="156"/>
      <c r="F1" s="156"/>
      <c r="G1" s="156"/>
      <c r="H1" s="1"/>
    </row>
    <row r="2" spans="1:9" ht="19.5" thickBot="1" x14ac:dyDescent="0.3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39" t="s">
        <v>6</v>
      </c>
      <c r="G2" s="10" t="str">
        <f t="shared" ref="G2" si="0">E2</f>
        <v>IMPORTE</v>
      </c>
      <c r="H2" s="11" t="s">
        <v>7</v>
      </c>
    </row>
    <row r="3" spans="1:9" ht="15.75" thickTop="1" x14ac:dyDescent="0.25">
      <c r="A3" s="12">
        <v>42742</v>
      </c>
      <c r="B3" s="13"/>
      <c r="C3" s="14">
        <v>0</v>
      </c>
      <c r="D3" s="15" t="s">
        <v>8</v>
      </c>
      <c r="E3" s="16">
        <v>7144</v>
      </c>
      <c r="F3" s="40">
        <v>0</v>
      </c>
      <c r="G3" s="16">
        <v>7144</v>
      </c>
      <c r="H3" s="17">
        <f>E3-G3</f>
        <v>0</v>
      </c>
    </row>
    <row r="4" spans="1:9" x14ac:dyDescent="0.25">
      <c r="A4" s="12">
        <v>42748</v>
      </c>
      <c r="B4" s="13"/>
      <c r="C4" s="14">
        <v>0</v>
      </c>
      <c r="D4" s="15" t="s">
        <v>9</v>
      </c>
      <c r="E4" s="16">
        <v>0</v>
      </c>
      <c r="F4" s="40">
        <v>0</v>
      </c>
      <c r="G4" s="16">
        <v>0</v>
      </c>
      <c r="H4" s="17">
        <f>E4-G4</f>
        <v>0</v>
      </c>
    </row>
    <row r="5" spans="1:9" x14ac:dyDescent="0.25">
      <c r="A5" s="12">
        <v>42748</v>
      </c>
      <c r="B5" s="13"/>
      <c r="C5" s="14">
        <v>0</v>
      </c>
      <c r="D5" s="15" t="s">
        <v>10</v>
      </c>
      <c r="E5" s="16">
        <v>0</v>
      </c>
      <c r="F5" s="40">
        <v>0</v>
      </c>
      <c r="G5" s="16">
        <v>0</v>
      </c>
      <c r="H5" s="17">
        <f>E5-G5</f>
        <v>0</v>
      </c>
    </row>
    <row r="6" spans="1:9" x14ac:dyDescent="0.25">
      <c r="A6" s="18">
        <v>42737</v>
      </c>
      <c r="B6" s="19" t="s">
        <v>11</v>
      </c>
      <c r="C6" s="20">
        <v>95603</v>
      </c>
      <c r="D6" s="4" t="s">
        <v>12</v>
      </c>
      <c r="E6" s="17">
        <v>660</v>
      </c>
      <c r="F6" s="41">
        <v>42737</v>
      </c>
      <c r="G6" s="17">
        <v>660</v>
      </c>
      <c r="H6" s="17">
        <f t="shared" ref="H6:H69" si="1">E6-G6</f>
        <v>0</v>
      </c>
      <c r="I6" s="21"/>
    </row>
    <row r="7" spans="1:9" x14ac:dyDescent="0.25">
      <c r="A7" s="18">
        <v>42737</v>
      </c>
      <c r="B7" s="19" t="s">
        <v>13</v>
      </c>
      <c r="C7" s="20">
        <v>95604</v>
      </c>
      <c r="D7" s="4" t="s">
        <v>14</v>
      </c>
      <c r="E7" s="17">
        <v>12940.4</v>
      </c>
      <c r="F7" s="41" t="s">
        <v>15</v>
      </c>
      <c r="G7" s="17">
        <v>12940.4</v>
      </c>
      <c r="H7" s="17">
        <f t="shared" si="1"/>
        <v>0</v>
      </c>
      <c r="I7" s="21"/>
    </row>
    <row r="8" spans="1:9" x14ac:dyDescent="0.25">
      <c r="A8" s="18">
        <v>42737</v>
      </c>
      <c r="B8" s="19" t="s">
        <v>16</v>
      </c>
      <c r="C8" s="20">
        <v>95605</v>
      </c>
      <c r="D8" s="4" t="s">
        <v>17</v>
      </c>
      <c r="E8" s="17">
        <v>2750</v>
      </c>
      <c r="F8" s="41" t="s">
        <v>15</v>
      </c>
      <c r="G8" s="17">
        <v>2750</v>
      </c>
      <c r="H8" s="17">
        <f t="shared" si="1"/>
        <v>0</v>
      </c>
      <c r="I8" s="21"/>
    </row>
    <row r="9" spans="1:9" ht="15" customHeight="1" x14ac:dyDescent="0.25">
      <c r="A9" s="18">
        <v>42737</v>
      </c>
      <c r="B9" s="19" t="s">
        <v>18</v>
      </c>
      <c r="C9" s="20">
        <v>95606</v>
      </c>
      <c r="D9" s="4" t="s">
        <v>19</v>
      </c>
      <c r="E9" s="17">
        <v>1100</v>
      </c>
      <c r="F9" s="41" t="s">
        <v>15</v>
      </c>
      <c r="G9" s="17">
        <v>1100</v>
      </c>
      <c r="H9" s="17">
        <f t="shared" si="1"/>
        <v>0</v>
      </c>
      <c r="I9" s="21"/>
    </row>
    <row r="10" spans="1:9" ht="15" customHeight="1" x14ac:dyDescent="0.25">
      <c r="A10" s="18">
        <v>42737</v>
      </c>
      <c r="B10" s="19" t="s">
        <v>20</v>
      </c>
      <c r="C10" s="20">
        <v>95607</v>
      </c>
      <c r="D10" s="4" t="s">
        <v>21</v>
      </c>
      <c r="E10" s="17">
        <v>46716.800000000003</v>
      </c>
      <c r="F10" s="42" t="s">
        <v>22</v>
      </c>
      <c r="G10" s="22">
        <f>19728+26988.8</f>
        <v>46716.800000000003</v>
      </c>
      <c r="H10" s="22">
        <f t="shared" si="1"/>
        <v>0</v>
      </c>
      <c r="I10" s="21"/>
    </row>
    <row r="11" spans="1:9" ht="15" customHeight="1" x14ac:dyDescent="0.25">
      <c r="A11" s="18">
        <v>42737</v>
      </c>
      <c r="B11" s="19" t="s">
        <v>23</v>
      </c>
      <c r="C11" s="20">
        <v>95608</v>
      </c>
      <c r="D11" s="4" t="s">
        <v>24</v>
      </c>
      <c r="E11" s="17">
        <v>7430.4</v>
      </c>
      <c r="F11" s="41" t="s">
        <v>15</v>
      </c>
      <c r="G11" s="17">
        <v>7430.4</v>
      </c>
      <c r="H11" s="17">
        <f t="shared" si="1"/>
        <v>0</v>
      </c>
      <c r="I11" s="21"/>
    </row>
    <row r="12" spans="1:9" ht="15" customHeight="1" x14ac:dyDescent="0.25">
      <c r="A12" s="18">
        <v>42737</v>
      </c>
      <c r="B12" s="19" t="s">
        <v>25</v>
      </c>
      <c r="C12" s="20">
        <v>95609</v>
      </c>
      <c r="D12" s="4" t="s">
        <v>26</v>
      </c>
      <c r="E12" s="17">
        <v>18587.8</v>
      </c>
      <c r="F12" s="41" t="s">
        <v>15</v>
      </c>
      <c r="G12" s="17">
        <v>18587.8</v>
      </c>
      <c r="H12" s="17">
        <f t="shared" si="1"/>
        <v>0</v>
      </c>
      <c r="I12" s="21"/>
    </row>
    <row r="13" spans="1:9" ht="15" customHeight="1" x14ac:dyDescent="0.25">
      <c r="A13" s="18">
        <v>42737</v>
      </c>
      <c r="B13" s="19" t="s">
        <v>27</v>
      </c>
      <c r="C13" s="20">
        <v>95610</v>
      </c>
      <c r="D13" s="4" t="s">
        <v>28</v>
      </c>
      <c r="E13" s="17">
        <v>11242.4</v>
      </c>
      <c r="F13" s="41" t="s">
        <v>15</v>
      </c>
      <c r="G13" s="17">
        <v>11242.4</v>
      </c>
      <c r="H13" s="17">
        <f t="shared" si="1"/>
        <v>0</v>
      </c>
      <c r="I13" s="21"/>
    </row>
    <row r="14" spans="1:9" ht="15" customHeight="1" x14ac:dyDescent="0.25">
      <c r="A14" s="18">
        <v>42737</v>
      </c>
      <c r="B14" s="19" t="s">
        <v>29</v>
      </c>
      <c r="C14" s="20">
        <v>95611</v>
      </c>
      <c r="D14" s="4" t="s">
        <v>30</v>
      </c>
      <c r="E14" s="17">
        <v>4561.2</v>
      </c>
      <c r="F14" s="41" t="s">
        <v>15</v>
      </c>
      <c r="G14" s="17">
        <v>4561.2</v>
      </c>
      <c r="H14" s="17">
        <f t="shared" si="1"/>
        <v>0</v>
      </c>
      <c r="I14" s="21"/>
    </row>
    <row r="15" spans="1:9" ht="15" customHeight="1" x14ac:dyDescent="0.25">
      <c r="A15" s="18">
        <v>42737</v>
      </c>
      <c r="B15" s="19" t="s">
        <v>31</v>
      </c>
      <c r="C15" s="20">
        <v>95612</v>
      </c>
      <c r="D15" s="4" t="s">
        <v>32</v>
      </c>
      <c r="E15" s="17">
        <v>8243.9</v>
      </c>
      <c r="F15" s="41" t="s">
        <v>33</v>
      </c>
      <c r="G15" s="17">
        <v>8243.9</v>
      </c>
      <c r="H15" s="17">
        <f t="shared" si="1"/>
        <v>0</v>
      </c>
      <c r="I15" s="21"/>
    </row>
    <row r="16" spans="1:9" ht="15" customHeight="1" x14ac:dyDescent="0.25">
      <c r="A16" s="18">
        <v>42737</v>
      </c>
      <c r="B16" s="19" t="s">
        <v>34</v>
      </c>
      <c r="C16" s="20">
        <v>95613</v>
      </c>
      <c r="D16" s="4" t="s">
        <v>35</v>
      </c>
      <c r="E16" s="17">
        <v>10877.5</v>
      </c>
      <c r="F16" s="41" t="s">
        <v>36</v>
      </c>
      <c r="G16" s="17">
        <v>10877.5</v>
      </c>
      <c r="H16" s="17">
        <f t="shared" si="1"/>
        <v>0</v>
      </c>
      <c r="I16" s="21"/>
    </row>
    <row r="17" spans="1:9" ht="15" customHeight="1" x14ac:dyDescent="0.25">
      <c r="A17" s="18">
        <v>42737</v>
      </c>
      <c r="B17" s="19" t="s">
        <v>37</v>
      </c>
      <c r="C17" s="20">
        <v>95614</v>
      </c>
      <c r="D17" s="4" t="s">
        <v>38</v>
      </c>
      <c r="E17" s="17">
        <v>3847.5</v>
      </c>
      <c r="F17" s="41" t="s">
        <v>33</v>
      </c>
      <c r="G17" s="17">
        <v>3847.5</v>
      </c>
      <c r="H17" s="17">
        <f t="shared" si="1"/>
        <v>0</v>
      </c>
      <c r="I17" s="21"/>
    </row>
    <row r="18" spans="1:9" ht="15" customHeight="1" x14ac:dyDescent="0.25">
      <c r="A18" s="18">
        <v>42737</v>
      </c>
      <c r="B18" s="19" t="s">
        <v>39</v>
      </c>
      <c r="C18" s="20">
        <v>95615</v>
      </c>
      <c r="D18" s="4" t="s">
        <v>40</v>
      </c>
      <c r="E18" s="17">
        <v>3086.4</v>
      </c>
      <c r="F18" s="41" t="s">
        <v>41</v>
      </c>
      <c r="G18" s="17">
        <v>3086.4</v>
      </c>
      <c r="H18" s="17">
        <f t="shared" si="1"/>
        <v>0</v>
      </c>
      <c r="I18" s="21"/>
    </row>
    <row r="19" spans="1:9" ht="15" customHeight="1" x14ac:dyDescent="0.25">
      <c r="A19" s="18">
        <v>42737</v>
      </c>
      <c r="B19" s="19" t="s">
        <v>42</v>
      </c>
      <c r="C19" s="20">
        <v>95616</v>
      </c>
      <c r="D19" s="4" t="s">
        <v>43</v>
      </c>
      <c r="E19" s="17">
        <v>1794</v>
      </c>
      <c r="F19" s="41" t="s">
        <v>36</v>
      </c>
      <c r="G19" s="17">
        <v>1794</v>
      </c>
      <c r="H19" s="17">
        <f t="shared" si="1"/>
        <v>0</v>
      </c>
      <c r="I19" s="21"/>
    </row>
    <row r="20" spans="1:9" ht="15" customHeight="1" x14ac:dyDescent="0.25">
      <c r="A20" s="18">
        <v>42737</v>
      </c>
      <c r="B20" s="19" t="s">
        <v>44</v>
      </c>
      <c r="C20" s="20">
        <v>95617</v>
      </c>
      <c r="D20" s="4" t="s">
        <v>45</v>
      </c>
      <c r="E20" s="17">
        <v>2201.6</v>
      </c>
      <c r="F20" s="41" t="s">
        <v>41</v>
      </c>
      <c r="G20" s="17">
        <v>2201.6</v>
      </c>
      <c r="H20" s="17">
        <f t="shared" si="1"/>
        <v>0</v>
      </c>
      <c r="I20" s="21"/>
    </row>
    <row r="21" spans="1:9" ht="15" customHeight="1" x14ac:dyDescent="0.25">
      <c r="A21" s="18">
        <v>42737</v>
      </c>
      <c r="B21" s="19" t="s">
        <v>46</v>
      </c>
      <c r="C21" s="20">
        <v>95618</v>
      </c>
      <c r="D21" s="4" t="s">
        <v>47</v>
      </c>
      <c r="E21" s="17">
        <v>4147.2</v>
      </c>
      <c r="F21" s="41" t="s">
        <v>15</v>
      </c>
      <c r="G21" s="17">
        <v>4147.2</v>
      </c>
      <c r="H21" s="17">
        <f t="shared" si="1"/>
        <v>0</v>
      </c>
      <c r="I21" s="21"/>
    </row>
    <row r="22" spans="1:9" ht="15" customHeight="1" x14ac:dyDescent="0.25">
      <c r="A22" s="18">
        <v>42737</v>
      </c>
      <c r="B22" s="19" t="s">
        <v>48</v>
      </c>
      <c r="C22" s="20">
        <v>95619</v>
      </c>
      <c r="D22" s="4" t="s">
        <v>49</v>
      </c>
      <c r="E22" s="17">
        <v>10877.5</v>
      </c>
      <c r="F22" s="41" t="s">
        <v>36</v>
      </c>
      <c r="G22" s="17">
        <v>10877.5</v>
      </c>
      <c r="H22" s="17">
        <f t="shared" si="1"/>
        <v>0</v>
      </c>
      <c r="I22" s="21"/>
    </row>
    <row r="23" spans="1:9" ht="15" customHeight="1" x14ac:dyDescent="0.25">
      <c r="A23" s="18">
        <v>42737</v>
      </c>
      <c r="B23" s="19" t="s">
        <v>50</v>
      </c>
      <c r="C23" s="20">
        <v>95620</v>
      </c>
      <c r="D23" s="4" t="s">
        <v>51</v>
      </c>
      <c r="E23" s="17">
        <v>3731.8</v>
      </c>
      <c r="F23" s="41" t="s">
        <v>41</v>
      </c>
      <c r="G23" s="17">
        <v>3731.8</v>
      </c>
      <c r="H23" s="17">
        <f t="shared" si="1"/>
        <v>0</v>
      </c>
      <c r="I23" s="21"/>
    </row>
    <row r="24" spans="1:9" ht="15" customHeight="1" x14ac:dyDescent="0.25">
      <c r="A24" s="18">
        <v>42737</v>
      </c>
      <c r="B24" s="19" t="s">
        <v>52</v>
      </c>
      <c r="C24" s="20">
        <v>95621</v>
      </c>
      <c r="D24" s="4" t="s">
        <v>53</v>
      </c>
      <c r="E24" s="17">
        <v>6010.2</v>
      </c>
      <c r="F24" s="41" t="s">
        <v>41</v>
      </c>
      <c r="G24" s="17">
        <v>6010.2</v>
      </c>
      <c r="H24" s="17">
        <f t="shared" si="1"/>
        <v>0</v>
      </c>
      <c r="I24" s="21"/>
    </row>
    <row r="25" spans="1:9" ht="15" customHeight="1" x14ac:dyDescent="0.25">
      <c r="A25" s="18">
        <v>42737</v>
      </c>
      <c r="B25" s="19" t="s">
        <v>54</v>
      </c>
      <c r="C25" s="20">
        <v>95622</v>
      </c>
      <c r="D25" s="4" t="s">
        <v>55</v>
      </c>
      <c r="E25" s="17">
        <v>21164.9</v>
      </c>
      <c r="F25" s="41" t="s">
        <v>15</v>
      </c>
      <c r="G25" s="17">
        <v>21164.9</v>
      </c>
      <c r="H25" s="17">
        <f t="shared" si="1"/>
        <v>0</v>
      </c>
      <c r="I25" s="21"/>
    </row>
    <row r="26" spans="1:9" x14ac:dyDescent="0.25">
      <c r="A26" s="18">
        <v>42737</v>
      </c>
      <c r="B26" s="19" t="s">
        <v>56</v>
      </c>
      <c r="C26" s="20">
        <v>95623</v>
      </c>
      <c r="D26" s="4" t="s">
        <v>57</v>
      </c>
      <c r="E26" s="17">
        <v>660</v>
      </c>
      <c r="F26" s="41" t="s">
        <v>41</v>
      </c>
      <c r="G26" s="17">
        <v>660</v>
      </c>
      <c r="H26" s="17">
        <f t="shared" si="1"/>
        <v>0</v>
      </c>
      <c r="I26" s="21"/>
    </row>
    <row r="27" spans="1:9" x14ac:dyDescent="0.25">
      <c r="A27" s="18">
        <v>42737</v>
      </c>
      <c r="B27" s="19" t="s">
        <v>58</v>
      </c>
      <c r="C27" s="20">
        <v>95624</v>
      </c>
      <c r="D27" s="4" t="s">
        <v>59</v>
      </c>
      <c r="E27" s="17">
        <v>782.7</v>
      </c>
      <c r="F27" s="41" t="s">
        <v>15</v>
      </c>
      <c r="G27" s="17">
        <v>782.7</v>
      </c>
      <c r="H27" s="17">
        <f t="shared" si="1"/>
        <v>0</v>
      </c>
      <c r="I27" s="21"/>
    </row>
    <row r="28" spans="1:9" x14ac:dyDescent="0.25">
      <c r="A28" s="18">
        <v>42737</v>
      </c>
      <c r="B28" s="19" t="s">
        <v>60</v>
      </c>
      <c r="C28" s="20">
        <v>95625</v>
      </c>
      <c r="D28" s="4" t="s">
        <v>61</v>
      </c>
      <c r="E28" s="17">
        <v>10910.4</v>
      </c>
      <c r="F28" s="41" t="s">
        <v>41</v>
      </c>
      <c r="G28" s="17">
        <v>10910.4</v>
      </c>
      <c r="H28" s="17">
        <f t="shared" si="1"/>
        <v>0</v>
      </c>
      <c r="I28" s="21"/>
    </row>
    <row r="29" spans="1:9" x14ac:dyDescent="0.25">
      <c r="A29" s="18">
        <v>42737</v>
      </c>
      <c r="B29" s="19" t="s">
        <v>62</v>
      </c>
      <c r="C29" s="20">
        <v>95626</v>
      </c>
      <c r="D29" s="4" t="s">
        <v>63</v>
      </c>
      <c r="E29" s="17">
        <v>1070.7</v>
      </c>
      <c r="F29" s="41" t="s">
        <v>41</v>
      </c>
      <c r="G29" s="17">
        <v>1070.7</v>
      </c>
      <c r="H29" s="17">
        <f t="shared" si="1"/>
        <v>0</v>
      </c>
      <c r="I29" s="21"/>
    </row>
    <row r="30" spans="1:9" x14ac:dyDescent="0.25">
      <c r="A30" s="18">
        <v>42737</v>
      </c>
      <c r="B30" s="19" t="s">
        <v>64</v>
      </c>
      <c r="C30" s="20">
        <v>95627</v>
      </c>
      <c r="D30" s="4" t="s">
        <v>65</v>
      </c>
      <c r="E30" s="17">
        <v>3753.6</v>
      </c>
      <c r="F30" s="41" t="s">
        <v>15</v>
      </c>
      <c r="G30" s="17">
        <v>3753.6</v>
      </c>
      <c r="H30" s="17">
        <f t="shared" si="1"/>
        <v>0</v>
      </c>
      <c r="I30" s="21"/>
    </row>
    <row r="31" spans="1:9" x14ac:dyDescent="0.25">
      <c r="A31" s="18">
        <v>42737</v>
      </c>
      <c r="B31" s="19" t="s">
        <v>66</v>
      </c>
      <c r="C31" s="20">
        <v>95628</v>
      </c>
      <c r="D31" s="4" t="s">
        <v>67</v>
      </c>
      <c r="E31" s="17">
        <v>18720.900000000001</v>
      </c>
      <c r="F31" s="41" t="s">
        <v>36</v>
      </c>
      <c r="G31" s="17">
        <v>18720.900000000001</v>
      </c>
      <c r="H31" s="17">
        <f t="shared" si="1"/>
        <v>0</v>
      </c>
      <c r="I31" s="21"/>
    </row>
    <row r="32" spans="1:9" x14ac:dyDescent="0.25">
      <c r="A32" s="18">
        <v>42737</v>
      </c>
      <c r="B32" s="19" t="s">
        <v>68</v>
      </c>
      <c r="C32" s="20">
        <v>95629</v>
      </c>
      <c r="D32" s="4" t="s">
        <v>69</v>
      </c>
      <c r="E32" s="17">
        <v>2818</v>
      </c>
      <c r="F32" s="41" t="s">
        <v>15</v>
      </c>
      <c r="G32" s="17">
        <v>2818</v>
      </c>
      <c r="H32" s="17">
        <f t="shared" si="1"/>
        <v>0</v>
      </c>
      <c r="I32" s="21"/>
    </row>
    <row r="33" spans="1:9" x14ac:dyDescent="0.25">
      <c r="A33" s="18">
        <v>42737</v>
      </c>
      <c r="B33" s="19" t="s">
        <v>70</v>
      </c>
      <c r="C33" s="20">
        <v>95630</v>
      </c>
      <c r="D33" s="4" t="s">
        <v>71</v>
      </c>
      <c r="E33" s="17">
        <v>2590</v>
      </c>
      <c r="F33" s="41" t="s">
        <v>15</v>
      </c>
      <c r="G33" s="17">
        <v>2590</v>
      </c>
      <c r="H33" s="17">
        <f t="shared" si="1"/>
        <v>0</v>
      </c>
      <c r="I33" s="21"/>
    </row>
    <row r="34" spans="1:9" x14ac:dyDescent="0.25">
      <c r="A34" s="18">
        <v>42737</v>
      </c>
      <c r="B34" s="19" t="s">
        <v>72</v>
      </c>
      <c r="C34" s="20">
        <v>95631</v>
      </c>
      <c r="D34" s="4" t="s">
        <v>30</v>
      </c>
      <c r="E34" s="17">
        <v>5644.4</v>
      </c>
      <c r="F34" s="41" t="s">
        <v>36</v>
      </c>
      <c r="G34" s="17">
        <v>5644.4</v>
      </c>
      <c r="H34" s="17">
        <f t="shared" si="1"/>
        <v>0</v>
      </c>
      <c r="I34" s="21"/>
    </row>
    <row r="35" spans="1:9" x14ac:dyDescent="0.25">
      <c r="A35" s="18">
        <v>42737</v>
      </c>
      <c r="B35" s="19" t="s">
        <v>73</v>
      </c>
      <c r="C35" s="20">
        <v>95632</v>
      </c>
      <c r="D35" s="4" t="s">
        <v>74</v>
      </c>
      <c r="E35" s="17">
        <v>3820.8</v>
      </c>
      <c r="F35" s="41" t="s">
        <v>15</v>
      </c>
      <c r="G35" s="17">
        <v>3820.8</v>
      </c>
      <c r="H35" s="17">
        <f t="shared" si="1"/>
        <v>0</v>
      </c>
      <c r="I35" s="21"/>
    </row>
    <row r="36" spans="1:9" x14ac:dyDescent="0.25">
      <c r="A36" s="18">
        <v>42737</v>
      </c>
      <c r="B36" s="19" t="s">
        <v>75</v>
      </c>
      <c r="C36" s="20">
        <v>95633</v>
      </c>
      <c r="D36" s="4" t="s">
        <v>30</v>
      </c>
      <c r="E36" s="17">
        <v>4578.6000000000004</v>
      </c>
      <c r="F36" s="41" t="s">
        <v>15</v>
      </c>
      <c r="G36" s="17">
        <v>4578.6000000000004</v>
      </c>
      <c r="H36" s="17">
        <f t="shared" si="1"/>
        <v>0</v>
      </c>
      <c r="I36" s="21"/>
    </row>
    <row r="37" spans="1:9" x14ac:dyDescent="0.25">
      <c r="A37" s="18">
        <v>42737</v>
      </c>
      <c r="B37" s="19" t="s">
        <v>76</v>
      </c>
      <c r="C37" s="20">
        <v>95634</v>
      </c>
      <c r="D37" s="4" t="s">
        <v>77</v>
      </c>
      <c r="E37" s="17">
        <v>399</v>
      </c>
      <c r="F37" s="41" t="s">
        <v>15</v>
      </c>
      <c r="G37" s="17">
        <v>399</v>
      </c>
      <c r="H37" s="17">
        <f t="shared" si="1"/>
        <v>0</v>
      </c>
      <c r="I37" s="21"/>
    </row>
    <row r="38" spans="1:9" x14ac:dyDescent="0.25">
      <c r="A38" s="18">
        <v>42737</v>
      </c>
      <c r="B38" s="19" t="s">
        <v>78</v>
      </c>
      <c r="C38" s="20">
        <v>95635</v>
      </c>
      <c r="D38" s="4" t="s">
        <v>79</v>
      </c>
      <c r="E38" s="17">
        <v>4846.6000000000004</v>
      </c>
      <c r="F38" s="41" t="s">
        <v>15</v>
      </c>
      <c r="G38" s="17">
        <v>4846.6000000000004</v>
      </c>
      <c r="H38" s="17">
        <f t="shared" si="1"/>
        <v>0</v>
      </c>
      <c r="I38" s="21"/>
    </row>
    <row r="39" spans="1:9" x14ac:dyDescent="0.25">
      <c r="A39" s="18">
        <v>42737</v>
      </c>
      <c r="B39" s="19" t="s">
        <v>80</v>
      </c>
      <c r="C39" s="20">
        <v>95636</v>
      </c>
      <c r="D39" s="4" t="s">
        <v>81</v>
      </c>
      <c r="E39" s="17">
        <v>6032.2</v>
      </c>
      <c r="F39" s="41" t="s">
        <v>15</v>
      </c>
      <c r="G39" s="17">
        <v>6032.2</v>
      </c>
      <c r="H39" s="17">
        <f t="shared" si="1"/>
        <v>0</v>
      </c>
      <c r="I39" s="21"/>
    </row>
    <row r="40" spans="1:9" x14ac:dyDescent="0.25">
      <c r="A40" s="18">
        <v>42737</v>
      </c>
      <c r="B40" s="19" t="s">
        <v>82</v>
      </c>
      <c r="C40" s="20">
        <v>95637</v>
      </c>
      <c r="D40" s="4" t="s">
        <v>83</v>
      </c>
      <c r="E40" s="17">
        <v>6949.8</v>
      </c>
      <c r="F40" s="41" t="s">
        <v>15</v>
      </c>
      <c r="G40" s="17">
        <v>6949.8</v>
      </c>
      <c r="H40" s="17">
        <f t="shared" si="1"/>
        <v>0</v>
      </c>
      <c r="I40" s="21"/>
    </row>
    <row r="41" spans="1:9" x14ac:dyDescent="0.25">
      <c r="A41" s="18">
        <v>42737</v>
      </c>
      <c r="B41" s="19" t="s">
        <v>84</v>
      </c>
      <c r="C41" s="20">
        <v>95638</v>
      </c>
      <c r="D41" s="4" t="s">
        <v>85</v>
      </c>
      <c r="E41" s="17">
        <v>23361.3</v>
      </c>
      <c r="F41" s="42" t="s">
        <v>86</v>
      </c>
      <c r="G41" s="22">
        <f>12000+11361.3</f>
        <v>23361.3</v>
      </c>
      <c r="H41" s="22">
        <f t="shared" si="1"/>
        <v>0</v>
      </c>
      <c r="I41" s="21"/>
    </row>
    <row r="42" spans="1:9" x14ac:dyDescent="0.25">
      <c r="A42" s="18">
        <v>42737</v>
      </c>
      <c r="B42" s="19" t="s">
        <v>87</v>
      </c>
      <c r="C42" s="20">
        <v>95639</v>
      </c>
      <c r="D42" s="4" t="s">
        <v>88</v>
      </c>
      <c r="E42" s="17">
        <v>6987.6</v>
      </c>
      <c r="F42" s="41" t="s">
        <v>15</v>
      </c>
      <c r="G42" s="17">
        <v>6987.6</v>
      </c>
      <c r="H42" s="17">
        <f t="shared" si="1"/>
        <v>0</v>
      </c>
      <c r="I42" s="21"/>
    </row>
    <row r="43" spans="1:9" x14ac:dyDescent="0.25">
      <c r="A43" s="18">
        <v>42737</v>
      </c>
      <c r="B43" s="19" t="s">
        <v>89</v>
      </c>
      <c r="C43" s="20">
        <v>95640</v>
      </c>
      <c r="D43" s="4" t="s">
        <v>88</v>
      </c>
      <c r="E43" s="17">
        <v>1771.2</v>
      </c>
      <c r="F43" s="41" t="s">
        <v>15</v>
      </c>
      <c r="G43" s="17">
        <v>1771.2</v>
      </c>
      <c r="H43" s="17">
        <f t="shared" si="1"/>
        <v>0</v>
      </c>
      <c r="I43" s="21"/>
    </row>
    <row r="44" spans="1:9" x14ac:dyDescent="0.25">
      <c r="A44" s="18">
        <v>42737</v>
      </c>
      <c r="B44" s="19" t="s">
        <v>90</v>
      </c>
      <c r="C44" s="20">
        <v>95641</v>
      </c>
      <c r="D44" s="4" t="s">
        <v>30</v>
      </c>
      <c r="E44" s="17">
        <v>1416.48</v>
      </c>
      <c r="F44" s="41" t="s">
        <v>15</v>
      </c>
      <c r="G44" s="17">
        <v>1416.48</v>
      </c>
      <c r="H44" s="17">
        <f t="shared" si="1"/>
        <v>0</v>
      </c>
      <c r="I44" s="21"/>
    </row>
    <row r="45" spans="1:9" x14ac:dyDescent="0.25">
      <c r="A45" s="18">
        <v>42737</v>
      </c>
      <c r="B45" s="19" t="s">
        <v>91</v>
      </c>
      <c r="C45" s="20">
        <v>95642</v>
      </c>
      <c r="D45" s="4" t="s">
        <v>92</v>
      </c>
      <c r="E45" s="17">
        <v>4004.2</v>
      </c>
      <c r="F45" s="41" t="s">
        <v>15</v>
      </c>
      <c r="G45" s="17">
        <v>4004.2</v>
      </c>
      <c r="H45" s="17">
        <f t="shared" si="1"/>
        <v>0</v>
      </c>
      <c r="I45" s="21"/>
    </row>
    <row r="46" spans="1:9" x14ac:dyDescent="0.25">
      <c r="A46" s="18">
        <v>42737</v>
      </c>
      <c r="B46" s="19" t="s">
        <v>93</v>
      </c>
      <c r="C46" s="20">
        <v>95643</v>
      </c>
      <c r="D46" s="4" t="s">
        <v>94</v>
      </c>
      <c r="E46" s="17">
        <v>1543.5</v>
      </c>
      <c r="F46" s="41" t="s">
        <v>95</v>
      </c>
      <c r="G46" s="17">
        <v>0</v>
      </c>
      <c r="H46" s="17">
        <f t="shared" si="1"/>
        <v>1543.5</v>
      </c>
      <c r="I46" s="21"/>
    </row>
    <row r="47" spans="1:9" x14ac:dyDescent="0.25">
      <c r="A47" s="18">
        <v>42737</v>
      </c>
      <c r="B47" s="19" t="s">
        <v>96</v>
      </c>
      <c r="C47" s="20">
        <v>95644</v>
      </c>
      <c r="D47" s="4" t="s">
        <v>30</v>
      </c>
      <c r="E47" s="17">
        <v>464.4</v>
      </c>
      <c r="F47" s="41" t="s">
        <v>15</v>
      </c>
      <c r="G47" s="17">
        <v>464.4</v>
      </c>
      <c r="H47" s="17">
        <f t="shared" si="1"/>
        <v>0</v>
      </c>
      <c r="I47" s="21"/>
    </row>
    <row r="48" spans="1:9" x14ac:dyDescent="0.25">
      <c r="A48" s="18">
        <v>42737</v>
      </c>
      <c r="B48" s="19" t="s">
        <v>97</v>
      </c>
      <c r="C48" s="20">
        <v>95645</v>
      </c>
      <c r="D48" s="4" t="s">
        <v>94</v>
      </c>
      <c r="E48" s="17">
        <v>4485.6000000000004</v>
      </c>
      <c r="F48" s="41" t="s">
        <v>15</v>
      </c>
      <c r="G48" s="17">
        <v>4485.6000000000004</v>
      </c>
      <c r="H48" s="17">
        <f t="shared" si="1"/>
        <v>0</v>
      </c>
      <c r="I48" s="21"/>
    </row>
    <row r="49" spans="1:9" x14ac:dyDescent="0.25">
      <c r="A49" s="18">
        <v>42737</v>
      </c>
      <c r="B49" s="19" t="s">
        <v>98</v>
      </c>
      <c r="C49" s="20">
        <v>95646</v>
      </c>
      <c r="D49" s="4" t="s">
        <v>99</v>
      </c>
      <c r="E49" s="17">
        <v>2205.5</v>
      </c>
      <c r="F49" s="41" t="s">
        <v>15</v>
      </c>
      <c r="G49" s="17">
        <v>2205.5</v>
      </c>
      <c r="H49" s="17">
        <f t="shared" si="1"/>
        <v>0</v>
      </c>
      <c r="I49" s="21"/>
    </row>
    <row r="50" spans="1:9" x14ac:dyDescent="0.25">
      <c r="A50" s="18">
        <v>42737</v>
      </c>
      <c r="B50" s="19" t="s">
        <v>100</v>
      </c>
      <c r="C50" s="20">
        <v>95647</v>
      </c>
      <c r="D50" s="4" t="s">
        <v>101</v>
      </c>
      <c r="E50" s="17">
        <v>1820.5</v>
      </c>
      <c r="F50" s="41" t="s">
        <v>15</v>
      </c>
      <c r="G50" s="17">
        <v>1820.5</v>
      </c>
      <c r="H50" s="17">
        <f t="shared" si="1"/>
        <v>0</v>
      </c>
      <c r="I50" s="21"/>
    </row>
    <row r="51" spans="1:9" x14ac:dyDescent="0.25">
      <c r="A51" s="18">
        <v>42737</v>
      </c>
      <c r="B51" s="19" t="s">
        <v>102</v>
      </c>
      <c r="C51" s="20">
        <v>95648</v>
      </c>
      <c r="D51" s="4" t="s">
        <v>103</v>
      </c>
      <c r="E51" s="17">
        <v>4077.4</v>
      </c>
      <c r="F51" s="41" t="s">
        <v>41</v>
      </c>
      <c r="G51" s="17">
        <v>4077.4</v>
      </c>
      <c r="H51" s="17">
        <f t="shared" si="1"/>
        <v>0</v>
      </c>
      <c r="I51" s="21"/>
    </row>
    <row r="52" spans="1:9" x14ac:dyDescent="0.25">
      <c r="A52" s="18">
        <v>42737</v>
      </c>
      <c r="B52" s="19" t="s">
        <v>104</v>
      </c>
      <c r="C52" s="20">
        <v>95649</v>
      </c>
      <c r="D52" s="4" t="s">
        <v>105</v>
      </c>
      <c r="E52" s="17">
        <v>4047</v>
      </c>
      <c r="F52" s="41" t="s">
        <v>41</v>
      </c>
      <c r="G52" s="17">
        <v>4047</v>
      </c>
      <c r="H52" s="17">
        <f t="shared" si="1"/>
        <v>0</v>
      </c>
      <c r="I52" s="21"/>
    </row>
    <row r="53" spans="1:9" x14ac:dyDescent="0.25">
      <c r="A53" s="18">
        <v>42737</v>
      </c>
      <c r="B53" s="19" t="s">
        <v>106</v>
      </c>
      <c r="C53" s="20">
        <v>95650</v>
      </c>
      <c r="D53" s="4" t="s">
        <v>10</v>
      </c>
      <c r="E53" s="17">
        <v>20304.599999999999</v>
      </c>
      <c r="F53" s="41" t="s">
        <v>107</v>
      </c>
      <c r="G53" s="17">
        <v>20304.599999999999</v>
      </c>
      <c r="H53" s="17">
        <f t="shared" si="1"/>
        <v>0</v>
      </c>
      <c r="I53" s="21"/>
    </row>
    <row r="54" spans="1:9" x14ac:dyDescent="0.25">
      <c r="A54" s="18">
        <v>42737</v>
      </c>
      <c r="B54" s="19" t="s">
        <v>108</v>
      </c>
      <c r="C54" s="20">
        <v>95651</v>
      </c>
      <c r="D54" s="4" t="s">
        <v>109</v>
      </c>
      <c r="E54" s="17">
        <v>5017.6000000000004</v>
      </c>
      <c r="F54" s="41" t="s">
        <v>15</v>
      </c>
      <c r="G54" s="17">
        <v>5017.6000000000004</v>
      </c>
      <c r="H54" s="17">
        <f t="shared" si="1"/>
        <v>0</v>
      </c>
      <c r="I54" s="21"/>
    </row>
    <row r="55" spans="1:9" x14ac:dyDescent="0.25">
      <c r="A55" s="18">
        <v>42737</v>
      </c>
      <c r="B55" s="19" t="s">
        <v>110</v>
      </c>
      <c r="C55" s="20">
        <v>95652</v>
      </c>
      <c r="D55" s="4" t="s">
        <v>111</v>
      </c>
      <c r="E55" s="17">
        <v>5120</v>
      </c>
      <c r="F55" s="41" t="s">
        <v>15</v>
      </c>
      <c r="G55" s="17">
        <v>5120</v>
      </c>
      <c r="H55" s="17">
        <f t="shared" si="1"/>
        <v>0</v>
      </c>
      <c r="I55" s="21"/>
    </row>
    <row r="56" spans="1:9" x14ac:dyDescent="0.25">
      <c r="A56" s="18">
        <v>42737</v>
      </c>
      <c r="B56" s="19" t="s">
        <v>112</v>
      </c>
      <c r="C56" s="20">
        <v>95653</v>
      </c>
      <c r="D56" s="4" t="s">
        <v>113</v>
      </c>
      <c r="E56" s="17">
        <v>1492.4</v>
      </c>
      <c r="F56" s="41" t="s">
        <v>15</v>
      </c>
      <c r="G56" s="17">
        <v>1492.4</v>
      </c>
      <c r="H56" s="17">
        <f t="shared" si="1"/>
        <v>0</v>
      </c>
      <c r="I56" s="21"/>
    </row>
    <row r="57" spans="1:9" x14ac:dyDescent="0.25">
      <c r="A57" s="18">
        <v>42737</v>
      </c>
      <c r="B57" s="19" t="s">
        <v>114</v>
      </c>
      <c r="C57" s="20">
        <v>95654</v>
      </c>
      <c r="D57" s="4" t="s">
        <v>115</v>
      </c>
      <c r="E57" s="17">
        <v>1565</v>
      </c>
      <c r="F57" s="41" t="s">
        <v>15</v>
      </c>
      <c r="G57" s="17">
        <v>1565</v>
      </c>
      <c r="H57" s="17">
        <f t="shared" si="1"/>
        <v>0</v>
      </c>
      <c r="I57" s="21"/>
    </row>
    <row r="58" spans="1:9" x14ac:dyDescent="0.25">
      <c r="A58" s="18">
        <v>42737</v>
      </c>
      <c r="B58" s="19" t="s">
        <v>116</v>
      </c>
      <c r="C58" s="20">
        <v>95655</v>
      </c>
      <c r="D58" s="4" t="s">
        <v>115</v>
      </c>
      <c r="E58" s="17">
        <v>40</v>
      </c>
      <c r="F58" s="41" t="s">
        <v>15</v>
      </c>
      <c r="G58" s="17">
        <v>40</v>
      </c>
      <c r="H58" s="17">
        <f t="shared" si="1"/>
        <v>0</v>
      </c>
      <c r="I58" s="21"/>
    </row>
    <row r="59" spans="1:9" x14ac:dyDescent="0.25">
      <c r="A59" s="18">
        <v>42737</v>
      </c>
      <c r="B59" s="19" t="s">
        <v>117</v>
      </c>
      <c r="C59" s="20">
        <v>95656</v>
      </c>
      <c r="D59" s="4" t="s">
        <v>118</v>
      </c>
      <c r="E59" s="17">
        <v>38619.949999999997</v>
      </c>
      <c r="F59" s="41" t="s">
        <v>15</v>
      </c>
      <c r="G59" s="17">
        <v>38619.949999999997</v>
      </c>
      <c r="H59" s="17">
        <f t="shared" si="1"/>
        <v>0</v>
      </c>
      <c r="I59" s="21"/>
    </row>
    <row r="60" spans="1:9" x14ac:dyDescent="0.25">
      <c r="A60" s="18">
        <v>42737</v>
      </c>
      <c r="B60" s="19" t="s">
        <v>119</v>
      </c>
      <c r="C60" s="20">
        <v>95657</v>
      </c>
      <c r="D60" s="4" t="s">
        <v>120</v>
      </c>
      <c r="E60" s="17">
        <v>1144.8</v>
      </c>
      <c r="F60" s="41" t="s">
        <v>15</v>
      </c>
      <c r="G60" s="17">
        <v>1144.8</v>
      </c>
      <c r="H60" s="17">
        <f t="shared" si="1"/>
        <v>0</v>
      </c>
      <c r="I60" s="21"/>
    </row>
    <row r="61" spans="1:9" x14ac:dyDescent="0.25">
      <c r="A61" s="18">
        <v>42737</v>
      </c>
      <c r="B61" s="19" t="s">
        <v>121</v>
      </c>
      <c r="C61" s="20">
        <v>95658</v>
      </c>
      <c r="D61" s="4" t="s">
        <v>122</v>
      </c>
      <c r="E61" s="17">
        <v>4365</v>
      </c>
      <c r="F61" s="41" t="s">
        <v>123</v>
      </c>
      <c r="G61" s="17">
        <v>4365</v>
      </c>
      <c r="H61" s="17">
        <f t="shared" si="1"/>
        <v>0</v>
      </c>
      <c r="I61" s="21"/>
    </row>
    <row r="62" spans="1:9" x14ac:dyDescent="0.25">
      <c r="A62" s="18">
        <v>42737</v>
      </c>
      <c r="B62" s="19" t="s">
        <v>124</v>
      </c>
      <c r="C62" s="20">
        <v>95659</v>
      </c>
      <c r="D62" s="4" t="s">
        <v>125</v>
      </c>
      <c r="E62" s="17">
        <v>37162.019999999997</v>
      </c>
      <c r="F62" s="41" t="s">
        <v>126</v>
      </c>
      <c r="G62" s="17">
        <v>37162.019999999997</v>
      </c>
      <c r="H62" s="17">
        <f t="shared" si="1"/>
        <v>0</v>
      </c>
      <c r="I62" s="21"/>
    </row>
    <row r="63" spans="1:9" x14ac:dyDescent="0.25">
      <c r="A63" s="18">
        <v>42737</v>
      </c>
      <c r="B63" s="19" t="s">
        <v>127</v>
      </c>
      <c r="C63" s="20">
        <v>95660</v>
      </c>
      <c r="D63" s="4" t="s">
        <v>128</v>
      </c>
      <c r="E63" s="17">
        <v>26881.599999999999</v>
      </c>
      <c r="F63" s="41" t="s">
        <v>129</v>
      </c>
      <c r="G63" s="17">
        <v>26881.599999999999</v>
      </c>
      <c r="H63" s="17">
        <f t="shared" si="1"/>
        <v>0</v>
      </c>
      <c r="I63" s="21"/>
    </row>
    <row r="64" spans="1:9" x14ac:dyDescent="0.25">
      <c r="A64" s="18">
        <v>42737</v>
      </c>
      <c r="B64" s="19" t="s">
        <v>130</v>
      </c>
      <c r="C64" s="20">
        <v>95661</v>
      </c>
      <c r="D64" s="4" t="s">
        <v>131</v>
      </c>
      <c r="E64" s="17">
        <v>3596</v>
      </c>
      <c r="F64" s="41" t="s">
        <v>15</v>
      </c>
      <c r="G64" s="17">
        <v>3596</v>
      </c>
      <c r="H64" s="17">
        <f t="shared" si="1"/>
        <v>0</v>
      </c>
      <c r="I64" s="21"/>
    </row>
    <row r="65" spans="1:9" x14ac:dyDescent="0.25">
      <c r="A65" s="18">
        <v>42737</v>
      </c>
      <c r="B65" s="19" t="s">
        <v>132</v>
      </c>
      <c r="C65" s="20">
        <v>95662</v>
      </c>
      <c r="D65" s="4" t="s">
        <v>133</v>
      </c>
      <c r="E65" s="17">
        <v>7940</v>
      </c>
      <c r="F65" s="41" t="s">
        <v>123</v>
      </c>
      <c r="G65" s="17">
        <v>7940</v>
      </c>
      <c r="H65" s="17">
        <f t="shared" si="1"/>
        <v>0</v>
      </c>
      <c r="I65" s="21"/>
    </row>
    <row r="66" spans="1:9" x14ac:dyDescent="0.25">
      <c r="A66" s="18">
        <v>42737</v>
      </c>
      <c r="B66" s="19" t="s">
        <v>134</v>
      </c>
      <c r="C66" s="20">
        <v>95663</v>
      </c>
      <c r="D66" s="4" t="s">
        <v>135</v>
      </c>
      <c r="E66" s="17">
        <v>1056</v>
      </c>
      <c r="F66" s="41" t="s">
        <v>15</v>
      </c>
      <c r="G66" s="17">
        <v>1056</v>
      </c>
      <c r="H66" s="17">
        <f t="shared" si="1"/>
        <v>0</v>
      </c>
      <c r="I66" s="21"/>
    </row>
    <row r="67" spans="1:9" x14ac:dyDescent="0.25">
      <c r="A67" s="18">
        <v>42737</v>
      </c>
      <c r="B67" s="19" t="s">
        <v>136</v>
      </c>
      <c r="C67" s="20">
        <v>95664</v>
      </c>
      <c r="D67" s="4" t="s">
        <v>137</v>
      </c>
      <c r="E67" s="17">
        <v>525.20000000000005</v>
      </c>
      <c r="F67" s="41" t="s">
        <v>15</v>
      </c>
      <c r="G67" s="17">
        <v>525.20000000000005</v>
      </c>
      <c r="H67" s="17">
        <f t="shared" si="1"/>
        <v>0</v>
      </c>
      <c r="I67" s="21"/>
    </row>
    <row r="68" spans="1:9" x14ac:dyDescent="0.25">
      <c r="A68" s="18">
        <v>42737</v>
      </c>
      <c r="B68" s="19" t="s">
        <v>138</v>
      </c>
      <c r="C68" s="20">
        <v>95665</v>
      </c>
      <c r="D68" s="4" t="s">
        <v>139</v>
      </c>
      <c r="E68" s="17">
        <v>1457.7</v>
      </c>
      <c r="F68" s="41" t="s">
        <v>15</v>
      </c>
      <c r="G68" s="17">
        <v>1457.7</v>
      </c>
      <c r="H68" s="17">
        <f t="shared" si="1"/>
        <v>0</v>
      </c>
      <c r="I68" s="21"/>
    </row>
    <row r="69" spans="1:9" x14ac:dyDescent="0.25">
      <c r="A69" s="18">
        <v>42737</v>
      </c>
      <c r="B69" s="19" t="s">
        <v>140</v>
      </c>
      <c r="C69" s="20">
        <v>95666</v>
      </c>
      <c r="D69" s="4" t="s">
        <v>141</v>
      </c>
      <c r="E69" s="17">
        <v>15546</v>
      </c>
      <c r="F69" s="41" t="s">
        <v>15</v>
      </c>
      <c r="G69" s="17">
        <v>15546</v>
      </c>
      <c r="H69" s="17">
        <f t="shared" si="1"/>
        <v>0</v>
      </c>
      <c r="I69" s="21"/>
    </row>
    <row r="70" spans="1:9" x14ac:dyDescent="0.25">
      <c r="A70" s="18">
        <v>42737</v>
      </c>
      <c r="B70" s="19" t="s">
        <v>142</v>
      </c>
      <c r="C70" s="20">
        <v>95667</v>
      </c>
      <c r="D70" s="15" t="s">
        <v>143</v>
      </c>
      <c r="E70" s="16">
        <v>0</v>
      </c>
      <c r="F70" s="40" t="s">
        <v>95</v>
      </c>
      <c r="G70" s="16">
        <v>0</v>
      </c>
      <c r="H70" s="16">
        <f t="shared" ref="H70:H133" si="2">E70-G70</f>
        <v>0</v>
      </c>
      <c r="I70" s="21"/>
    </row>
    <row r="71" spans="1:9" x14ac:dyDescent="0.25">
      <c r="A71" s="18">
        <v>42737</v>
      </c>
      <c r="B71" s="19" t="s">
        <v>144</v>
      </c>
      <c r="C71" s="20">
        <v>95668</v>
      </c>
      <c r="D71" s="4" t="s">
        <v>145</v>
      </c>
      <c r="E71" s="17">
        <v>18264</v>
      </c>
      <c r="F71" s="41" t="s">
        <v>41</v>
      </c>
      <c r="G71" s="17">
        <v>18264</v>
      </c>
      <c r="H71" s="17">
        <f t="shared" si="2"/>
        <v>0</v>
      </c>
      <c r="I71" s="21"/>
    </row>
    <row r="72" spans="1:9" x14ac:dyDescent="0.25">
      <c r="A72" s="18">
        <v>42737</v>
      </c>
      <c r="B72" s="19" t="s">
        <v>146</v>
      </c>
      <c r="C72" s="20">
        <v>95669</v>
      </c>
      <c r="D72" s="4" t="s">
        <v>147</v>
      </c>
      <c r="E72" s="17">
        <v>30652.5</v>
      </c>
      <c r="F72" s="41" t="s">
        <v>41</v>
      </c>
      <c r="G72" s="17">
        <v>30652.5</v>
      </c>
      <c r="H72" s="17">
        <f t="shared" si="2"/>
        <v>0</v>
      </c>
      <c r="I72" s="21"/>
    </row>
    <row r="73" spans="1:9" x14ac:dyDescent="0.25">
      <c r="A73" s="18">
        <v>42737</v>
      </c>
      <c r="B73" s="19" t="s">
        <v>148</v>
      </c>
      <c r="C73" s="20">
        <v>95670</v>
      </c>
      <c r="D73" s="4" t="s">
        <v>149</v>
      </c>
      <c r="E73" s="17">
        <v>1630.6</v>
      </c>
      <c r="F73" s="41" t="s">
        <v>15</v>
      </c>
      <c r="G73" s="17">
        <v>1630.6</v>
      </c>
      <c r="H73" s="17">
        <f t="shared" si="2"/>
        <v>0</v>
      </c>
      <c r="I73" s="21"/>
    </row>
    <row r="74" spans="1:9" x14ac:dyDescent="0.25">
      <c r="A74" s="18">
        <v>42737</v>
      </c>
      <c r="B74" s="19" t="s">
        <v>150</v>
      </c>
      <c r="C74" s="20">
        <v>95671</v>
      </c>
      <c r="D74" s="4" t="s">
        <v>151</v>
      </c>
      <c r="E74" s="17">
        <v>18476.12</v>
      </c>
      <c r="F74" s="41" t="s">
        <v>15</v>
      </c>
      <c r="G74" s="17">
        <v>18476.12</v>
      </c>
      <c r="H74" s="17">
        <f t="shared" si="2"/>
        <v>0</v>
      </c>
      <c r="I74" s="21"/>
    </row>
    <row r="75" spans="1:9" x14ac:dyDescent="0.25">
      <c r="A75" s="18">
        <v>42737</v>
      </c>
      <c r="B75" s="19" t="s">
        <v>152</v>
      </c>
      <c r="C75" s="20">
        <v>95672</v>
      </c>
      <c r="D75" s="4" t="s">
        <v>153</v>
      </c>
      <c r="E75" s="17">
        <v>5194.3999999999996</v>
      </c>
      <c r="F75" s="41" t="s">
        <v>41</v>
      </c>
      <c r="G75" s="17">
        <v>5194.3999999999996</v>
      </c>
      <c r="H75" s="17">
        <f t="shared" si="2"/>
        <v>0</v>
      </c>
      <c r="I75" s="21"/>
    </row>
    <row r="76" spans="1:9" x14ac:dyDescent="0.25">
      <c r="A76" s="18">
        <v>42737</v>
      </c>
      <c r="B76" s="19" t="s">
        <v>154</v>
      </c>
      <c r="C76" s="20">
        <v>95673</v>
      </c>
      <c r="D76" s="4" t="s">
        <v>155</v>
      </c>
      <c r="E76" s="17">
        <v>12183.2</v>
      </c>
      <c r="F76" s="41" t="s">
        <v>33</v>
      </c>
      <c r="G76" s="17">
        <v>12183.2</v>
      </c>
      <c r="H76" s="17">
        <f t="shared" si="2"/>
        <v>0</v>
      </c>
      <c r="I76" s="21"/>
    </row>
    <row r="77" spans="1:9" x14ac:dyDescent="0.25">
      <c r="A77" s="18">
        <v>42737</v>
      </c>
      <c r="B77" s="19" t="s">
        <v>156</v>
      </c>
      <c r="C77" s="20">
        <v>95674</v>
      </c>
      <c r="D77" s="4" t="s">
        <v>157</v>
      </c>
      <c r="E77" s="17">
        <v>20073.2</v>
      </c>
      <c r="F77" s="41" t="s">
        <v>15</v>
      </c>
      <c r="G77" s="17">
        <v>20073.2</v>
      </c>
      <c r="H77" s="17">
        <f t="shared" si="2"/>
        <v>0</v>
      </c>
      <c r="I77" s="21"/>
    </row>
    <row r="78" spans="1:9" x14ac:dyDescent="0.25">
      <c r="A78" s="18">
        <v>42737</v>
      </c>
      <c r="B78" s="19" t="s">
        <v>158</v>
      </c>
      <c r="C78" s="20">
        <v>95675</v>
      </c>
      <c r="D78" s="4" t="s">
        <v>159</v>
      </c>
      <c r="E78" s="17">
        <v>6299.1</v>
      </c>
      <c r="F78" s="41" t="s">
        <v>15</v>
      </c>
      <c r="G78" s="17">
        <v>6299.1</v>
      </c>
      <c r="H78" s="17">
        <f t="shared" si="2"/>
        <v>0</v>
      </c>
      <c r="I78" s="21"/>
    </row>
    <row r="79" spans="1:9" x14ac:dyDescent="0.25">
      <c r="A79" s="18">
        <v>42737</v>
      </c>
      <c r="B79" s="19" t="s">
        <v>160</v>
      </c>
      <c r="C79" s="20">
        <v>95676</v>
      </c>
      <c r="D79" s="15" t="s">
        <v>161</v>
      </c>
      <c r="E79" s="16">
        <v>0</v>
      </c>
      <c r="F79" s="40" t="s">
        <v>95</v>
      </c>
      <c r="G79" s="16">
        <v>0</v>
      </c>
      <c r="H79" s="16">
        <f t="shared" si="2"/>
        <v>0</v>
      </c>
      <c r="I79" s="21"/>
    </row>
    <row r="80" spans="1:9" x14ac:dyDescent="0.25">
      <c r="A80" s="18">
        <v>42737</v>
      </c>
      <c r="B80" s="19" t="s">
        <v>162</v>
      </c>
      <c r="C80" s="20">
        <v>95677</v>
      </c>
      <c r="D80" s="15" t="s">
        <v>163</v>
      </c>
      <c r="E80" s="16">
        <v>0</v>
      </c>
      <c r="F80" s="40" t="s">
        <v>95</v>
      </c>
      <c r="G80" s="16">
        <v>0</v>
      </c>
      <c r="H80" s="16">
        <f t="shared" si="2"/>
        <v>0</v>
      </c>
      <c r="I80" s="21"/>
    </row>
    <row r="81" spans="1:9" x14ac:dyDescent="0.25">
      <c r="A81" s="18">
        <v>42737</v>
      </c>
      <c r="B81" s="19" t="s">
        <v>164</v>
      </c>
      <c r="C81" s="20">
        <v>95678</v>
      </c>
      <c r="D81" s="4" t="s">
        <v>165</v>
      </c>
      <c r="E81" s="17">
        <v>1874.4</v>
      </c>
      <c r="F81" s="41" t="s">
        <v>166</v>
      </c>
      <c r="G81" s="17">
        <v>1874.4</v>
      </c>
      <c r="H81" s="17">
        <f t="shared" si="2"/>
        <v>0</v>
      </c>
      <c r="I81" s="21"/>
    </row>
    <row r="82" spans="1:9" x14ac:dyDescent="0.25">
      <c r="A82" s="18">
        <v>42737</v>
      </c>
      <c r="B82" s="19" t="s">
        <v>167</v>
      </c>
      <c r="C82" s="20">
        <v>95679</v>
      </c>
      <c r="D82" s="4" t="s">
        <v>168</v>
      </c>
      <c r="E82" s="17">
        <v>460.1</v>
      </c>
      <c r="F82" s="41" t="s">
        <v>15</v>
      </c>
      <c r="G82" s="17">
        <v>460.1</v>
      </c>
      <c r="H82" s="17">
        <f t="shared" si="2"/>
        <v>0</v>
      </c>
      <c r="I82" s="21"/>
    </row>
    <row r="83" spans="1:9" x14ac:dyDescent="0.25">
      <c r="A83" s="18">
        <v>42737</v>
      </c>
      <c r="B83" s="19" t="s">
        <v>169</v>
      </c>
      <c r="C83" s="20">
        <v>95680</v>
      </c>
      <c r="D83" s="4" t="s">
        <v>168</v>
      </c>
      <c r="E83" s="17">
        <v>132</v>
      </c>
      <c r="F83" s="41" t="s">
        <v>15</v>
      </c>
      <c r="G83" s="17">
        <v>132</v>
      </c>
      <c r="H83" s="17">
        <f t="shared" si="2"/>
        <v>0</v>
      </c>
      <c r="I83" s="21"/>
    </row>
    <row r="84" spans="1:9" x14ac:dyDescent="0.25">
      <c r="A84" s="18">
        <v>42737</v>
      </c>
      <c r="B84" s="19" t="s">
        <v>170</v>
      </c>
      <c r="C84" s="20">
        <v>95681</v>
      </c>
      <c r="D84" s="15" t="s">
        <v>163</v>
      </c>
      <c r="E84" s="16">
        <v>0</v>
      </c>
      <c r="F84" s="40" t="s">
        <v>95</v>
      </c>
      <c r="G84" s="16">
        <v>0</v>
      </c>
      <c r="H84" s="16">
        <f t="shared" si="2"/>
        <v>0</v>
      </c>
      <c r="I84" s="21"/>
    </row>
    <row r="85" spans="1:9" x14ac:dyDescent="0.25">
      <c r="A85" s="18">
        <v>42737</v>
      </c>
      <c r="B85" s="19" t="s">
        <v>171</v>
      </c>
      <c r="C85" s="20">
        <v>95682</v>
      </c>
      <c r="D85" s="4" t="s">
        <v>172</v>
      </c>
      <c r="E85" s="17">
        <v>24193.3</v>
      </c>
      <c r="F85" s="41" t="s">
        <v>173</v>
      </c>
      <c r="G85" s="17">
        <v>24193.3</v>
      </c>
      <c r="H85" s="17">
        <f t="shared" si="2"/>
        <v>0</v>
      </c>
      <c r="I85" s="21"/>
    </row>
    <row r="86" spans="1:9" x14ac:dyDescent="0.25">
      <c r="A86" s="18">
        <v>42737</v>
      </c>
      <c r="B86" s="19" t="s">
        <v>174</v>
      </c>
      <c r="C86" s="20">
        <v>95683</v>
      </c>
      <c r="D86" s="4" t="s">
        <v>163</v>
      </c>
      <c r="E86" s="17">
        <v>16142.6</v>
      </c>
      <c r="F86" s="41" t="s">
        <v>173</v>
      </c>
      <c r="G86" s="17">
        <v>16142.6</v>
      </c>
      <c r="H86" s="17">
        <f t="shared" si="2"/>
        <v>0</v>
      </c>
      <c r="I86" s="21"/>
    </row>
    <row r="87" spans="1:9" x14ac:dyDescent="0.25">
      <c r="A87" s="18">
        <v>42737</v>
      </c>
      <c r="B87" s="19" t="s">
        <v>175</v>
      </c>
      <c r="C87" s="20">
        <v>95684</v>
      </c>
      <c r="D87" s="4" t="s">
        <v>176</v>
      </c>
      <c r="E87" s="17">
        <v>3357.3</v>
      </c>
      <c r="F87" s="41" t="s">
        <v>15</v>
      </c>
      <c r="G87" s="17">
        <v>3357.3</v>
      </c>
      <c r="H87" s="17">
        <f t="shared" si="2"/>
        <v>0</v>
      </c>
      <c r="I87" s="21"/>
    </row>
    <row r="88" spans="1:9" x14ac:dyDescent="0.25">
      <c r="A88" s="18">
        <v>42737</v>
      </c>
      <c r="B88" s="19" t="s">
        <v>177</v>
      </c>
      <c r="C88" s="20">
        <v>95685</v>
      </c>
      <c r="D88" s="4" t="s">
        <v>178</v>
      </c>
      <c r="E88" s="17">
        <v>3625</v>
      </c>
      <c r="F88" s="41" t="s">
        <v>15</v>
      </c>
      <c r="G88" s="17">
        <v>3625</v>
      </c>
      <c r="H88" s="17">
        <f t="shared" si="2"/>
        <v>0</v>
      </c>
      <c r="I88" s="21"/>
    </row>
    <row r="89" spans="1:9" x14ac:dyDescent="0.25">
      <c r="A89" s="18">
        <v>42737</v>
      </c>
      <c r="B89" s="19" t="s">
        <v>179</v>
      </c>
      <c r="C89" s="20">
        <v>95686</v>
      </c>
      <c r="D89" s="4" t="s">
        <v>10</v>
      </c>
      <c r="E89" s="17">
        <v>162159.54</v>
      </c>
      <c r="F89" s="41" t="s">
        <v>107</v>
      </c>
      <c r="G89" s="17">
        <v>162159.54</v>
      </c>
      <c r="H89" s="17">
        <f t="shared" si="2"/>
        <v>0</v>
      </c>
      <c r="I89" s="21"/>
    </row>
    <row r="90" spans="1:9" x14ac:dyDescent="0.25">
      <c r="A90" s="18">
        <v>42737</v>
      </c>
      <c r="B90" s="19" t="s">
        <v>180</v>
      </c>
      <c r="C90" s="20">
        <v>95687</v>
      </c>
      <c r="D90" s="4" t="s">
        <v>161</v>
      </c>
      <c r="E90" s="17">
        <v>46391.6</v>
      </c>
      <c r="F90" s="41" t="s">
        <v>166</v>
      </c>
      <c r="G90" s="17">
        <v>46391.6</v>
      </c>
      <c r="H90" s="17">
        <f t="shared" si="2"/>
        <v>0</v>
      </c>
      <c r="I90" s="21"/>
    </row>
    <row r="91" spans="1:9" x14ac:dyDescent="0.25">
      <c r="A91" s="18">
        <v>42737</v>
      </c>
      <c r="B91" s="19" t="s">
        <v>181</v>
      </c>
      <c r="C91" s="20">
        <v>95688</v>
      </c>
      <c r="D91" s="4" t="s">
        <v>182</v>
      </c>
      <c r="E91" s="17">
        <v>4400</v>
      </c>
      <c r="F91" s="41" t="s">
        <v>41</v>
      </c>
      <c r="G91" s="17">
        <v>4400</v>
      </c>
      <c r="H91" s="17">
        <f t="shared" si="2"/>
        <v>0</v>
      </c>
      <c r="I91" s="21"/>
    </row>
    <row r="92" spans="1:9" x14ac:dyDescent="0.25">
      <c r="A92" s="18">
        <v>42737</v>
      </c>
      <c r="B92" s="19" t="s">
        <v>183</v>
      </c>
      <c r="C92" s="20">
        <v>95689</v>
      </c>
      <c r="D92" s="4" t="s">
        <v>184</v>
      </c>
      <c r="E92" s="17">
        <v>3448.5</v>
      </c>
      <c r="F92" s="41" t="s">
        <v>41</v>
      </c>
      <c r="G92" s="17">
        <v>3448.5</v>
      </c>
      <c r="H92" s="17">
        <f t="shared" si="2"/>
        <v>0</v>
      </c>
      <c r="I92" s="21"/>
    </row>
    <row r="93" spans="1:9" x14ac:dyDescent="0.25">
      <c r="A93" s="18">
        <v>42737</v>
      </c>
      <c r="B93" s="19" t="s">
        <v>185</v>
      </c>
      <c r="C93" s="20">
        <v>95690</v>
      </c>
      <c r="D93" s="4" t="s">
        <v>186</v>
      </c>
      <c r="E93" s="17">
        <v>4326.3</v>
      </c>
      <c r="F93" s="41" t="s">
        <v>41</v>
      </c>
      <c r="G93" s="17">
        <v>4326.3</v>
      </c>
      <c r="H93" s="17">
        <f t="shared" si="2"/>
        <v>0</v>
      </c>
      <c r="I93" s="21"/>
    </row>
    <row r="94" spans="1:9" x14ac:dyDescent="0.25">
      <c r="A94" s="18">
        <v>42737</v>
      </c>
      <c r="B94" s="19" t="s">
        <v>187</v>
      </c>
      <c r="C94" s="20">
        <v>95691</v>
      </c>
      <c r="D94" s="4" t="s">
        <v>188</v>
      </c>
      <c r="E94" s="17">
        <v>6282.64</v>
      </c>
      <c r="F94" s="41" t="s">
        <v>41</v>
      </c>
      <c r="G94" s="17">
        <v>6282.64</v>
      </c>
      <c r="H94" s="17">
        <f t="shared" si="2"/>
        <v>0</v>
      </c>
      <c r="I94" s="21"/>
    </row>
    <row r="95" spans="1:9" x14ac:dyDescent="0.25">
      <c r="A95" s="18">
        <v>42737</v>
      </c>
      <c r="B95" s="19" t="s">
        <v>189</v>
      </c>
      <c r="C95" s="20">
        <v>95692</v>
      </c>
      <c r="D95" s="4" t="s">
        <v>184</v>
      </c>
      <c r="E95" s="17">
        <v>792</v>
      </c>
      <c r="F95" s="41" t="s">
        <v>41</v>
      </c>
      <c r="G95" s="17">
        <v>792</v>
      </c>
      <c r="H95" s="17">
        <f t="shared" si="2"/>
        <v>0</v>
      </c>
      <c r="I95" s="21"/>
    </row>
    <row r="96" spans="1:9" x14ac:dyDescent="0.25">
      <c r="A96" s="18">
        <v>42737</v>
      </c>
      <c r="B96" s="19" t="s">
        <v>190</v>
      </c>
      <c r="C96" s="20">
        <v>95693</v>
      </c>
      <c r="D96" s="4" t="s">
        <v>30</v>
      </c>
      <c r="E96" s="17">
        <v>2295</v>
      </c>
      <c r="F96" s="41" t="s">
        <v>41</v>
      </c>
      <c r="G96" s="17">
        <v>2295</v>
      </c>
      <c r="H96" s="17">
        <f t="shared" si="2"/>
        <v>0</v>
      </c>
      <c r="I96" s="21"/>
    </row>
    <row r="97" spans="1:9" x14ac:dyDescent="0.25">
      <c r="A97" s="18">
        <v>42737</v>
      </c>
      <c r="B97" s="19" t="s">
        <v>191</v>
      </c>
      <c r="C97" s="20">
        <v>95694</v>
      </c>
      <c r="D97" s="4" t="s">
        <v>30</v>
      </c>
      <c r="E97" s="17">
        <v>1656</v>
      </c>
      <c r="F97" s="41" t="s">
        <v>41</v>
      </c>
      <c r="G97" s="17">
        <v>1656</v>
      </c>
      <c r="H97" s="17">
        <f t="shared" si="2"/>
        <v>0</v>
      </c>
      <c r="I97" s="21"/>
    </row>
    <row r="98" spans="1:9" x14ac:dyDescent="0.25">
      <c r="A98" s="18">
        <v>42737</v>
      </c>
      <c r="B98" s="19" t="s">
        <v>192</v>
      </c>
      <c r="C98" s="20">
        <v>95695</v>
      </c>
      <c r="D98" s="4" t="s">
        <v>193</v>
      </c>
      <c r="E98" s="17">
        <v>2284.1999999999998</v>
      </c>
      <c r="F98" s="41" t="s">
        <v>41</v>
      </c>
      <c r="G98" s="17">
        <v>2284.1999999999998</v>
      </c>
      <c r="H98" s="17">
        <f t="shared" si="2"/>
        <v>0</v>
      </c>
      <c r="I98" s="21"/>
    </row>
    <row r="99" spans="1:9" x14ac:dyDescent="0.25">
      <c r="A99" s="18">
        <v>42737</v>
      </c>
      <c r="B99" s="19" t="s">
        <v>194</v>
      </c>
      <c r="C99" s="20">
        <v>95696</v>
      </c>
      <c r="D99" s="4" t="s">
        <v>61</v>
      </c>
      <c r="E99" s="17">
        <v>7363.2</v>
      </c>
      <c r="F99" s="41" t="s">
        <v>41</v>
      </c>
      <c r="G99" s="17">
        <v>7363.2</v>
      </c>
      <c r="H99" s="17">
        <f t="shared" si="2"/>
        <v>0</v>
      </c>
      <c r="I99" s="21"/>
    </row>
    <row r="100" spans="1:9" x14ac:dyDescent="0.25">
      <c r="A100" s="18">
        <v>42737</v>
      </c>
      <c r="B100" s="19" t="s">
        <v>195</v>
      </c>
      <c r="C100" s="20">
        <v>95697</v>
      </c>
      <c r="D100" s="4" t="s">
        <v>196</v>
      </c>
      <c r="E100" s="17">
        <v>4988.6000000000004</v>
      </c>
      <c r="F100" s="41" t="s">
        <v>15</v>
      </c>
      <c r="G100" s="17">
        <v>4988.6000000000004</v>
      </c>
      <c r="H100" s="17">
        <f t="shared" si="2"/>
        <v>0</v>
      </c>
      <c r="I100" s="21"/>
    </row>
    <row r="101" spans="1:9" x14ac:dyDescent="0.25">
      <c r="A101" s="18">
        <v>42737</v>
      </c>
      <c r="B101" s="19" t="s">
        <v>197</v>
      </c>
      <c r="C101" s="20">
        <v>95698</v>
      </c>
      <c r="D101" s="4" t="s">
        <v>198</v>
      </c>
      <c r="E101" s="17">
        <v>3073.6</v>
      </c>
      <c r="F101" s="41" t="s">
        <v>41</v>
      </c>
      <c r="G101" s="17">
        <v>3073.6</v>
      </c>
      <c r="H101" s="17">
        <f t="shared" si="2"/>
        <v>0</v>
      </c>
      <c r="I101" s="21"/>
    </row>
    <row r="102" spans="1:9" x14ac:dyDescent="0.25">
      <c r="A102" s="18">
        <v>42737</v>
      </c>
      <c r="B102" s="19" t="s">
        <v>199</v>
      </c>
      <c r="C102" s="20">
        <v>95699</v>
      </c>
      <c r="D102" s="4" t="s">
        <v>30</v>
      </c>
      <c r="E102" s="17">
        <v>277.2</v>
      </c>
      <c r="F102" s="41" t="s">
        <v>15</v>
      </c>
      <c r="G102" s="17">
        <v>277.2</v>
      </c>
      <c r="H102" s="17">
        <f t="shared" si="2"/>
        <v>0</v>
      </c>
      <c r="I102" s="21"/>
    </row>
    <row r="103" spans="1:9" x14ac:dyDescent="0.25">
      <c r="A103" s="18">
        <v>42737</v>
      </c>
      <c r="B103" s="19" t="s">
        <v>200</v>
      </c>
      <c r="C103" s="20">
        <v>95700</v>
      </c>
      <c r="D103" s="4" t="s">
        <v>201</v>
      </c>
      <c r="E103" s="17">
        <v>33952.92</v>
      </c>
      <c r="F103" s="41" t="s">
        <v>15</v>
      </c>
      <c r="G103" s="17">
        <v>33952.92</v>
      </c>
      <c r="H103" s="17">
        <f t="shared" si="2"/>
        <v>0</v>
      </c>
      <c r="I103" s="21"/>
    </row>
    <row r="104" spans="1:9" x14ac:dyDescent="0.25">
      <c r="A104" s="18">
        <v>42737</v>
      </c>
      <c r="B104" s="19" t="s">
        <v>202</v>
      </c>
      <c r="C104" s="20">
        <v>95701</v>
      </c>
      <c r="D104" s="4" t="s">
        <v>201</v>
      </c>
      <c r="E104" s="17">
        <v>1490.4</v>
      </c>
      <c r="F104" s="41" t="s">
        <v>15</v>
      </c>
      <c r="G104" s="17">
        <v>1490.4</v>
      </c>
      <c r="H104" s="17">
        <f t="shared" si="2"/>
        <v>0</v>
      </c>
      <c r="I104" s="21"/>
    </row>
    <row r="105" spans="1:9" x14ac:dyDescent="0.25">
      <c r="A105" s="18">
        <v>42737</v>
      </c>
      <c r="B105" s="19" t="s">
        <v>203</v>
      </c>
      <c r="C105" s="20">
        <v>95702</v>
      </c>
      <c r="D105" s="4" t="s">
        <v>17</v>
      </c>
      <c r="E105" s="17">
        <v>550</v>
      </c>
      <c r="F105" s="41" t="s">
        <v>36</v>
      </c>
      <c r="G105" s="17">
        <v>550</v>
      </c>
      <c r="H105" s="17">
        <f t="shared" si="2"/>
        <v>0</v>
      </c>
      <c r="I105" s="21"/>
    </row>
    <row r="106" spans="1:9" x14ac:dyDescent="0.25">
      <c r="A106" s="18">
        <v>42737</v>
      </c>
      <c r="B106" s="19" t="s">
        <v>204</v>
      </c>
      <c r="C106" s="20">
        <v>95703</v>
      </c>
      <c r="D106" s="15" t="s">
        <v>205</v>
      </c>
      <c r="E106" s="16">
        <v>0</v>
      </c>
      <c r="F106" s="40" t="s">
        <v>95</v>
      </c>
      <c r="G106" s="16">
        <v>0</v>
      </c>
      <c r="H106" s="16">
        <f t="shared" si="2"/>
        <v>0</v>
      </c>
      <c r="I106" s="21"/>
    </row>
    <row r="107" spans="1:9" x14ac:dyDescent="0.25">
      <c r="A107" s="18">
        <v>42737</v>
      </c>
      <c r="B107" s="19" t="s">
        <v>206</v>
      </c>
      <c r="C107" s="20">
        <v>95704</v>
      </c>
      <c r="D107" s="4" t="s">
        <v>30</v>
      </c>
      <c r="E107" s="17">
        <v>11731.7</v>
      </c>
      <c r="F107" s="41" t="s">
        <v>41</v>
      </c>
      <c r="G107" s="17">
        <v>11731.7</v>
      </c>
      <c r="H107" s="17">
        <f t="shared" si="2"/>
        <v>0</v>
      </c>
      <c r="I107" s="21"/>
    </row>
    <row r="108" spans="1:9" x14ac:dyDescent="0.25">
      <c r="A108" s="18">
        <v>42737</v>
      </c>
      <c r="B108" s="19" t="s">
        <v>207</v>
      </c>
      <c r="C108" s="20">
        <v>95705</v>
      </c>
      <c r="D108" s="4" t="s">
        <v>208</v>
      </c>
      <c r="E108" s="17">
        <v>1307.52</v>
      </c>
      <c r="F108" s="41" t="s">
        <v>41</v>
      </c>
      <c r="G108" s="17">
        <v>1307.52</v>
      </c>
      <c r="H108" s="17">
        <f t="shared" si="2"/>
        <v>0</v>
      </c>
      <c r="I108" s="21"/>
    </row>
    <row r="109" spans="1:9" x14ac:dyDescent="0.25">
      <c r="A109" s="18">
        <v>42737</v>
      </c>
      <c r="B109" s="19" t="s">
        <v>209</v>
      </c>
      <c r="C109" s="20">
        <v>95706</v>
      </c>
      <c r="D109" s="15" t="s">
        <v>30</v>
      </c>
      <c r="E109" s="16">
        <v>0</v>
      </c>
      <c r="F109" s="40" t="s">
        <v>95</v>
      </c>
      <c r="G109" s="16">
        <v>0</v>
      </c>
      <c r="H109" s="16">
        <f t="shared" si="2"/>
        <v>0</v>
      </c>
      <c r="I109" s="21"/>
    </row>
    <row r="110" spans="1:9" x14ac:dyDescent="0.25">
      <c r="A110" s="18">
        <v>42737</v>
      </c>
      <c r="B110" s="19" t="s">
        <v>210</v>
      </c>
      <c r="C110" s="20">
        <v>95707</v>
      </c>
      <c r="D110" s="4" t="s">
        <v>211</v>
      </c>
      <c r="E110" s="17">
        <v>8829.7999999999993</v>
      </c>
      <c r="F110" s="41" t="s">
        <v>15</v>
      </c>
      <c r="G110" s="17">
        <v>8829.7999999999993</v>
      </c>
      <c r="H110" s="17">
        <f t="shared" si="2"/>
        <v>0</v>
      </c>
      <c r="I110" s="21"/>
    </row>
    <row r="111" spans="1:9" x14ac:dyDescent="0.25">
      <c r="A111" s="18">
        <v>42737</v>
      </c>
      <c r="B111" s="19" t="s">
        <v>212</v>
      </c>
      <c r="C111" s="20">
        <v>95708</v>
      </c>
      <c r="D111" s="4" t="s">
        <v>205</v>
      </c>
      <c r="E111" s="17">
        <v>35460.699999999997</v>
      </c>
      <c r="F111" s="41" t="s">
        <v>173</v>
      </c>
      <c r="G111" s="17">
        <v>35460.699999999997</v>
      </c>
      <c r="H111" s="17">
        <f t="shared" si="2"/>
        <v>0</v>
      </c>
      <c r="I111" s="21"/>
    </row>
    <row r="112" spans="1:9" x14ac:dyDescent="0.25">
      <c r="A112" s="18">
        <v>42737</v>
      </c>
      <c r="B112" s="19" t="s">
        <v>213</v>
      </c>
      <c r="C112" s="20">
        <v>95709</v>
      </c>
      <c r="D112" s="4" t="s">
        <v>214</v>
      </c>
      <c r="E112" s="17">
        <v>4000</v>
      </c>
      <c r="F112" s="41" t="s">
        <v>215</v>
      </c>
      <c r="G112" s="17">
        <v>4000</v>
      </c>
      <c r="H112" s="17">
        <f t="shared" si="2"/>
        <v>0</v>
      </c>
      <c r="I112" s="21"/>
    </row>
    <row r="113" spans="1:9" x14ac:dyDescent="0.25">
      <c r="A113" s="18">
        <v>42737</v>
      </c>
      <c r="B113" s="19" t="s">
        <v>216</v>
      </c>
      <c r="C113" s="20">
        <v>95710</v>
      </c>
      <c r="D113" s="4" t="s">
        <v>85</v>
      </c>
      <c r="E113" s="17">
        <v>5353.3</v>
      </c>
      <c r="F113" s="41" t="s">
        <v>41</v>
      </c>
      <c r="G113" s="17">
        <v>5353.3</v>
      </c>
      <c r="H113" s="17">
        <f t="shared" si="2"/>
        <v>0</v>
      </c>
      <c r="I113" s="21"/>
    </row>
    <row r="114" spans="1:9" x14ac:dyDescent="0.25">
      <c r="A114" s="18">
        <v>42737</v>
      </c>
      <c r="B114" s="19" t="s">
        <v>217</v>
      </c>
      <c r="C114" s="20">
        <v>95711</v>
      </c>
      <c r="D114" s="15" t="s">
        <v>218</v>
      </c>
      <c r="E114" s="16">
        <v>0</v>
      </c>
      <c r="F114" s="40" t="s">
        <v>95</v>
      </c>
      <c r="G114" s="16">
        <v>0</v>
      </c>
      <c r="H114" s="16">
        <f t="shared" si="2"/>
        <v>0</v>
      </c>
      <c r="I114" s="21"/>
    </row>
    <row r="115" spans="1:9" x14ac:dyDescent="0.25">
      <c r="A115" s="18">
        <v>42737</v>
      </c>
      <c r="B115" s="19" t="s">
        <v>219</v>
      </c>
      <c r="C115" s="20">
        <v>95712</v>
      </c>
      <c r="D115" s="4" t="s">
        <v>220</v>
      </c>
      <c r="E115" s="17">
        <v>1699.2</v>
      </c>
      <c r="F115" s="41" t="s">
        <v>15</v>
      </c>
      <c r="G115" s="17">
        <v>1699.2</v>
      </c>
      <c r="H115" s="17">
        <f t="shared" si="2"/>
        <v>0</v>
      </c>
      <c r="I115" s="21"/>
    </row>
    <row r="116" spans="1:9" x14ac:dyDescent="0.25">
      <c r="A116" s="18">
        <v>42737</v>
      </c>
      <c r="B116" s="19" t="s">
        <v>221</v>
      </c>
      <c r="C116" s="20">
        <v>95713</v>
      </c>
      <c r="D116" s="4" t="s">
        <v>222</v>
      </c>
      <c r="E116" s="17">
        <v>112426.96</v>
      </c>
      <c r="F116" s="41" t="s">
        <v>215</v>
      </c>
      <c r="G116" s="17">
        <v>112426.96</v>
      </c>
      <c r="H116" s="17">
        <f t="shared" si="2"/>
        <v>0</v>
      </c>
      <c r="I116" s="21"/>
    </row>
    <row r="117" spans="1:9" x14ac:dyDescent="0.25">
      <c r="A117" s="18">
        <v>42737</v>
      </c>
      <c r="B117" s="19" t="s">
        <v>223</v>
      </c>
      <c r="C117" s="20">
        <v>95714</v>
      </c>
      <c r="D117" s="4" t="s">
        <v>30</v>
      </c>
      <c r="E117" s="17">
        <v>7.0000000000000007E-2</v>
      </c>
      <c r="F117" s="41" t="s">
        <v>224</v>
      </c>
      <c r="G117" s="17">
        <v>7.0000000000000007E-2</v>
      </c>
      <c r="H117" s="17">
        <f t="shared" si="2"/>
        <v>0</v>
      </c>
      <c r="I117" s="21"/>
    </row>
    <row r="118" spans="1:9" x14ac:dyDescent="0.25">
      <c r="A118" s="18">
        <v>42737</v>
      </c>
      <c r="B118" s="19" t="s">
        <v>225</v>
      </c>
      <c r="C118" s="20">
        <v>95715</v>
      </c>
      <c r="D118" s="4" t="s">
        <v>226</v>
      </c>
      <c r="E118" s="17">
        <v>2955.9</v>
      </c>
      <c r="F118" s="41" t="s">
        <v>41</v>
      </c>
      <c r="G118" s="17">
        <v>2955.9</v>
      </c>
      <c r="H118" s="17">
        <f t="shared" si="2"/>
        <v>0</v>
      </c>
      <c r="I118" s="21"/>
    </row>
    <row r="119" spans="1:9" x14ac:dyDescent="0.25">
      <c r="A119" s="18">
        <v>42737</v>
      </c>
      <c r="B119" s="19" t="s">
        <v>227</v>
      </c>
      <c r="C119" s="20">
        <v>95716</v>
      </c>
      <c r="D119" s="4" t="s">
        <v>214</v>
      </c>
      <c r="E119" s="17">
        <v>4000</v>
      </c>
      <c r="F119" s="41" t="s">
        <v>215</v>
      </c>
      <c r="G119" s="17">
        <v>4000</v>
      </c>
      <c r="H119" s="17">
        <f t="shared" si="2"/>
        <v>0</v>
      </c>
      <c r="I119" s="21"/>
    </row>
    <row r="120" spans="1:9" x14ac:dyDescent="0.25">
      <c r="A120" s="18">
        <v>42737</v>
      </c>
      <c r="B120" s="19" t="s">
        <v>228</v>
      </c>
      <c r="C120" s="20">
        <v>95717</v>
      </c>
      <c r="D120" s="15" t="s">
        <v>229</v>
      </c>
      <c r="E120" s="16">
        <v>0</v>
      </c>
      <c r="F120" s="40" t="s">
        <v>95</v>
      </c>
      <c r="G120" s="16">
        <v>0</v>
      </c>
      <c r="H120" s="16">
        <f t="shared" si="2"/>
        <v>0</v>
      </c>
      <c r="I120" s="21"/>
    </row>
    <row r="121" spans="1:9" x14ac:dyDescent="0.25">
      <c r="A121" s="18">
        <v>42738</v>
      </c>
      <c r="B121" s="19" t="s">
        <v>230</v>
      </c>
      <c r="C121" s="20">
        <v>95718</v>
      </c>
      <c r="D121" s="4" t="s">
        <v>231</v>
      </c>
      <c r="E121" s="17">
        <v>36134.800000000003</v>
      </c>
      <c r="F121" s="41" t="s">
        <v>33</v>
      </c>
      <c r="G121" s="17">
        <v>36134.800000000003</v>
      </c>
      <c r="H121" s="17">
        <f t="shared" si="2"/>
        <v>0</v>
      </c>
      <c r="I121" s="21"/>
    </row>
    <row r="122" spans="1:9" x14ac:dyDescent="0.25">
      <c r="A122" s="18">
        <v>42738</v>
      </c>
      <c r="B122" s="19" t="s">
        <v>232</v>
      </c>
      <c r="C122" s="20">
        <v>95719</v>
      </c>
      <c r="D122" s="4" t="s">
        <v>32</v>
      </c>
      <c r="E122" s="17">
        <v>7353.6</v>
      </c>
      <c r="F122" s="41" t="s">
        <v>107</v>
      </c>
      <c r="G122" s="17">
        <v>7353.6</v>
      </c>
      <c r="H122" s="17">
        <f t="shared" si="2"/>
        <v>0</v>
      </c>
      <c r="I122" s="21"/>
    </row>
    <row r="123" spans="1:9" x14ac:dyDescent="0.25">
      <c r="A123" s="18">
        <v>42738</v>
      </c>
      <c r="B123" s="19" t="s">
        <v>233</v>
      </c>
      <c r="C123" s="20">
        <v>95720</v>
      </c>
      <c r="D123" s="4" t="s">
        <v>231</v>
      </c>
      <c r="E123" s="17">
        <v>3348.8</v>
      </c>
      <c r="F123" s="41" t="s">
        <v>33</v>
      </c>
      <c r="G123" s="17">
        <v>3348.8</v>
      </c>
      <c r="H123" s="17">
        <f t="shared" si="2"/>
        <v>0</v>
      </c>
      <c r="I123" s="21"/>
    </row>
    <row r="124" spans="1:9" x14ac:dyDescent="0.25">
      <c r="A124" s="18">
        <v>42738</v>
      </c>
      <c r="B124" s="19" t="s">
        <v>234</v>
      </c>
      <c r="C124" s="20">
        <v>95721</v>
      </c>
      <c r="D124" s="4" t="s">
        <v>38</v>
      </c>
      <c r="E124" s="17">
        <v>3857</v>
      </c>
      <c r="F124" s="41">
        <v>42741</v>
      </c>
      <c r="G124" s="17">
        <v>3857</v>
      </c>
      <c r="H124" s="17">
        <f t="shared" si="2"/>
        <v>0</v>
      </c>
      <c r="I124" s="21"/>
    </row>
    <row r="125" spans="1:9" x14ac:dyDescent="0.25">
      <c r="A125" s="18">
        <v>42738</v>
      </c>
      <c r="B125" s="19" t="s">
        <v>235</v>
      </c>
      <c r="C125" s="20">
        <v>95722</v>
      </c>
      <c r="D125" s="4" t="s">
        <v>236</v>
      </c>
      <c r="E125" s="17">
        <v>77107.899999999994</v>
      </c>
      <c r="F125" s="41" t="s">
        <v>237</v>
      </c>
      <c r="G125" s="17">
        <v>77107.899999999994</v>
      </c>
      <c r="H125" s="17">
        <f t="shared" si="2"/>
        <v>0</v>
      </c>
      <c r="I125" s="21"/>
    </row>
    <row r="126" spans="1:9" x14ac:dyDescent="0.25">
      <c r="A126" s="18">
        <v>42738</v>
      </c>
      <c r="B126" s="19" t="s">
        <v>238</v>
      </c>
      <c r="C126" s="20">
        <v>95723</v>
      </c>
      <c r="D126" s="4" t="s">
        <v>35</v>
      </c>
      <c r="E126" s="17">
        <v>13407.7</v>
      </c>
      <c r="F126" s="41">
        <v>42741</v>
      </c>
      <c r="G126" s="17">
        <v>13407.7</v>
      </c>
      <c r="H126" s="17">
        <f t="shared" si="2"/>
        <v>0</v>
      </c>
      <c r="I126" s="21"/>
    </row>
    <row r="127" spans="1:9" x14ac:dyDescent="0.25">
      <c r="A127" s="18">
        <v>42738</v>
      </c>
      <c r="B127" s="19" t="s">
        <v>239</v>
      </c>
      <c r="C127" s="20">
        <v>95724</v>
      </c>
      <c r="D127" s="4" t="s">
        <v>240</v>
      </c>
      <c r="E127" s="17">
        <v>3926.4</v>
      </c>
      <c r="F127" s="41" t="s">
        <v>36</v>
      </c>
      <c r="G127" s="17">
        <v>3926.4</v>
      </c>
      <c r="H127" s="17">
        <f t="shared" si="2"/>
        <v>0</v>
      </c>
      <c r="I127" s="21"/>
    </row>
    <row r="128" spans="1:9" x14ac:dyDescent="0.25">
      <c r="A128" s="18">
        <v>42738</v>
      </c>
      <c r="B128" s="19" t="s">
        <v>241</v>
      </c>
      <c r="C128" s="20">
        <v>95725</v>
      </c>
      <c r="D128" s="4" t="s">
        <v>17</v>
      </c>
      <c r="E128" s="17">
        <v>3300</v>
      </c>
      <c r="F128" s="41" t="s">
        <v>41</v>
      </c>
      <c r="G128" s="17">
        <v>3300</v>
      </c>
      <c r="H128" s="17">
        <f t="shared" si="2"/>
        <v>0</v>
      </c>
      <c r="I128" s="23"/>
    </row>
    <row r="129" spans="1:9" x14ac:dyDescent="0.25">
      <c r="A129" s="18">
        <v>42738</v>
      </c>
      <c r="B129" s="19" t="s">
        <v>242</v>
      </c>
      <c r="C129" s="20">
        <v>95726</v>
      </c>
      <c r="D129" s="4" t="s">
        <v>26</v>
      </c>
      <c r="E129" s="17">
        <v>22215</v>
      </c>
      <c r="F129" s="41" t="s">
        <v>41</v>
      </c>
      <c r="G129" s="17">
        <v>22215</v>
      </c>
      <c r="H129" s="17">
        <f t="shared" si="2"/>
        <v>0</v>
      </c>
      <c r="I129" s="23"/>
    </row>
    <row r="130" spans="1:9" x14ac:dyDescent="0.25">
      <c r="A130" s="18">
        <v>42738</v>
      </c>
      <c r="B130" s="19" t="s">
        <v>243</v>
      </c>
      <c r="C130" s="20">
        <v>95727</v>
      </c>
      <c r="D130" s="4" t="s">
        <v>229</v>
      </c>
      <c r="E130" s="17">
        <v>23146.1</v>
      </c>
      <c r="F130" s="41" t="s">
        <v>129</v>
      </c>
      <c r="G130" s="17">
        <v>23146.1</v>
      </c>
      <c r="H130" s="17">
        <f t="shared" si="2"/>
        <v>0</v>
      </c>
      <c r="I130" s="23"/>
    </row>
    <row r="131" spans="1:9" x14ac:dyDescent="0.25">
      <c r="A131" s="18">
        <v>42738</v>
      </c>
      <c r="B131" s="19" t="s">
        <v>244</v>
      </c>
      <c r="C131" s="20">
        <v>95728</v>
      </c>
      <c r="D131" s="4" t="s">
        <v>40</v>
      </c>
      <c r="E131" s="17">
        <v>3590.8</v>
      </c>
      <c r="F131" s="41" t="s">
        <v>33</v>
      </c>
      <c r="G131" s="17">
        <v>3590.8</v>
      </c>
      <c r="H131" s="17">
        <f t="shared" si="2"/>
        <v>0</v>
      </c>
      <c r="I131" s="23"/>
    </row>
    <row r="132" spans="1:9" x14ac:dyDescent="0.25">
      <c r="A132" s="18">
        <v>42738</v>
      </c>
      <c r="B132" s="19" t="s">
        <v>245</v>
      </c>
      <c r="C132" s="20">
        <v>95729</v>
      </c>
      <c r="D132" s="4" t="s">
        <v>143</v>
      </c>
      <c r="E132" s="17">
        <v>8019</v>
      </c>
      <c r="F132" s="41" t="s">
        <v>41</v>
      </c>
      <c r="G132" s="17">
        <v>8019</v>
      </c>
      <c r="H132" s="17">
        <f t="shared" si="2"/>
        <v>0</v>
      </c>
      <c r="I132" s="23"/>
    </row>
    <row r="133" spans="1:9" x14ac:dyDescent="0.25">
      <c r="A133" s="18">
        <v>42738</v>
      </c>
      <c r="B133" s="19" t="s">
        <v>246</v>
      </c>
      <c r="C133" s="20">
        <v>95730</v>
      </c>
      <c r="D133" s="4" t="s">
        <v>51</v>
      </c>
      <c r="E133" s="17">
        <v>6222.8</v>
      </c>
      <c r="F133" s="41" t="s">
        <v>36</v>
      </c>
      <c r="G133" s="17">
        <v>6222.8</v>
      </c>
      <c r="H133" s="17">
        <f t="shared" si="2"/>
        <v>0</v>
      </c>
      <c r="I133" s="23"/>
    </row>
    <row r="134" spans="1:9" x14ac:dyDescent="0.25">
      <c r="A134" s="18">
        <v>42738</v>
      </c>
      <c r="B134" s="19" t="s">
        <v>247</v>
      </c>
      <c r="C134" s="20">
        <v>95731</v>
      </c>
      <c r="D134" s="4" t="s">
        <v>51</v>
      </c>
      <c r="E134" s="17">
        <v>3750.6</v>
      </c>
      <c r="F134" s="41">
        <v>42741</v>
      </c>
      <c r="G134" s="17">
        <v>3750.6</v>
      </c>
      <c r="H134" s="17">
        <f t="shared" ref="H134:H197" si="3">E134-G134</f>
        <v>0</v>
      </c>
      <c r="I134" s="23"/>
    </row>
    <row r="135" spans="1:9" x14ac:dyDescent="0.25">
      <c r="A135" s="18">
        <v>42738</v>
      </c>
      <c r="B135" s="19" t="s">
        <v>248</v>
      </c>
      <c r="C135" s="20">
        <v>95732</v>
      </c>
      <c r="D135" s="4" t="s">
        <v>28</v>
      </c>
      <c r="E135" s="17">
        <v>10639.2</v>
      </c>
      <c r="F135" s="41" t="s">
        <v>41</v>
      </c>
      <c r="G135" s="17">
        <v>10639.2</v>
      </c>
      <c r="H135" s="17">
        <f t="shared" si="3"/>
        <v>0</v>
      </c>
      <c r="I135" s="23"/>
    </row>
    <row r="136" spans="1:9" x14ac:dyDescent="0.25">
      <c r="A136" s="18">
        <v>42738</v>
      </c>
      <c r="B136" s="19" t="s">
        <v>249</v>
      </c>
      <c r="C136" s="20">
        <v>95733</v>
      </c>
      <c r="D136" s="4" t="s">
        <v>250</v>
      </c>
      <c r="E136" s="17">
        <v>7772.2</v>
      </c>
      <c r="F136" s="41" t="s">
        <v>36</v>
      </c>
      <c r="G136" s="17">
        <v>7772.2</v>
      </c>
      <c r="H136" s="17">
        <f t="shared" si="3"/>
        <v>0</v>
      </c>
      <c r="I136" s="23"/>
    </row>
    <row r="137" spans="1:9" x14ac:dyDescent="0.25">
      <c r="A137" s="18">
        <v>42738</v>
      </c>
      <c r="B137" s="19" t="s">
        <v>251</v>
      </c>
      <c r="C137" s="20">
        <v>95734</v>
      </c>
      <c r="D137" s="4" t="s">
        <v>47</v>
      </c>
      <c r="E137" s="17">
        <v>3950.2</v>
      </c>
      <c r="F137" s="41" t="s">
        <v>41</v>
      </c>
      <c r="G137" s="17">
        <v>3950.2</v>
      </c>
      <c r="H137" s="17">
        <f t="shared" si="3"/>
        <v>0</v>
      </c>
      <c r="I137" s="23"/>
    </row>
    <row r="138" spans="1:9" x14ac:dyDescent="0.25">
      <c r="A138" s="18">
        <v>42738</v>
      </c>
      <c r="B138" s="19" t="s">
        <v>252</v>
      </c>
      <c r="C138" s="20">
        <v>95735</v>
      </c>
      <c r="D138" s="4" t="s">
        <v>253</v>
      </c>
      <c r="E138" s="17">
        <v>835.8</v>
      </c>
      <c r="F138" s="41" t="s">
        <v>33</v>
      </c>
      <c r="G138" s="17">
        <v>835.8</v>
      </c>
      <c r="H138" s="17">
        <f t="shared" si="3"/>
        <v>0</v>
      </c>
      <c r="I138" s="23"/>
    </row>
    <row r="139" spans="1:9" x14ac:dyDescent="0.25">
      <c r="A139" s="18">
        <v>42738</v>
      </c>
      <c r="B139" s="19" t="s">
        <v>254</v>
      </c>
      <c r="C139" s="20">
        <v>95736</v>
      </c>
      <c r="D139" s="4" t="s">
        <v>71</v>
      </c>
      <c r="E139" s="17">
        <v>3885</v>
      </c>
      <c r="F139" s="41" t="s">
        <v>41</v>
      </c>
      <c r="G139" s="17">
        <v>3885</v>
      </c>
      <c r="H139" s="17">
        <f t="shared" si="3"/>
        <v>0</v>
      </c>
      <c r="I139" s="23"/>
    </row>
    <row r="140" spans="1:9" x14ac:dyDescent="0.25">
      <c r="A140" s="18">
        <v>42738</v>
      </c>
      <c r="B140" s="19" t="s">
        <v>255</v>
      </c>
      <c r="C140" s="20">
        <v>95737</v>
      </c>
      <c r="D140" s="4" t="s">
        <v>43</v>
      </c>
      <c r="E140" s="17">
        <v>4238.6000000000004</v>
      </c>
      <c r="F140" s="41" t="s">
        <v>33</v>
      </c>
      <c r="G140" s="17">
        <v>4238.6000000000004</v>
      </c>
      <c r="H140" s="17">
        <f t="shared" si="3"/>
        <v>0</v>
      </c>
      <c r="I140" s="23"/>
    </row>
    <row r="141" spans="1:9" x14ac:dyDescent="0.25">
      <c r="A141" s="18">
        <v>42738</v>
      </c>
      <c r="B141" s="19" t="s">
        <v>256</v>
      </c>
      <c r="C141" s="20">
        <v>95738</v>
      </c>
      <c r="D141" s="4" t="s">
        <v>67</v>
      </c>
      <c r="E141" s="17">
        <v>4119.3999999999996</v>
      </c>
      <c r="F141" s="41" t="s">
        <v>36</v>
      </c>
      <c r="G141" s="17">
        <v>4119.3999999999996</v>
      </c>
      <c r="H141" s="17">
        <f t="shared" si="3"/>
        <v>0</v>
      </c>
      <c r="I141" s="23"/>
    </row>
    <row r="142" spans="1:9" x14ac:dyDescent="0.25">
      <c r="A142" s="18">
        <v>42738</v>
      </c>
      <c r="B142" s="19" t="s">
        <v>257</v>
      </c>
      <c r="C142" s="20">
        <v>95739</v>
      </c>
      <c r="D142" s="4" t="s">
        <v>69</v>
      </c>
      <c r="E142" s="17">
        <v>7706.4</v>
      </c>
      <c r="F142" s="41" t="s">
        <v>41</v>
      </c>
      <c r="G142" s="17">
        <v>7706.4</v>
      </c>
      <c r="H142" s="17">
        <f t="shared" si="3"/>
        <v>0</v>
      </c>
      <c r="I142" s="23"/>
    </row>
    <row r="143" spans="1:9" x14ac:dyDescent="0.25">
      <c r="A143" s="18">
        <v>42738</v>
      </c>
      <c r="B143" s="19" t="s">
        <v>258</v>
      </c>
      <c r="C143" s="20">
        <v>95740</v>
      </c>
      <c r="D143" s="4" t="s">
        <v>10</v>
      </c>
      <c r="E143" s="17">
        <v>426258.28</v>
      </c>
      <c r="F143" s="41" t="s">
        <v>126</v>
      </c>
      <c r="G143" s="17">
        <v>426258.28</v>
      </c>
      <c r="H143" s="17">
        <f t="shared" si="3"/>
        <v>0</v>
      </c>
      <c r="I143" s="23"/>
    </row>
    <row r="144" spans="1:9" x14ac:dyDescent="0.25">
      <c r="A144" s="18">
        <v>42738</v>
      </c>
      <c r="B144" s="19" t="s">
        <v>259</v>
      </c>
      <c r="C144" s="20">
        <v>95741</v>
      </c>
      <c r="D144" s="4" t="s">
        <v>49</v>
      </c>
      <c r="E144" s="17">
        <v>15124.6</v>
      </c>
      <c r="F144" s="41">
        <v>42741</v>
      </c>
      <c r="G144" s="17">
        <v>15124.6</v>
      </c>
      <c r="H144" s="17">
        <f t="shared" si="3"/>
        <v>0</v>
      </c>
      <c r="I144" s="23"/>
    </row>
    <row r="145" spans="1:9" x14ac:dyDescent="0.25">
      <c r="A145" s="18">
        <v>42738</v>
      </c>
      <c r="B145" s="19" t="s">
        <v>260</v>
      </c>
      <c r="C145" s="20">
        <v>95742</v>
      </c>
      <c r="D145" s="4" t="s">
        <v>30</v>
      </c>
      <c r="E145" s="17">
        <v>841.5</v>
      </c>
      <c r="F145" s="41" t="s">
        <v>41</v>
      </c>
      <c r="G145" s="17">
        <v>841.5</v>
      </c>
      <c r="H145" s="17">
        <f t="shared" si="3"/>
        <v>0</v>
      </c>
      <c r="I145" s="23"/>
    </row>
    <row r="146" spans="1:9" x14ac:dyDescent="0.25">
      <c r="A146" s="18">
        <v>42738</v>
      </c>
      <c r="B146" s="19" t="s">
        <v>261</v>
      </c>
      <c r="C146" s="20">
        <v>95743</v>
      </c>
      <c r="D146" s="4" t="s">
        <v>157</v>
      </c>
      <c r="E146" s="17">
        <v>30944.12</v>
      </c>
      <c r="F146" s="41" t="s">
        <v>41</v>
      </c>
      <c r="G146" s="17">
        <v>30944.12</v>
      </c>
      <c r="H146" s="17">
        <f t="shared" si="3"/>
        <v>0</v>
      </c>
      <c r="I146" s="23"/>
    </row>
    <row r="147" spans="1:9" x14ac:dyDescent="0.25">
      <c r="A147" s="18">
        <v>42738</v>
      </c>
      <c r="B147" s="19" t="s">
        <v>262</v>
      </c>
      <c r="C147" s="20">
        <v>95744</v>
      </c>
      <c r="D147" s="4" t="s">
        <v>79</v>
      </c>
      <c r="E147" s="17">
        <v>4324</v>
      </c>
      <c r="F147" s="41" t="s">
        <v>41</v>
      </c>
      <c r="G147" s="17">
        <v>4324</v>
      </c>
      <c r="H147" s="17">
        <f t="shared" si="3"/>
        <v>0</v>
      </c>
      <c r="I147" s="23"/>
    </row>
    <row r="148" spans="1:9" x14ac:dyDescent="0.25">
      <c r="A148" s="18">
        <v>42738</v>
      </c>
      <c r="B148" s="19" t="s">
        <v>263</v>
      </c>
      <c r="C148" s="20">
        <v>95745</v>
      </c>
      <c r="D148" s="4" t="s">
        <v>264</v>
      </c>
      <c r="E148" s="17">
        <v>8388</v>
      </c>
      <c r="F148" s="41" t="s">
        <v>41</v>
      </c>
      <c r="G148" s="17">
        <v>8388</v>
      </c>
      <c r="H148" s="17">
        <f t="shared" si="3"/>
        <v>0</v>
      </c>
      <c r="I148" s="23"/>
    </row>
    <row r="149" spans="1:9" x14ac:dyDescent="0.25">
      <c r="A149" s="18">
        <v>42738</v>
      </c>
      <c r="B149" s="19" t="s">
        <v>265</v>
      </c>
      <c r="C149" s="20">
        <v>95746</v>
      </c>
      <c r="D149" s="4" t="s">
        <v>266</v>
      </c>
      <c r="E149" s="17">
        <v>3468.4</v>
      </c>
      <c r="F149" s="41" t="s">
        <v>41</v>
      </c>
      <c r="G149" s="17">
        <v>3468.4</v>
      </c>
      <c r="H149" s="17">
        <f t="shared" si="3"/>
        <v>0</v>
      </c>
      <c r="I149" s="23"/>
    </row>
    <row r="150" spans="1:9" x14ac:dyDescent="0.25">
      <c r="A150" s="18">
        <v>42738</v>
      </c>
      <c r="B150" s="19" t="s">
        <v>267</v>
      </c>
      <c r="C150" s="20">
        <v>95747</v>
      </c>
      <c r="D150" s="4" t="s">
        <v>268</v>
      </c>
      <c r="E150" s="17">
        <v>15961.2</v>
      </c>
      <c r="F150" s="41" t="s">
        <v>215</v>
      </c>
      <c r="G150" s="17">
        <v>15961.2</v>
      </c>
      <c r="H150" s="17">
        <f t="shared" si="3"/>
        <v>0</v>
      </c>
      <c r="I150" s="23"/>
    </row>
    <row r="151" spans="1:9" x14ac:dyDescent="0.25">
      <c r="A151" s="18">
        <v>42738</v>
      </c>
      <c r="B151" s="19" t="s">
        <v>269</v>
      </c>
      <c r="C151" s="20">
        <v>95748</v>
      </c>
      <c r="D151" s="4" t="s">
        <v>270</v>
      </c>
      <c r="E151" s="17">
        <v>18965.5</v>
      </c>
      <c r="F151" s="41" t="s">
        <v>215</v>
      </c>
      <c r="G151" s="17">
        <v>18965.5</v>
      </c>
      <c r="H151" s="17">
        <f t="shared" si="3"/>
        <v>0</v>
      </c>
      <c r="I151" s="23"/>
    </row>
    <row r="152" spans="1:9" x14ac:dyDescent="0.25">
      <c r="A152" s="18">
        <v>42738</v>
      </c>
      <c r="B152" s="19" t="s">
        <v>271</v>
      </c>
      <c r="C152" s="20">
        <v>95749</v>
      </c>
      <c r="D152" s="4" t="s">
        <v>272</v>
      </c>
      <c r="E152" s="17">
        <v>6862</v>
      </c>
      <c r="F152" s="41" t="s">
        <v>36</v>
      </c>
      <c r="G152" s="17">
        <v>6862</v>
      </c>
      <c r="H152" s="17">
        <f t="shared" si="3"/>
        <v>0</v>
      </c>
      <c r="I152" s="23"/>
    </row>
    <row r="153" spans="1:9" x14ac:dyDescent="0.25">
      <c r="A153" s="18">
        <v>42738</v>
      </c>
      <c r="B153" s="19" t="s">
        <v>273</v>
      </c>
      <c r="C153" s="20">
        <v>95750</v>
      </c>
      <c r="D153" s="4" t="s">
        <v>274</v>
      </c>
      <c r="E153" s="17">
        <v>8840.7000000000007</v>
      </c>
      <c r="F153" s="41" t="s">
        <v>275</v>
      </c>
      <c r="G153" s="17">
        <v>8840.7000000000007</v>
      </c>
      <c r="H153" s="17">
        <f t="shared" si="3"/>
        <v>0</v>
      </c>
      <c r="I153" s="23"/>
    </row>
    <row r="154" spans="1:9" x14ac:dyDescent="0.25">
      <c r="A154" s="18">
        <v>42738</v>
      </c>
      <c r="B154" s="19" t="s">
        <v>276</v>
      </c>
      <c r="C154" s="20">
        <v>95751</v>
      </c>
      <c r="D154" s="4" t="s">
        <v>277</v>
      </c>
      <c r="E154" s="17">
        <v>3022</v>
      </c>
      <c r="F154" s="41" t="s">
        <v>36</v>
      </c>
      <c r="G154" s="17">
        <v>3022</v>
      </c>
      <c r="H154" s="17">
        <f t="shared" si="3"/>
        <v>0</v>
      </c>
      <c r="I154" s="23"/>
    </row>
    <row r="155" spans="1:9" x14ac:dyDescent="0.25">
      <c r="A155" s="18">
        <v>42738</v>
      </c>
      <c r="B155" s="19" t="s">
        <v>278</v>
      </c>
      <c r="C155" s="20">
        <v>95752</v>
      </c>
      <c r="D155" s="4" t="s">
        <v>99</v>
      </c>
      <c r="E155" s="17">
        <v>2205.5</v>
      </c>
      <c r="F155" s="41" t="s">
        <v>41</v>
      </c>
      <c r="G155" s="17">
        <v>2205.5</v>
      </c>
      <c r="H155" s="17">
        <f t="shared" si="3"/>
        <v>0</v>
      </c>
      <c r="I155" s="23"/>
    </row>
    <row r="156" spans="1:9" x14ac:dyDescent="0.25">
      <c r="A156" s="18">
        <v>42738</v>
      </c>
      <c r="B156" s="19" t="s">
        <v>279</v>
      </c>
      <c r="C156" s="20">
        <v>95753</v>
      </c>
      <c r="D156" s="4" t="s">
        <v>30</v>
      </c>
      <c r="E156" s="17">
        <v>1512.2</v>
      </c>
      <c r="F156" s="41" t="s">
        <v>41</v>
      </c>
      <c r="G156" s="17">
        <v>1512.2</v>
      </c>
      <c r="H156" s="17">
        <f t="shared" si="3"/>
        <v>0</v>
      </c>
      <c r="I156" s="23"/>
    </row>
    <row r="157" spans="1:9" x14ac:dyDescent="0.25">
      <c r="A157" s="18">
        <v>42738</v>
      </c>
      <c r="B157" s="19" t="s">
        <v>280</v>
      </c>
      <c r="C157" s="20">
        <v>95754</v>
      </c>
      <c r="D157" s="4" t="s">
        <v>281</v>
      </c>
      <c r="E157" s="17">
        <v>950.5</v>
      </c>
      <c r="F157" s="41" t="s">
        <v>41</v>
      </c>
      <c r="G157" s="17">
        <v>950.5</v>
      </c>
      <c r="H157" s="17">
        <f t="shared" si="3"/>
        <v>0</v>
      </c>
      <c r="I157" s="23"/>
    </row>
    <row r="158" spans="1:9" x14ac:dyDescent="0.25">
      <c r="A158" s="18">
        <v>42738</v>
      </c>
      <c r="B158" s="19" t="s">
        <v>282</v>
      </c>
      <c r="C158" s="20">
        <v>95755</v>
      </c>
      <c r="D158" s="4" t="s">
        <v>139</v>
      </c>
      <c r="E158" s="17">
        <v>1230.3</v>
      </c>
      <c r="F158" s="41" t="s">
        <v>41</v>
      </c>
      <c r="G158" s="17">
        <v>1230.3</v>
      </c>
      <c r="H158" s="17">
        <f t="shared" si="3"/>
        <v>0</v>
      </c>
      <c r="I158" s="23"/>
    </row>
    <row r="159" spans="1:9" x14ac:dyDescent="0.25">
      <c r="A159" s="18">
        <v>42738</v>
      </c>
      <c r="B159" s="19" t="s">
        <v>283</v>
      </c>
      <c r="C159" s="20">
        <v>95756</v>
      </c>
      <c r="D159" s="4" t="s">
        <v>94</v>
      </c>
      <c r="E159" s="17">
        <v>4161.6000000000004</v>
      </c>
      <c r="F159" s="41" t="s">
        <v>41</v>
      </c>
      <c r="G159" s="17">
        <v>4161.6000000000004</v>
      </c>
      <c r="H159" s="17">
        <f t="shared" si="3"/>
        <v>0</v>
      </c>
      <c r="I159" s="23"/>
    </row>
    <row r="160" spans="1:9" s="3" customFormat="1" x14ac:dyDescent="0.25">
      <c r="A160" s="18">
        <v>42738</v>
      </c>
      <c r="B160" s="19" t="s">
        <v>284</v>
      </c>
      <c r="C160" s="20">
        <v>95757</v>
      </c>
      <c r="D160" s="4" t="s">
        <v>285</v>
      </c>
      <c r="E160" s="17">
        <v>2152.42</v>
      </c>
      <c r="F160" s="41" t="s">
        <v>41</v>
      </c>
      <c r="G160" s="17">
        <v>2152.42</v>
      </c>
      <c r="H160" s="17">
        <f t="shared" si="3"/>
        <v>0</v>
      </c>
      <c r="I160" s="23"/>
    </row>
    <row r="161" spans="1:9" s="3" customFormat="1" x14ac:dyDescent="0.25">
      <c r="A161" s="18">
        <v>42738</v>
      </c>
      <c r="B161" s="19" t="s">
        <v>286</v>
      </c>
      <c r="C161" s="20">
        <v>95758</v>
      </c>
      <c r="D161" s="4" t="s">
        <v>30</v>
      </c>
      <c r="E161" s="17">
        <v>519.20000000000005</v>
      </c>
      <c r="F161" s="41" t="s">
        <v>41</v>
      </c>
      <c r="G161" s="17">
        <v>519.20000000000005</v>
      </c>
      <c r="H161" s="17">
        <f t="shared" si="3"/>
        <v>0</v>
      </c>
      <c r="I161" s="23"/>
    </row>
    <row r="162" spans="1:9" s="3" customFormat="1" x14ac:dyDescent="0.25">
      <c r="A162" s="18">
        <v>42738</v>
      </c>
      <c r="B162" s="19" t="s">
        <v>287</v>
      </c>
      <c r="C162" s="20">
        <v>95759</v>
      </c>
      <c r="D162" s="4" t="s">
        <v>103</v>
      </c>
      <c r="E162" s="17">
        <v>3442.8</v>
      </c>
      <c r="F162" s="41" t="s">
        <v>33</v>
      </c>
      <c r="G162" s="17">
        <v>3442.8</v>
      </c>
      <c r="H162" s="17">
        <f t="shared" si="3"/>
        <v>0</v>
      </c>
      <c r="I162" s="23"/>
    </row>
    <row r="163" spans="1:9" s="3" customFormat="1" x14ac:dyDescent="0.25">
      <c r="A163" s="18">
        <v>42738</v>
      </c>
      <c r="B163" s="19" t="s">
        <v>288</v>
      </c>
      <c r="C163" s="20">
        <v>95760</v>
      </c>
      <c r="D163" s="4" t="s">
        <v>289</v>
      </c>
      <c r="E163" s="17">
        <v>33648.699999999997</v>
      </c>
      <c r="F163" s="41" t="s">
        <v>126</v>
      </c>
      <c r="G163" s="17">
        <v>33648.699999999997</v>
      </c>
      <c r="H163" s="17">
        <f t="shared" si="3"/>
        <v>0</v>
      </c>
      <c r="I163" s="23"/>
    </row>
    <row r="164" spans="1:9" s="3" customFormat="1" x14ac:dyDescent="0.25">
      <c r="A164" s="18">
        <v>42738</v>
      </c>
      <c r="B164" s="19" t="s">
        <v>290</v>
      </c>
      <c r="C164" s="20">
        <v>95761</v>
      </c>
      <c r="D164" s="4" t="s">
        <v>291</v>
      </c>
      <c r="E164" s="17">
        <v>2627.7</v>
      </c>
      <c r="F164" s="41" t="s">
        <v>41</v>
      </c>
      <c r="G164" s="17">
        <v>2627.7</v>
      </c>
      <c r="H164" s="17">
        <f t="shared" si="3"/>
        <v>0</v>
      </c>
      <c r="I164" s="23"/>
    </row>
    <row r="165" spans="1:9" s="3" customFormat="1" x14ac:dyDescent="0.25">
      <c r="A165" s="18">
        <v>42738</v>
      </c>
      <c r="B165" s="19" t="s">
        <v>292</v>
      </c>
      <c r="C165" s="20">
        <v>95762</v>
      </c>
      <c r="D165" s="4" t="s">
        <v>293</v>
      </c>
      <c r="E165" s="17">
        <v>370.5</v>
      </c>
      <c r="F165" s="41" t="s">
        <v>41</v>
      </c>
      <c r="G165" s="17">
        <v>370.5</v>
      </c>
      <c r="H165" s="17">
        <f t="shared" si="3"/>
        <v>0</v>
      </c>
      <c r="I165" s="23"/>
    </row>
    <row r="166" spans="1:9" s="3" customFormat="1" x14ac:dyDescent="0.25">
      <c r="A166" s="18">
        <v>42738</v>
      </c>
      <c r="B166" s="19" t="s">
        <v>294</v>
      </c>
      <c r="C166" s="20">
        <v>95763</v>
      </c>
      <c r="D166" s="4" t="s">
        <v>83</v>
      </c>
      <c r="E166" s="17">
        <v>4280.7</v>
      </c>
      <c r="F166" s="41" t="s">
        <v>41</v>
      </c>
      <c r="G166" s="17">
        <v>4280.7</v>
      </c>
      <c r="H166" s="17">
        <f t="shared" si="3"/>
        <v>0</v>
      </c>
      <c r="I166" s="23"/>
    </row>
    <row r="167" spans="1:9" s="3" customFormat="1" x14ac:dyDescent="0.25">
      <c r="A167" s="18">
        <v>42738</v>
      </c>
      <c r="B167" s="19" t="s">
        <v>295</v>
      </c>
      <c r="C167" s="20">
        <v>95764</v>
      </c>
      <c r="D167" s="4" t="s">
        <v>88</v>
      </c>
      <c r="E167" s="17">
        <v>1312.2</v>
      </c>
      <c r="F167" s="41" t="s">
        <v>41</v>
      </c>
      <c r="G167" s="17">
        <v>1312.2</v>
      </c>
      <c r="H167" s="17">
        <f t="shared" si="3"/>
        <v>0</v>
      </c>
      <c r="I167" s="23"/>
    </row>
    <row r="168" spans="1:9" s="3" customFormat="1" x14ac:dyDescent="0.25">
      <c r="A168" s="18">
        <v>42738</v>
      </c>
      <c r="B168" s="19" t="s">
        <v>296</v>
      </c>
      <c r="C168" s="20">
        <v>95765</v>
      </c>
      <c r="D168" s="4" t="s">
        <v>105</v>
      </c>
      <c r="E168" s="17">
        <v>205.2</v>
      </c>
      <c r="F168" s="41" t="s">
        <v>41</v>
      </c>
      <c r="G168" s="17">
        <v>205.2</v>
      </c>
      <c r="H168" s="17">
        <f t="shared" si="3"/>
        <v>0</v>
      </c>
      <c r="I168" s="23"/>
    </row>
    <row r="169" spans="1:9" s="3" customFormat="1" x14ac:dyDescent="0.25">
      <c r="A169" s="18">
        <v>42738</v>
      </c>
      <c r="B169" s="19" t="s">
        <v>297</v>
      </c>
      <c r="C169" s="20">
        <v>95766</v>
      </c>
      <c r="D169" s="4" t="s">
        <v>298</v>
      </c>
      <c r="E169" s="17">
        <v>3590.2</v>
      </c>
      <c r="F169" s="41" t="s">
        <v>41</v>
      </c>
      <c r="G169" s="17">
        <v>3590.2</v>
      </c>
      <c r="H169" s="17">
        <f t="shared" si="3"/>
        <v>0</v>
      </c>
      <c r="I169" s="23"/>
    </row>
    <row r="170" spans="1:9" s="3" customFormat="1" x14ac:dyDescent="0.25">
      <c r="A170" s="18">
        <v>42738</v>
      </c>
      <c r="B170" s="19" t="s">
        <v>299</v>
      </c>
      <c r="C170" s="20">
        <v>95767</v>
      </c>
      <c r="D170" s="4" t="s">
        <v>92</v>
      </c>
      <c r="E170" s="17">
        <v>2133.6</v>
      </c>
      <c r="F170" s="41" t="s">
        <v>41</v>
      </c>
      <c r="G170" s="17">
        <v>2133.6</v>
      </c>
      <c r="H170" s="17">
        <f t="shared" si="3"/>
        <v>0</v>
      </c>
      <c r="I170" s="23"/>
    </row>
    <row r="171" spans="1:9" x14ac:dyDescent="0.25">
      <c r="A171" s="18">
        <v>42738</v>
      </c>
      <c r="B171" s="19" t="s">
        <v>300</v>
      </c>
      <c r="C171" s="20">
        <v>95768</v>
      </c>
      <c r="D171" s="4" t="s">
        <v>101</v>
      </c>
      <c r="E171" s="17">
        <v>1380.5</v>
      </c>
      <c r="F171" s="41" t="s">
        <v>41</v>
      </c>
      <c r="G171" s="17">
        <v>1380.5</v>
      </c>
      <c r="H171" s="17">
        <f t="shared" si="3"/>
        <v>0</v>
      </c>
      <c r="I171" s="23"/>
    </row>
    <row r="172" spans="1:9" x14ac:dyDescent="0.25">
      <c r="A172" s="18">
        <v>42738</v>
      </c>
      <c r="B172" s="19" t="s">
        <v>301</v>
      </c>
      <c r="C172" s="20">
        <v>95769</v>
      </c>
      <c r="D172" s="4" t="s">
        <v>302</v>
      </c>
      <c r="E172" s="17">
        <v>5719.04</v>
      </c>
      <c r="F172" s="41" t="s">
        <v>41</v>
      </c>
      <c r="G172" s="17">
        <v>5719.04</v>
      </c>
      <c r="H172" s="17">
        <f t="shared" si="3"/>
        <v>0</v>
      </c>
      <c r="I172" s="23"/>
    </row>
    <row r="173" spans="1:9" x14ac:dyDescent="0.25">
      <c r="A173" s="18">
        <v>42738</v>
      </c>
      <c r="B173" s="19" t="s">
        <v>303</v>
      </c>
      <c r="C173" s="20">
        <v>95770</v>
      </c>
      <c r="D173" s="4" t="s">
        <v>109</v>
      </c>
      <c r="E173" s="17">
        <v>4541.6000000000004</v>
      </c>
      <c r="F173" s="41" t="s">
        <v>41</v>
      </c>
      <c r="G173" s="17">
        <v>4541.6000000000004</v>
      </c>
      <c r="H173" s="17">
        <f t="shared" si="3"/>
        <v>0</v>
      </c>
      <c r="I173" s="23"/>
    </row>
    <row r="174" spans="1:9" x14ac:dyDescent="0.25">
      <c r="A174" s="18">
        <v>42738</v>
      </c>
      <c r="B174" s="19" t="s">
        <v>304</v>
      </c>
      <c r="C174" s="20">
        <v>95771</v>
      </c>
      <c r="D174" s="4" t="s">
        <v>305</v>
      </c>
      <c r="E174" s="17">
        <v>2523.9</v>
      </c>
      <c r="F174" s="41" t="s">
        <v>36</v>
      </c>
      <c r="G174" s="17">
        <v>2523.9</v>
      </c>
      <c r="H174" s="17">
        <f t="shared" si="3"/>
        <v>0</v>
      </c>
      <c r="I174" s="23"/>
    </row>
    <row r="175" spans="1:9" x14ac:dyDescent="0.25">
      <c r="A175" s="18">
        <v>42738</v>
      </c>
      <c r="B175" s="19" t="s">
        <v>306</v>
      </c>
      <c r="C175" s="20">
        <v>95772</v>
      </c>
      <c r="D175" s="4" t="s">
        <v>218</v>
      </c>
      <c r="E175" s="17">
        <v>40605.300000000003</v>
      </c>
      <c r="F175" s="41" t="s">
        <v>307</v>
      </c>
      <c r="G175" s="17">
        <v>40605.300000000003</v>
      </c>
      <c r="H175" s="17">
        <f t="shared" si="3"/>
        <v>0</v>
      </c>
      <c r="I175" s="23"/>
    </row>
    <row r="176" spans="1:9" x14ac:dyDescent="0.25">
      <c r="A176" s="18">
        <v>42738</v>
      </c>
      <c r="B176" s="19" t="s">
        <v>308</v>
      </c>
      <c r="C176" s="20">
        <v>95773</v>
      </c>
      <c r="D176" s="4" t="s">
        <v>309</v>
      </c>
      <c r="E176" s="17">
        <v>3880.8</v>
      </c>
      <c r="F176" s="41" t="s">
        <v>41</v>
      </c>
      <c r="G176" s="17">
        <v>3880.8</v>
      </c>
      <c r="H176" s="17">
        <f t="shared" si="3"/>
        <v>0</v>
      </c>
      <c r="I176" s="23"/>
    </row>
    <row r="177" spans="1:9" x14ac:dyDescent="0.25">
      <c r="A177" s="18">
        <v>42738</v>
      </c>
      <c r="B177" s="19" t="s">
        <v>310</v>
      </c>
      <c r="C177" s="20">
        <v>95774</v>
      </c>
      <c r="D177" s="4" t="s">
        <v>222</v>
      </c>
      <c r="E177" s="17">
        <v>78776.479999999996</v>
      </c>
      <c r="F177" s="41" t="s">
        <v>215</v>
      </c>
      <c r="G177" s="17">
        <v>78776.479999999996</v>
      </c>
      <c r="H177" s="17">
        <f t="shared" si="3"/>
        <v>0</v>
      </c>
      <c r="I177" s="23"/>
    </row>
    <row r="178" spans="1:9" x14ac:dyDescent="0.25">
      <c r="A178" s="18">
        <v>42738</v>
      </c>
      <c r="B178" s="19" t="s">
        <v>311</v>
      </c>
      <c r="C178" s="20">
        <v>95775</v>
      </c>
      <c r="D178" s="4" t="s">
        <v>312</v>
      </c>
      <c r="E178" s="17">
        <v>5051.2</v>
      </c>
      <c r="F178" s="41" t="s">
        <v>313</v>
      </c>
      <c r="G178" s="17">
        <v>5051.2</v>
      </c>
      <c r="H178" s="17">
        <f t="shared" si="3"/>
        <v>0</v>
      </c>
      <c r="I178" s="23"/>
    </row>
    <row r="179" spans="1:9" x14ac:dyDescent="0.25">
      <c r="A179" s="18">
        <v>42738</v>
      </c>
      <c r="B179" s="19" t="s">
        <v>314</v>
      </c>
      <c r="C179" s="20">
        <v>95776</v>
      </c>
      <c r="D179" s="4" t="s">
        <v>137</v>
      </c>
      <c r="E179" s="17">
        <v>1622.4</v>
      </c>
      <c r="F179" s="41" t="s">
        <v>41</v>
      </c>
      <c r="G179" s="17">
        <v>1622.4</v>
      </c>
      <c r="H179" s="17">
        <f t="shared" si="3"/>
        <v>0</v>
      </c>
      <c r="I179" s="23"/>
    </row>
    <row r="180" spans="1:9" x14ac:dyDescent="0.25">
      <c r="A180" s="18">
        <v>42738</v>
      </c>
      <c r="B180" s="19" t="s">
        <v>315</v>
      </c>
      <c r="C180" s="20">
        <v>95777</v>
      </c>
      <c r="D180" s="4" t="s">
        <v>316</v>
      </c>
      <c r="E180" s="17">
        <v>32218.68</v>
      </c>
      <c r="F180" s="41" t="s">
        <v>317</v>
      </c>
      <c r="G180" s="17">
        <v>32218.68</v>
      </c>
      <c r="H180" s="17">
        <f t="shared" si="3"/>
        <v>0</v>
      </c>
      <c r="I180" s="23"/>
    </row>
    <row r="181" spans="1:9" x14ac:dyDescent="0.25">
      <c r="A181" s="18">
        <v>42738</v>
      </c>
      <c r="B181" s="19" t="s">
        <v>318</v>
      </c>
      <c r="C181" s="20">
        <v>95778</v>
      </c>
      <c r="D181" s="4" t="s">
        <v>319</v>
      </c>
      <c r="E181" s="17">
        <v>3551</v>
      </c>
      <c r="F181" s="41" t="s">
        <v>36</v>
      </c>
      <c r="G181" s="17">
        <v>3551</v>
      </c>
      <c r="H181" s="17">
        <f t="shared" si="3"/>
        <v>0</v>
      </c>
      <c r="I181" s="23"/>
    </row>
    <row r="182" spans="1:9" x14ac:dyDescent="0.25">
      <c r="A182" s="18">
        <v>42738</v>
      </c>
      <c r="B182" s="19" t="s">
        <v>320</v>
      </c>
      <c r="C182" s="20">
        <v>95779</v>
      </c>
      <c r="D182" s="4" t="s">
        <v>321</v>
      </c>
      <c r="E182" s="17">
        <v>1116.9000000000001</v>
      </c>
      <c r="F182" s="41" t="s">
        <v>41</v>
      </c>
      <c r="G182" s="17">
        <v>1116.9000000000001</v>
      </c>
      <c r="H182" s="17">
        <f t="shared" si="3"/>
        <v>0</v>
      </c>
      <c r="I182" s="23"/>
    </row>
    <row r="183" spans="1:9" x14ac:dyDescent="0.25">
      <c r="A183" s="18">
        <v>42738</v>
      </c>
      <c r="B183" s="19" t="s">
        <v>322</v>
      </c>
      <c r="C183" s="20">
        <v>95780</v>
      </c>
      <c r="D183" s="4" t="s">
        <v>111</v>
      </c>
      <c r="E183" s="17">
        <v>3862.5</v>
      </c>
      <c r="F183" s="41" t="s">
        <v>41</v>
      </c>
      <c r="G183" s="17">
        <v>3862.5</v>
      </c>
      <c r="H183" s="17">
        <f t="shared" si="3"/>
        <v>0</v>
      </c>
      <c r="I183" s="23"/>
    </row>
    <row r="184" spans="1:9" x14ac:dyDescent="0.25">
      <c r="A184" s="18">
        <v>42738</v>
      </c>
      <c r="B184" s="19" t="s">
        <v>323</v>
      </c>
      <c r="C184" s="20">
        <v>95781</v>
      </c>
      <c r="D184" s="4" t="s">
        <v>208</v>
      </c>
      <c r="E184" s="17">
        <v>3107.7</v>
      </c>
      <c r="F184" s="41" t="s">
        <v>41</v>
      </c>
      <c r="G184" s="17">
        <v>3107.7</v>
      </c>
      <c r="H184" s="17">
        <f t="shared" si="3"/>
        <v>0</v>
      </c>
      <c r="I184" s="23"/>
    </row>
    <row r="185" spans="1:9" x14ac:dyDescent="0.25">
      <c r="A185" s="18">
        <v>42738</v>
      </c>
      <c r="B185" s="19" t="s">
        <v>324</v>
      </c>
      <c r="C185" s="20">
        <v>95782</v>
      </c>
      <c r="D185" s="4" t="s">
        <v>184</v>
      </c>
      <c r="E185" s="17">
        <v>3380.1</v>
      </c>
      <c r="F185" s="41" t="s">
        <v>41</v>
      </c>
      <c r="G185" s="17">
        <v>3380.1</v>
      </c>
      <c r="H185" s="17">
        <f t="shared" si="3"/>
        <v>0</v>
      </c>
      <c r="I185" s="23"/>
    </row>
    <row r="186" spans="1:9" x14ac:dyDescent="0.25">
      <c r="A186" s="18">
        <v>42738</v>
      </c>
      <c r="B186" s="19" t="s">
        <v>325</v>
      </c>
      <c r="C186" s="20">
        <v>95783</v>
      </c>
      <c r="D186" s="4" t="s">
        <v>186</v>
      </c>
      <c r="E186" s="17">
        <v>3528.3</v>
      </c>
      <c r="F186" s="41" t="s">
        <v>123</v>
      </c>
      <c r="G186" s="17">
        <v>3528.3</v>
      </c>
      <c r="H186" s="17">
        <f t="shared" si="3"/>
        <v>0</v>
      </c>
      <c r="I186" s="23"/>
    </row>
    <row r="187" spans="1:9" x14ac:dyDescent="0.25">
      <c r="A187" s="18">
        <v>42738</v>
      </c>
      <c r="B187" s="19" t="s">
        <v>326</v>
      </c>
      <c r="C187" s="20">
        <v>95784</v>
      </c>
      <c r="D187" s="4" t="s">
        <v>85</v>
      </c>
      <c r="E187" s="17">
        <v>12283.2</v>
      </c>
      <c r="F187" s="41" t="s">
        <v>41</v>
      </c>
      <c r="G187" s="17">
        <v>12283.2</v>
      </c>
      <c r="H187" s="17">
        <f t="shared" si="3"/>
        <v>0</v>
      </c>
      <c r="I187" s="21"/>
    </row>
    <row r="188" spans="1:9" x14ac:dyDescent="0.25">
      <c r="A188" s="18">
        <v>42738</v>
      </c>
      <c r="B188" s="19" t="s">
        <v>327</v>
      </c>
      <c r="C188" s="20">
        <v>95785</v>
      </c>
      <c r="D188" s="4" t="s">
        <v>45</v>
      </c>
      <c r="E188" s="17">
        <v>2184.5</v>
      </c>
      <c r="F188" s="41" t="s">
        <v>41</v>
      </c>
      <c r="G188" s="17">
        <v>2184.5</v>
      </c>
      <c r="H188" s="17">
        <f t="shared" si="3"/>
        <v>0</v>
      </c>
      <c r="I188" s="23"/>
    </row>
    <row r="189" spans="1:9" x14ac:dyDescent="0.25">
      <c r="A189" s="18">
        <v>42738</v>
      </c>
      <c r="B189" s="19" t="s">
        <v>328</v>
      </c>
      <c r="C189" s="20">
        <v>95786</v>
      </c>
      <c r="D189" s="4" t="s">
        <v>329</v>
      </c>
      <c r="E189" s="17">
        <v>692.4</v>
      </c>
      <c r="F189" s="41" t="s">
        <v>41</v>
      </c>
      <c r="G189" s="17">
        <v>692.4</v>
      </c>
      <c r="H189" s="17">
        <f t="shared" si="3"/>
        <v>0</v>
      </c>
      <c r="I189" s="23"/>
    </row>
    <row r="190" spans="1:9" x14ac:dyDescent="0.25">
      <c r="A190" s="18">
        <v>42738</v>
      </c>
      <c r="B190" s="19" t="s">
        <v>330</v>
      </c>
      <c r="C190" s="20">
        <v>95787</v>
      </c>
      <c r="D190" s="4" t="s">
        <v>331</v>
      </c>
      <c r="E190" s="17">
        <v>4146.8</v>
      </c>
      <c r="F190" s="41" t="s">
        <v>41</v>
      </c>
      <c r="G190" s="17">
        <v>4146.8</v>
      </c>
      <c r="H190" s="17">
        <f t="shared" si="3"/>
        <v>0</v>
      </c>
      <c r="I190" s="23"/>
    </row>
    <row r="191" spans="1:9" x14ac:dyDescent="0.25">
      <c r="A191" s="18">
        <v>42738</v>
      </c>
      <c r="B191" s="19" t="s">
        <v>332</v>
      </c>
      <c r="C191" s="20">
        <v>95788</v>
      </c>
      <c r="D191" s="4" t="s">
        <v>53</v>
      </c>
      <c r="E191" s="17">
        <v>3021</v>
      </c>
      <c r="F191" s="41" t="s">
        <v>36</v>
      </c>
      <c r="G191" s="17">
        <v>3021</v>
      </c>
      <c r="H191" s="17">
        <f t="shared" si="3"/>
        <v>0</v>
      </c>
      <c r="I191" s="23"/>
    </row>
    <row r="192" spans="1:9" x14ac:dyDescent="0.25">
      <c r="A192" s="18">
        <v>42738</v>
      </c>
      <c r="B192" s="19" t="s">
        <v>333</v>
      </c>
      <c r="C192" s="20">
        <v>95789</v>
      </c>
      <c r="D192" s="4" t="s">
        <v>57</v>
      </c>
      <c r="E192" s="17">
        <v>660</v>
      </c>
      <c r="F192" s="41" t="s">
        <v>41</v>
      </c>
      <c r="G192" s="17">
        <v>660</v>
      </c>
      <c r="H192" s="17">
        <f t="shared" si="3"/>
        <v>0</v>
      </c>
      <c r="I192" s="23"/>
    </row>
    <row r="193" spans="1:9" x14ac:dyDescent="0.25">
      <c r="A193" s="18">
        <v>42738</v>
      </c>
      <c r="B193" s="19" t="s">
        <v>334</v>
      </c>
      <c r="C193" s="20">
        <v>95790</v>
      </c>
      <c r="D193" s="4" t="s">
        <v>335</v>
      </c>
      <c r="E193" s="17">
        <v>1807.5</v>
      </c>
      <c r="F193" s="41" t="s">
        <v>336</v>
      </c>
      <c r="G193" s="17">
        <v>1807.5</v>
      </c>
      <c r="H193" s="17">
        <f t="shared" si="3"/>
        <v>0</v>
      </c>
      <c r="I193" s="23"/>
    </row>
    <row r="194" spans="1:9" x14ac:dyDescent="0.25">
      <c r="A194" s="18">
        <v>42738</v>
      </c>
      <c r="B194" s="19" t="s">
        <v>337</v>
      </c>
      <c r="C194" s="20">
        <v>95791</v>
      </c>
      <c r="D194" s="4" t="s">
        <v>188</v>
      </c>
      <c r="E194" s="17">
        <v>2775.6</v>
      </c>
      <c r="F194" s="41" t="s">
        <v>41</v>
      </c>
      <c r="G194" s="17">
        <v>2775.6</v>
      </c>
      <c r="H194" s="17">
        <f t="shared" si="3"/>
        <v>0</v>
      </c>
      <c r="I194" s="23"/>
    </row>
    <row r="195" spans="1:9" x14ac:dyDescent="0.25">
      <c r="A195" s="18">
        <v>42738</v>
      </c>
      <c r="B195" s="19" t="s">
        <v>338</v>
      </c>
      <c r="C195" s="20">
        <v>95792</v>
      </c>
      <c r="D195" s="4" t="s">
        <v>10</v>
      </c>
      <c r="E195" s="17">
        <v>28175.599999999999</v>
      </c>
      <c r="F195" s="41" t="s">
        <v>107</v>
      </c>
      <c r="G195" s="17">
        <v>28175.599999999999</v>
      </c>
      <c r="H195" s="17">
        <f t="shared" si="3"/>
        <v>0</v>
      </c>
      <c r="I195" s="23"/>
    </row>
    <row r="196" spans="1:9" x14ac:dyDescent="0.25">
      <c r="A196" s="18">
        <v>42738</v>
      </c>
      <c r="B196" s="19" t="s">
        <v>339</v>
      </c>
      <c r="C196" s="20">
        <v>95793</v>
      </c>
      <c r="D196" s="4" t="s">
        <v>168</v>
      </c>
      <c r="E196" s="17">
        <v>524.6</v>
      </c>
      <c r="F196" s="41" t="s">
        <v>41</v>
      </c>
      <c r="G196" s="17">
        <v>524.6</v>
      </c>
      <c r="H196" s="17">
        <f t="shared" si="3"/>
        <v>0</v>
      </c>
      <c r="I196" s="23"/>
    </row>
    <row r="197" spans="1:9" x14ac:dyDescent="0.25">
      <c r="A197" s="18">
        <v>42738</v>
      </c>
      <c r="B197" s="19" t="s">
        <v>340</v>
      </c>
      <c r="C197" s="20">
        <v>95794</v>
      </c>
      <c r="D197" s="4" t="s">
        <v>341</v>
      </c>
      <c r="E197" s="17">
        <v>17958.900000000001</v>
      </c>
      <c r="F197" s="41" t="s">
        <v>41</v>
      </c>
      <c r="G197" s="17">
        <v>17958.900000000001</v>
      </c>
      <c r="H197" s="17">
        <f t="shared" si="3"/>
        <v>0</v>
      </c>
      <c r="I197" s="23"/>
    </row>
    <row r="198" spans="1:9" x14ac:dyDescent="0.25">
      <c r="A198" s="18">
        <v>42738</v>
      </c>
      <c r="B198" s="19" t="s">
        <v>342</v>
      </c>
      <c r="C198" s="20">
        <v>95795</v>
      </c>
      <c r="D198" s="15" t="s">
        <v>205</v>
      </c>
      <c r="E198" s="16">
        <v>0</v>
      </c>
      <c r="F198" s="40" t="s">
        <v>95</v>
      </c>
      <c r="G198" s="16">
        <v>0</v>
      </c>
      <c r="H198" s="16">
        <f t="shared" ref="H198:H261" si="4">E198-G198</f>
        <v>0</v>
      </c>
      <c r="I198" s="23"/>
    </row>
    <row r="199" spans="1:9" x14ac:dyDescent="0.25">
      <c r="A199" s="18">
        <v>42738</v>
      </c>
      <c r="B199" s="19" t="s">
        <v>343</v>
      </c>
      <c r="C199" s="20">
        <v>95796</v>
      </c>
      <c r="D199" s="4" t="s">
        <v>205</v>
      </c>
      <c r="E199" s="17">
        <v>24712</v>
      </c>
      <c r="F199" s="41" t="s">
        <v>173</v>
      </c>
      <c r="G199" s="17">
        <v>24712</v>
      </c>
      <c r="H199" s="17">
        <f t="shared" si="4"/>
        <v>0</v>
      </c>
      <c r="I199" s="23"/>
    </row>
    <row r="200" spans="1:9" x14ac:dyDescent="0.25">
      <c r="A200" s="18">
        <v>42738</v>
      </c>
      <c r="B200" s="19" t="s">
        <v>344</v>
      </c>
      <c r="C200" s="20">
        <v>95797</v>
      </c>
      <c r="D200" s="4" t="s">
        <v>302</v>
      </c>
      <c r="E200" s="17">
        <v>4422</v>
      </c>
      <c r="F200" s="41" t="s">
        <v>41</v>
      </c>
      <c r="G200" s="17">
        <v>4422</v>
      </c>
      <c r="H200" s="17">
        <f t="shared" si="4"/>
        <v>0</v>
      </c>
      <c r="I200" s="23"/>
    </row>
    <row r="201" spans="1:9" x14ac:dyDescent="0.25">
      <c r="A201" s="18">
        <v>42738</v>
      </c>
      <c r="B201" s="19" t="s">
        <v>345</v>
      </c>
      <c r="C201" s="20">
        <v>95798</v>
      </c>
      <c r="D201" s="4" t="s">
        <v>12</v>
      </c>
      <c r="E201" s="17">
        <v>1652.4</v>
      </c>
      <c r="F201" s="41" t="s">
        <v>41</v>
      </c>
      <c r="G201" s="17">
        <v>1652.4</v>
      </c>
      <c r="H201" s="17">
        <f t="shared" si="4"/>
        <v>0</v>
      </c>
      <c r="I201" s="23"/>
    </row>
    <row r="202" spans="1:9" x14ac:dyDescent="0.25">
      <c r="A202" s="18">
        <v>42738</v>
      </c>
      <c r="B202" s="19" t="s">
        <v>346</v>
      </c>
      <c r="C202" s="20">
        <v>95799</v>
      </c>
      <c r="D202" s="4" t="s">
        <v>193</v>
      </c>
      <c r="E202" s="17">
        <v>2111.4</v>
      </c>
      <c r="F202" s="41" t="s">
        <v>41</v>
      </c>
      <c r="G202" s="17">
        <v>2111.4</v>
      </c>
      <c r="H202" s="17">
        <f t="shared" si="4"/>
        <v>0</v>
      </c>
      <c r="I202" s="23"/>
    </row>
    <row r="203" spans="1:9" x14ac:dyDescent="0.25">
      <c r="A203" s="18">
        <v>42738</v>
      </c>
      <c r="B203" s="19" t="s">
        <v>347</v>
      </c>
      <c r="C203" s="20">
        <v>95800</v>
      </c>
      <c r="D203" s="4" t="s">
        <v>182</v>
      </c>
      <c r="E203" s="17">
        <v>2750</v>
      </c>
      <c r="F203" s="41" t="s">
        <v>41</v>
      </c>
      <c r="G203" s="17">
        <v>2750</v>
      </c>
      <c r="H203" s="17">
        <f t="shared" si="4"/>
        <v>0</v>
      </c>
      <c r="I203" s="23"/>
    </row>
    <row r="204" spans="1:9" x14ac:dyDescent="0.25">
      <c r="A204" s="18">
        <v>42738</v>
      </c>
      <c r="B204" s="19" t="s">
        <v>348</v>
      </c>
      <c r="C204" s="20">
        <v>95801</v>
      </c>
      <c r="D204" s="4" t="s">
        <v>349</v>
      </c>
      <c r="E204" s="17">
        <v>13025.4</v>
      </c>
      <c r="F204" s="41" t="s">
        <v>41</v>
      </c>
      <c r="G204" s="17">
        <v>13025.4</v>
      </c>
      <c r="H204" s="17">
        <f t="shared" si="4"/>
        <v>0</v>
      </c>
      <c r="I204" s="23"/>
    </row>
    <row r="205" spans="1:9" x14ac:dyDescent="0.25">
      <c r="A205" s="18">
        <v>42738</v>
      </c>
      <c r="B205" s="19" t="s">
        <v>350</v>
      </c>
      <c r="C205" s="20">
        <v>95802</v>
      </c>
      <c r="D205" s="4" t="s">
        <v>103</v>
      </c>
      <c r="E205" s="17">
        <v>3408.6</v>
      </c>
      <c r="F205" s="41" t="s">
        <v>33</v>
      </c>
      <c r="G205" s="17">
        <v>3408.6</v>
      </c>
      <c r="H205" s="17">
        <f t="shared" si="4"/>
        <v>0</v>
      </c>
      <c r="I205" s="23"/>
    </row>
    <row r="206" spans="1:9" x14ac:dyDescent="0.25">
      <c r="A206" s="18">
        <v>42738</v>
      </c>
      <c r="B206" s="19" t="s">
        <v>351</v>
      </c>
      <c r="C206" s="20">
        <v>95803</v>
      </c>
      <c r="D206" s="4" t="s">
        <v>352</v>
      </c>
      <c r="E206" s="17">
        <v>3494.4</v>
      </c>
      <c r="F206" s="41" t="s">
        <v>41</v>
      </c>
      <c r="G206" s="17">
        <v>3494.4</v>
      </c>
      <c r="H206" s="17">
        <f t="shared" si="4"/>
        <v>0</v>
      </c>
      <c r="I206" s="23"/>
    </row>
    <row r="207" spans="1:9" x14ac:dyDescent="0.25">
      <c r="A207" s="18">
        <v>42738</v>
      </c>
      <c r="B207" s="19" t="s">
        <v>353</v>
      </c>
      <c r="C207" s="20">
        <v>95804</v>
      </c>
      <c r="D207" s="4" t="s">
        <v>354</v>
      </c>
      <c r="E207" s="17">
        <v>1950.4</v>
      </c>
      <c r="F207" s="41" t="s">
        <v>41</v>
      </c>
      <c r="G207" s="17">
        <v>1950.4</v>
      </c>
      <c r="H207" s="17">
        <f t="shared" si="4"/>
        <v>0</v>
      </c>
      <c r="I207" s="23"/>
    </row>
    <row r="208" spans="1:9" x14ac:dyDescent="0.25">
      <c r="A208" s="18">
        <v>42738</v>
      </c>
      <c r="B208" s="19" t="s">
        <v>355</v>
      </c>
      <c r="C208" s="20">
        <v>95805</v>
      </c>
      <c r="D208" s="4" t="s">
        <v>356</v>
      </c>
      <c r="E208" s="17">
        <v>12209.4</v>
      </c>
      <c r="F208" s="41" t="s">
        <v>33</v>
      </c>
      <c r="G208" s="17">
        <v>12209.4</v>
      </c>
      <c r="H208" s="17">
        <f t="shared" si="4"/>
        <v>0</v>
      </c>
      <c r="I208" s="23"/>
    </row>
    <row r="209" spans="1:9" x14ac:dyDescent="0.25">
      <c r="A209" s="18">
        <v>42738</v>
      </c>
      <c r="B209" s="19" t="s">
        <v>357</v>
      </c>
      <c r="C209" s="20">
        <v>95806</v>
      </c>
      <c r="D209" s="4" t="s">
        <v>358</v>
      </c>
      <c r="E209" s="17">
        <v>33180.81</v>
      </c>
      <c r="F209" s="41" t="s">
        <v>33</v>
      </c>
      <c r="G209" s="17">
        <v>33180.81</v>
      </c>
      <c r="H209" s="17">
        <f t="shared" si="4"/>
        <v>0</v>
      </c>
      <c r="I209" s="23"/>
    </row>
    <row r="210" spans="1:9" x14ac:dyDescent="0.25">
      <c r="A210" s="18">
        <v>42738</v>
      </c>
      <c r="B210" s="19" t="s">
        <v>359</v>
      </c>
      <c r="C210" s="20">
        <v>95807</v>
      </c>
      <c r="D210" s="4" t="s">
        <v>360</v>
      </c>
      <c r="E210" s="17">
        <v>12906</v>
      </c>
      <c r="F210" s="41" t="s">
        <v>361</v>
      </c>
      <c r="G210" s="17">
        <v>12906</v>
      </c>
      <c r="H210" s="17">
        <f t="shared" si="4"/>
        <v>0</v>
      </c>
      <c r="I210" s="23"/>
    </row>
    <row r="211" spans="1:9" x14ac:dyDescent="0.25">
      <c r="A211" s="18">
        <v>42738</v>
      </c>
      <c r="B211" s="19" t="s">
        <v>362</v>
      </c>
      <c r="C211" s="20">
        <v>95808</v>
      </c>
      <c r="D211" s="4" t="s">
        <v>133</v>
      </c>
      <c r="E211" s="17">
        <v>4600</v>
      </c>
      <c r="F211" s="41" t="s">
        <v>107</v>
      </c>
      <c r="G211" s="17">
        <v>4600</v>
      </c>
      <c r="H211" s="17">
        <f t="shared" si="4"/>
        <v>0</v>
      </c>
      <c r="I211" s="23"/>
    </row>
    <row r="212" spans="1:9" x14ac:dyDescent="0.25">
      <c r="A212" s="18">
        <v>42738</v>
      </c>
      <c r="B212" s="19" t="s">
        <v>363</v>
      </c>
      <c r="C212" s="20">
        <v>95809</v>
      </c>
      <c r="D212" s="15" t="s">
        <v>222</v>
      </c>
      <c r="E212" s="16">
        <v>0</v>
      </c>
      <c r="F212" s="40" t="s">
        <v>95</v>
      </c>
      <c r="G212" s="16">
        <v>0</v>
      </c>
      <c r="H212" s="16">
        <f t="shared" si="4"/>
        <v>0</v>
      </c>
      <c r="I212" s="23"/>
    </row>
    <row r="213" spans="1:9" x14ac:dyDescent="0.25">
      <c r="A213" s="18">
        <v>42738</v>
      </c>
      <c r="B213" s="19" t="s">
        <v>364</v>
      </c>
      <c r="C213" s="20">
        <v>95810</v>
      </c>
      <c r="D213" s="4" t="s">
        <v>211</v>
      </c>
      <c r="E213" s="17">
        <v>8571.4</v>
      </c>
      <c r="F213" s="41" t="s">
        <v>41</v>
      </c>
      <c r="G213" s="17">
        <v>8571.4</v>
      </c>
      <c r="H213" s="17">
        <f t="shared" si="4"/>
        <v>0</v>
      </c>
      <c r="I213" s="23"/>
    </row>
    <row r="214" spans="1:9" x14ac:dyDescent="0.25">
      <c r="A214" s="18">
        <v>42738</v>
      </c>
      <c r="B214" s="19" t="s">
        <v>365</v>
      </c>
      <c r="C214" s="20">
        <v>95811</v>
      </c>
      <c r="D214" s="4" t="s">
        <v>10</v>
      </c>
      <c r="E214" s="17">
        <v>29774.799999999999</v>
      </c>
      <c r="F214" s="41" t="s">
        <v>107</v>
      </c>
      <c r="G214" s="17">
        <v>29774.799999999999</v>
      </c>
      <c r="H214" s="17">
        <f t="shared" si="4"/>
        <v>0</v>
      </c>
      <c r="I214" s="23"/>
    </row>
    <row r="215" spans="1:9" x14ac:dyDescent="0.25">
      <c r="A215" s="18">
        <v>42738</v>
      </c>
      <c r="B215" s="19" t="s">
        <v>366</v>
      </c>
      <c r="C215" s="20">
        <v>95812</v>
      </c>
      <c r="D215" s="4" t="s">
        <v>367</v>
      </c>
      <c r="E215" s="17">
        <v>2250</v>
      </c>
      <c r="F215" s="41" t="s">
        <v>41</v>
      </c>
      <c r="G215" s="17">
        <v>2250</v>
      </c>
      <c r="H215" s="17">
        <f t="shared" si="4"/>
        <v>0</v>
      </c>
      <c r="I215" s="23"/>
    </row>
    <row r="216" spans="1:9" x14ac:dyDescent="0.25">
      <c r="A216" s="18">
        <v>42738</v>
      </c>
      <c r="B216" s="19" t="s">
        <v>368</v>
      </c>
      <c r="C216" s="20">
        <v>95813</v>
      </c>
      <c r="D216" s="4" t="s">
        <v>220</v>
      </c>
      <c r="E216" s="17">
        <v>1705.1</v>
      </c>
      <c r="F216" s="41" t="s">
        <v>41</v>
      </c>
      <c r="G216" s="17">
        <v>1705.1</v>
      </c>
      <c r="H216" s="17">
        <f t="shared" si="4"/>
        <v>0</v>
      </c>
      <c r="I216" s="23"/>
    </row>
    <row r="217" spans="1:9" x14ac:dyDescent="0.25">
      <c r="A217" s="18">
        <v>42738</v>
      </c>
      <c r="B217" s="19" t="s">
        <v>369</v>
      </c>
      <c r="C217" s="20">
        <v>95814</v>
      </c>
      <c r="D217" s="4" t="s">
        <v>370</v>
      </c>
      <c r="E217" s="17">
        <v>2779.1</v>
      </c>
      <c r="F217" s="41" t="s">
        <v>41</v>
      </c>
      <c r="G217" s="17">
        <v>2779.1</v>
      </c>
      <c r="H217" s="17">
        <f t="shared" si="4"/>
        <v>0</v>
      </c>
      <c r="I217" s="23"/>
    </row>
    <row r="218" spans="1:9" x14ac:dyDescent="0.25">
      <c r="A218" s="18">
        <v>42739</v>
      </c>
      <c r="B218" s="19" t="s">
        <v>371</v>
      </c>
      <c r="C218" s="20">
        <v>95815</v>
      </c>
      <c r="D218" s="4" t="s">
        <v>231</v>
      </c>
      <c r="E218" s="17">
        <v>8745.2000000000007</v>
      </c>
      <c r="F218" s="41" t="s">
        <v>33</v>
      </c>
      <c r="G218" s="17">
        <v>8745.2000000000007</v>
      </c>
      <c r="H218" s="17">
        <f t="shared" si="4"/>
        <v>0</v>
      </c>
      <c r="I218" s="23"/>
    </row>
    <row r="219" spans="1:9" x14ac:dyDescent="0.25">
      <c r="A219" s="18">
        <v>42739</v>
      </c>
      <c r="B219" s="19" t="s">
        <v>372</v>
      </c>
      <c r="C219" s="20">
        <v>95816</v>
      </c>
      <c r="D219" s="4" t="s">
        <v>231</v>
      </c>
      <c r="E219" s="17">
        <v>40928.400000000001</v>
      </c>
      <c r="F219" s="41" t="s">
        <v>33</v>
      </c>
      <c r="G219" s="17">
        <v>40928.400000000001</v>
      </c>
      <c r="H219" s="17">
        <f t="shared" si="4"/>
        <v>0</v>
      </c>
      <c r="I219" s="23"/>
    </row>
    <row r="220" spans="1:9" x14ac:dyDescent="0.25">
      <c r="A220" s="18">
        <v>42739</v>
      </c>
      <c r="B220" s="19" t="s">
        <v>373</v>
      </c>
      <c r="C220" s="20">
        <v>95817</v>
      </c>
      <c r="D220" s="4" t="s">
        <v>374</v>
      </c>
      <c r="E220" s="17">
        <v>2108.4</v>
      </c>
      <c r="F220" s="41" t="s">
        <v>36</v>
      </c>
      <c r="G220" s="17">
        <v>2108.4</v>
      </c>
      <c r="H220" s="17">
        <f t="shared" si="4"/>
        <v>0</v>
      </c>
      <c r="I220" s="23"/>
    </row>
    <row r="221" spans="1:9" x14ac:dyDescent="0.25">
      <c r="A221" s="18">
        <v>42739</v>
      </c>
      <c r="B221" s="19" t="s">
        <v>375</v>
      </c>
      <c r="C221" s="20">
        <v>95818</v>
      </c>
      <c r="D221" s="4" t="s">
        <v>374</v>
      </c>
      <c r="E221" s="17">
        <v>3900</v>
      </c>
      <c r="F221" s="41" t="s">
        <v>36</v>
      </c>
      <c r="G221" s="17">
        <v>3900</v>
      </c>
      <c r="H221" s="17">
        <f t="shared" si="4"/>
        <v>0</v>
      </c>
      <c r="I221" s="23"/>
    </row>
    <row r="222" spans="1:9" x14ac:dyDescent="0.25">
      <c r="A222" s="18">
        <v>42739</v>
      </c>
      <c r="B222" s="19" t="s">
        <v>376</v>
      </c>
      <c r="C222" s="20">
        <v>95819</v>
      </c>
      <c r="D222" s="4" t="s">
        <v>377</v>
      </c>
      <c r="E222" s="17">
        <v>12500.1</v>
      </c>
      <c r="F222" s="41" t="s">
        <v>36</v>
      </c>
      <c r="G222" s="17">
        <v>12500.1</v>
      </c>
      <c r="H222" s="17">
        <f t="shared" si="4"/>
        <v>0</v>
      </c>
      <c r="I222" s="23"/>
    </row>
    <row r="223" spans="1:9" x14ac:dyDescent="0.25">
      <c r="A223" s="18">
        <v>42739</v>
      </c>
      <c r="B223" s="19" t="s">
        <v>378</v>
      </c>
      <c r="C223" s="20">
        <v>95820</v>
      </c>
      <c r="D223" s="4" t="s">
        <v>379</v>
      </c>
      <c r="E223" s="17">
        <v>249.6</v>
      </c>
      <c r="F223" s="41" t="s">
        <v>36</v>
      </c>
      <c r="G223" s="17">
        <v>249.6</v>
      </c>
      <c r="H223" s="17">
        <f t="shared" si="4"/>
        <v>0</v>
      </c>
      <c r="I223" s="23"/>
    </row>
    <row r="224" spans="1:9" x14ac:dyDescent="0.25">
      <c r="A224" s="18">
        <v>42739</v>
      </c>
      <c r="B224" s="19" t="s">
        <v>380</v>
      </c>
      <c r="C224" s="20">
        <v>95821</v>
      </c>
      <c r="D224" s="4" t="s">
        <v>30</v>
      </c>
      <c r="E224" s="17">
        <v>3198.7</v>
      </c>
      <c r="F224" s="41" t="s">
        <v>36</v>
      </c>
      <c r="G224" s="17">
        <v>3198.7</v>
      </c>
      <c r="H224" s="17">
        <f t="shared" si="4"/>
        <v>0</v>
      </c>
      <c r="I224" s="23"/>
    </row>
    <row r="225" spans="1:9" x14ac:dyDescent="0.25">
      <c r="A225" s="18">
        <v>42739</v>
      </c>
      <c r="B225" s="19" t="s">
        <v>381</v>
      </c>
      <c r="C225" s="20">
        <v>95822</v>
      </c>
      <c r="D225" s="4" t="s">
        <v>17</v>
      </c>
      <c r="E225" s="17">
        <v>2475</v>
      </c>
      <c r="F225" s="41" t="s">
        <v>33</v>
      </c>
      <c r="G225" s="17">
        <v>2475</v>
      </c>
      <c r="H225" s="17">
        <f t="shared" si="4"/>
        <v>0</v>
      </c>
      <c r="I225" s="23"/>
    </row>
    <row r="226" spans="1:9" x14ac:dyDescent="0.25">
      <c r="A226" s="18">
        <v>42739</v>
      </c>
      <c r="B226" s="19" t="s">
        <v>382</v>
      </c>
      <c r="C226" s="20">
        <v>95823</v>
      </c>
      <c r="D226" s="4" t="s">
        <v>19</v>
      </c>
      <c r="E226" s="17">
        <v>1650</v>
      </c>
      <c r="F226" s="41" t="s">
        <v>33</v>
      </c>
      <c r="G226" s="17">
        <v>1650</v>
      </c>
      <c r="H226" s="17">
        <f t="shared" si="4"/>
        <v>0</v>
      </c>
      <c r="I226" s="23"/>
    </row>
    <row r="227" spans="1:9" x14ac:dyDescent="0.25">
      <c r="A227" s="18">
        <v>42739</v>
      </c>
      <c r="B227" s="19" t="s">
        <v>383</v>
      </c>
      <c r="C227" s="20">
        <v>95824</v>
      </c>
      <c r="D227" s="4" t="s">
        <v>30</v>
      </c>
      <c r="E227" s="17">
        <v>5436.6</v>
      </c>
      <c r="F227" s="41" t="s">
        <v>36</v>
      </c>
      <c r="G227" s="17">
        <v>5436.6</v>
      </c>
      <c r="H227" s="17">
        <f t="shared" si="4"/>
        <v>0</v>
      </c>
      <c r="I227" s="23"/>
    </row>
    <row r="228" spans="1:9" x14ac:dyDescent="0.25">
      <c r="A228" s="18">
        <v>42739</v>
      </c>
      <c r="B228" s="19" t="s">
        <v>384</v>
      </c>
      <c r="C228" s="20">
        <v>95825</v>
      </c>
      <c r="D228" s="4" t="s">
        <v>26</v>
      </c>
      <c r="E228" s="17">
        <v>28939</v>
      </c>
      <c r="F228" s="41" t="s">
        <v>36</v>
      </c>
      <c r="G228" s="17">
        <v>28939</v>
      </c>
      <c r="H228" s="17">
        <f t="shared" si="4"/>
        <v>0</v>
      </c>
      <c r="I228" s="23"/>
    </row>
    <row r="229" spans="1:9" x14ac:dyDescent="0.25">
      <c r="A229" s="18">
        <v>42739</v>
      </c>
      <c r="B229" s="19" t="s">
        <v>385</v>
      </c>
      <c r="C229" s="20">
        <v>95826</v>
      </c>
      <c r="D229" s="4" t="s">
        <v>386</v>
      </c>
      <c r="E229" s="17">
        <v>3423.5</v>
      </c>
      <c r="F229" s="41" t="s">
        <v>36</v>
      </c>
      <c r="G229" s="17">
        <v>3423.5</v>
      </c>
      <c r="H229" s="17">
        <f t="shared" si="4"/>
        <v>0</v>
      </c>
      <c r="I229" s="23"/>
    </row>
    <row r="230" spans="1:9" x14ac:dyDescent="0.25">
      <c r="A230" s="18">
        <v>42739</v>
      </c>
      <c r="B230" s="19" t="s">
        <v>387</v>
      </c>
      <c r="C230" s="20">
        <v>95827</v>
      </c>
      <c r="D230" s="4" t="s">
        <v>28</v>
      </c>
      <c r="E230" s="17">
        <v>5709.6</v>
      </c>
      <c r="F230" s="41" t="s">
        <v>36</v>
      </c>
      <c r="G230" s="17">
        <v>5709.6</v>
      </c>
      <c r="H230" s="17">
        <f t="shared" si="4"/>
        <v>0</v>
      </c>
      <c r="I230" s="23"/>
    </row>
    <row r="231" spans="1:9" x14ac:dyDescent="0.25">
      <c r="A231" s="18">
        <v>42739</v>
      </c>
      <c r="B231" s="19" t="s">
        <v>388</v>
      </c>
      <c r="C231" s="20">
        <v>95828</v>
      </c>
      <c r="D231" s="4" t="s">
        <v>30</v>
      </c>
      <c r="E231" s="17">
        <v>153.4</v>
      </c>
      <c r="F231" s="41" t="s">
        <v>36</v>
      </c>
      <c r="G231" s="17">
        <v>153.4</v>
      </c>
      <c r="H231" s="17">
        <f t="shared" si="4"/>
        <v>0</v>
      </c>
      <c r="I231" s="23"/>
    </row>
    <row r="232" spans="1:9" x14ac:dyDescent="0.25">
      <c r="A232" s="18">
        <v>42739</v>
      </c>
      <c r="B232" s="19" t="s">
        <v>389</v>
      </c>
      <c r="C232" s="20">
        <v>95829</v>
      </c>
      <c r="D232" s="15" t="s">
        <v>69</v>
      </c>
      <c r="E232" s="16">
        <v>0</v>
      </c>
      <c r="F232" s="40" t="s">
        <v>95</v>
      </c>
      <c r="G232" s="16">
        <v>0</v>
      </c>
      <c r="H232" s="16">
        <f t="shared" si="4"/>
        <v>0</v>
      </c>
      <c r="I232" s="23"/>
    </row>
    <row r="233" spans="1:9" x14ac:dyDescent="0.25">
      <c r="A233" s="18">
        <v>42739</v>
      </c>
      <c r="B233" s="19" t="s">
        <v>390</v>
      </c>
      <c r="C233" s="20">
        <v>95830</v>
      </c>
      <c r="D233" s="4" t="s">
        <v>69</v>
      </c>
      <c r="E233" s="17">
        <v>4573.5</v>
      </c>
      <c r="F233" s="41" t="s">
        <v>36</v>
      </c>
      <c r="G233" s="17">
        <v>4573.5</v>
      </c>
      <c r="H233" s="17">
        <f t="shared" si="4"/>
        <v>0</v>
      </c>
      <c r="I233" s="23"/>
    </row>
    <row r="234" spans="1:9" x14ac:dyDescent="0.25">
      <c r="A234" s="18">
        <v>42739</v>
      </c>
      <c r="B234" s="19" t="s">
        <v>391</v>
      </c>
      <c r="C234" s="20">
        <v>95831</v>
      </c>
      <c r="D234" s="4" t="s">
        <v>59</v>
      </c>
      <c r="E234" s="17">
        <v>3738.2</v>
      </c>
      <c r="F234" s="41" t="s">
        <v>307</v>
      </c>
      <c r="G234" s="17">
        <v>3738.2</v>
      </c>
      <c r="H234" s="17">
        <f t="shared" si="4"/>
        <v>0</v>
      </c>
      <c r="I234" s="23"/>
    </row>
    <row r="235" spans="1:9" x14ac:dyDescent="0.25">
      <c r="A235" s="18">
        <v>42739</v>
      </c>
      <c r="B235" s="19" t="s">
        <v>392</v>
      </c>
      <c r="C235" s="20">
        <v>95832</v>
      </c>
      <c r="D235" s="4" t="s">
        <v>35</v>
      </c>
      <c r="E235" s="17">
        <v>15337.75</v>
      </c>
      <c r="F235" s="42" t="s">
        <v>393</v>
      </c>
      <c r="G235" s="22">
        <f>10000+5337.75</f>
        <v>15337.75</v>
      </c>
      <c r="H235" s="22">
        <f t="shared" si="4"/>
        <v>0</v>
      </c>
      <c r="I235" s="23"/>
    </row>
    <row r="236" spans="1:9" x14ac:dyDescent="0.25">
      <c r="A236" s="18">
        <v>42739</v>
      </c>
      <c r="B236" s="19" t="s">
        <v>394</v>
      </c>
      <c r="C236" s="20">
        <v>95833</v>
      </c>
      <c r="D236" s="4" t="s">
        <v>47</v>
      </c>
      <c r="E236" s="17">
        <v>3587.1</v>
      </c>
      <c r="F236" s="41" t="s">
        <v>36</v>
      </c>
      <c r="G236" s="17">
        <v>3587.1</v>
      </c>
      <c r="H236" s="17">
        <f t="shared" si="4"/>
        <v>0</v>
      </c>
      <c r="I236" s="23"/>
    </row>
    <row r="237" spans="1:9" x14ac:dyDescent="0.25">
      <c r="A237" s="18">
        <v>42739</v>
      </c>
      <c r="B237" s="19" t="s">
        <v>395</v>
      </c>
      <c r="C237" s="20">
        <v>95834</v>
      </c>
      <c r="D237" s="4" t="s">
        <v>40</v>
      </c>
      <c r="E237" s="17">
        <v>4074.9</v>
      </c>
      <c r="F237" s="41" t="s">
        <v>123</v>
      </c>
      <c r="G237" s="17">
        <v>4074.9</v>
      </c>
      <c r="H237" s="17">
        <f t="shared" si="4"/>
        <v>0</v>
      </c>
      <c r="I237" s="23"/>
    </row>
    <row r="238" spans="1:9" x14ac:dyDescent="0.25">
      <c r="A238" s="18">
        <v>42739</v>
      </c>
      <c r="B238" s="19" t="s">
        <v>396</v>
      </c>
      <c r="C238" s="20">
        <v>95835</v>
      </c>
      <c r="D238" s="4" t="s">
        <v>250</v>
      </c>
      <c r="E238" s="17">
        <v>4173.6000000000004</v>
      </c>
      <c r="F238" s="41" t="s">
        <v>33</v>
      </c>
      <c r="G238" s="17">
        <v>4173.6000000000004</v>
      </c>
      <c r="H238" s="17">
        <f t="shared" si="4"/>
        <v>0</v>
      </c>
      <c r="I238" s="23"/>
    </row>
    <row r="239" spans="1:9" x14ac:dyDescent="0.25">
      <c r="A239" s="18">
        <v>42739</v>
      </c>
      <c r="B239" s="19" t="s">
        <v>397</v>
      </c>
      <c r="C239" s="20">
        <v>95836</v>
      </c>
      <c r="D239" s="4" t="s">
        <v>51</v>
      </c>
      <c r="E239" s="17">
        <v>3990.3</v>
      </c>
      <c r="F239" s="42" t="s">
        <v>398</v>
      </c>
      <c r="G239" s="22">
        <f>2000+1990.3</f>
        <v>3990.3</v>
      </c>
      <c r="H239" s="22">
        <f t="shared" si="4"/>
        <v>0</v>
      </c>
      <c r="I239" s="23"/>
    </row>
    <row r="240" spans="1:9" x14ac:dyDescent="0.25">
      <c r="A240" s="18">
        <v>42739</v>
      </c>
      <c r="B240" s="19" t="s">
        <v>399</v>
      </c>
      <c r="C240" s="20">
        <v>95837</v>
      </c>
      <c r="D240" s="4" t="s">
        <v>38</v>
      </c>
      <c r="E240" s="17">
        <v>3268.8</v>
      </c>
      <c r="F240" s="41" t="s">
        <v>107</v>
      </c>
      <c r="G240" s="17">
        <v>3268.8</v>
      </c>
      <c r="H240" s="17">
        <f t="shared" si="4"/>
        <v>0</v>
      </c>
      <c r="I240" s="23"/>
    </row>
    <row r="241" spans="1:9" x14ac:dyDescent="0.25">
      <c r="A241" s="18">
        <v>42739</v>
      </c>
      <c r="B241" s="19" t="s">
        <v>400</v>
      </c>
      <c r="C241" s="20">
        <v>95838</v>
      </c>
      <c r="D241" s="4" t="s">
        <v>32</v>
      </c>
      <c r="E241" s="17">
        <v>3372.5</v>
      </c>
      <c r="F241" s="41" t="s">
        <v>107</v>
      </c>
      <c r="G241" s="17">
        <v>3372.5</v>
      </c>
      <c r="H241" s="17">
        <f t="shared" si="4"/>
        <v>0</v>
      </c>
      <c r="I241" s="23"/>
    </row>
    <row r="242" spans="1:9" x14ac:dyDescent="0.25">
      <c r="A242" s="18">
        <v>42739</v>
      </c>
      <c r="B242" s="19" t="s">
        <v>401</v>
      </c>
      <c r="C242" s="20">
        <v>95839</v>
      </c>
      <c r="D242" s="4" t="s">
        <v>253</v>
      </c>
      <c r="E242" s="17">
        <v>8046.4</v>
      </c>
      <c r="F242" s="41" t="s">
        <v>123</v>
      </c>
      <c r="G242" s="17">
        <v>8046.4</v>
      </c>
      <c r="H242" s="17">
        <f t="shared" si="4"/>
        <v>0</v>
      </c>
      <c r="I242" s="23"/>
    </row>
    <row r="243" spans="1:9" x14ac:dyDescent="0.25">
      <c r="A243" s="18">
        <v>42739</v>
      </c>
      <c r="B243" s="19" t="s">
        <v>402</v>
      </c>
      <c r="C243" s="20">
        <v>95840</v>
      </c>
      <c r="D243" s="4" t="s">
        <v>157</v>
      </c>
      <c r="E243" s="17">
        <v>36946.9</v>
      </c>
      <c r="F243" s="41" t="s">
        <v>36</v>
      </c>
      <c r="G243" s="17">
        <v>36946.9</v>
      </c>
      <c r="H243" s="17">
        <f t="shared" si="4"/>
        <v>0</v>
      </c>
      <c r="I243" s="23"/>
    </row>
    <row r="244" spans="1:9" x14ac:dyDescent="0.25">
      <c r="A244" s="18">
        <v>42739</v>
      </c>
      <c r="B244" s="19" t="s">
        <v>403</v>
      </c>
      <c r="C244" s="20">
        <v>95841</v>
      </c>
      <c r="D244" s="4" t="s">
        <v>49</v>
      </c>
      <c r="E244" s="17">
        <v>15796.7</v>
      </c>
      <c r="F244" s="41" t="s">
        <v>123</v>
      </c>
      <c r="G244" s="17">
        <v>15796.7</v>
      </c>
      <c r="H244" s="17">
        <f t="shared" si="4"/>
        <v>0</v>
      </c>
      <c r="I244" s="23"/>
    </row>
    <row r="245" spans="1:9" x14ac:dyDescent="0.25">
      <c r="A245" s="18">
        <v>42739</v>
      </c>
      <c r="B245" s="19" t="s">
        <v>404</v>
      </c>
      <c r="C245" s="20">
        <v>95842</v>
      </c>
      <c r="D245" s="4" t="s">
        <v>405</v>
      </c>
      <c r="E245" s="17">
        <v>1334.76</v>
      </c>
      <c r="F245" s="41" t="s">
        <v>36</v>
      </c>
      <c r="G245" s="17">
        <v>1334.76</v>
      </c>
      <c r="H245" s="17">
        <f t="shared" si="4"/>
        <v>0</v>
      </c>
      <c r="I245" s="23"/>
    </row>
    <row r="246" spans="1:9" x14ac:dyDescent="0.25">
      <c r="A246" s="18">
        <v>42739</v>
      </c>
      <c r="B246" s="19" t="s">
        <v>406</v>
      </c>
      <c r="C246" s="20">
        <v>95843</v>
      </c>
      <c r="D246" s="4" t="s">
        <v>85</v>
      </c>
      <c r="E246" s="17">
        <v>31104</v>
      </c>
      <c r="F246" s="42" t="s">
        <v>407</v>
      </c>
      <c r="G246" s="22">
        <f>20000+11104</f>
        <v>31104</v>
      </c>
      <c r="H246" s="22">
        <f t="shared" si="4"/>
        <v>0</v>
      </c>
      <c r="I246" s="23"/>
    </row>
    <row r="247" spans="1:9" x14ac:dyDescent="0.25">
      <c r="A247" s="18">
        <v>42739</v>
      </c>
      <c r="B247" s="19" t="s">
        <v>408</v>
      </c>
      <c r="C247" s="20">
        <v>95844</v>
      </c>
      <c r="D247" s="4" t="s">
        <v>409</v>
      </c>
      <c r="E247" s="17">
        <v>7823.4</v>
      </c>
      <c r="F247" s="41" t="s">
        <v>33</v>
      </c>
      <c r="G247" s="17">
        <v>7823.4</v>
      </c>
      <c r="H247" s="17">
        <f t="shared" si="4"/>
        <v>0</v>
      </c>
      <c r="I247" s="23"/>
    </row>
    <row r="248" spans="1:9" x14ac:dyDescent="0.25">
      <c r="A248" s="18">
        <v>42739</v>
      </c>
      <c r="B248" s="19" t="s">
        <v>410</v>
      </c>
      <c r="C248" s="20">
        <v>95845</v>
      </c>
      <c r="D248" s="4" t="s">
        <v>289</v>
      </c>
      <c r="E248" s="17">
        <v>36932.800000000003</v>
      </c>
      <c r="F248" s="41" t="s">
        <v>126</v>
      </c>
      <c r="G248" s="17">
        <v>36932.800000000003</v>
      </c>
      <c r="H248" s="17">
        <f t="shared" si="4"/>
        <v>0</v>
      </c>
      <c r="I248" s="23"/>
    </row>
    <row r="249" spans="1:9" x14ac:dyDescent="0.25">
      <c r="A249" s="18">
        <v>42739</v>
      </c>
      <c r="B249" s="19" t="s">
        <v>411</v>
      </c>
      <c r="C249" s="20">
        <v>95846</v>
      </c>
      <c r="D249" s="4" t="s">
        <v>412</v>
      </c>
      <c r="E249" s="17">
        <v>4205.6000000000004</v>
      </c>
      <c r="F249" s="41" t="s">
        <v>36</v>
      </c>
      <c r="G249" s="17">
        <v>4205.6000000000004</v>
      </c>
      <c r="H249" s="17">
        <f t="shared" si="4"/>
        <v>0</v>
      </c>
      <c r="I249" s="23"/>
    </row>
    <row r="250" spans="1:9" x14ac:dyDescent="0.25">
      <c r="A250" s="18">
        <v>42739</v>
      </c>
      <c r="B250" s="19" t="s">
        <v>413</v>
      </c>
      <c r="C250" s="20">
        <v>95847</v>
      </c>
      <c r="D250" s="4" t="s">
        <v>414</v>
      </c>
      <c r="E250" s="17">
        <v>5996.6</v>
      </c>
      <c r="F250" s="41" t="s">
        <v>36</v>
      </c>
      <c r="G250" s="17">
        <v>5996.6</v>
      </c>
      <c r="H250" s="17">
        <f t="shared" si="4"/>
        <v>0</v>
      </c>
      <c r="I250" s="23"/>
    </row>
    <row r="251" spans="1:9" x14ac:dyDescent="0.25">
      <c r="A251" s="18">
        <v>42739</v>
      </c>
      <c r="B251" s="19" t="s">
        <v>415</v>
      </c>
      <c r="C251" s="20">
        <v>95848</v>
      </c>
      <c r="D251" s="4" t="s">
        <v>10</v>
      </c>
      <c r="E251" s="17">
        <v>11350.8</v>
      </c>
      <c r="F251" s="41" t="s">
        <v>107</v>
      </c>
      <c r="G251" s="17">
        <v>11350.8</v>
      </c>
      <c r="H251" s="17">
        <f t="shared" si="4"/>
        <v>0</v>
      </c>
      <c r="I251" s="23"/>
    </row>
    <row r="252" spans="1:9" x14ac:dyDescent="0.25">
      <c r="A252" s="18">
        <v>42739</v>
      </c>
      <c r="B252" s="19" t="s">
        <v>416</v>
      </c>
      <c r="C252" s="20">
        <v>95849</v>
      </c>
      <c r="D252" s="4" t="s">
        <v>218</v>
      </c>
      <c r="E252" s="17">
        <v>129730.8</v>
      </c>
      <c r="F252" s="41" t="s">
        <v>307</v>
      </c>
      <c r="G252" s="17">
        <v>129730.8</v>
      </c>
      <c r="H252" s="17">
        <f t="shared" si="4"/>
        <v>0</v>
      </c>
      <c r="I252" s="23"/>
    </row>
    <row r="253" spans="1:9" x14ac:dyDescent="0.25">
      <c r="A253" s="18">
        <v>42739</v>
      </c>
      <c r="B253" s="19" t="s">
        <v>417</v>
      </c>
      <c r="C253" s="20">
        <v>95850</v>
      </c>
      <c r="D253" s="4" t="s">
        <v>250</v>
      </c>
      <c r="E253" s="17">
        <v>4435.6000000000004</v>
      </c>
      <c r="F253" s="41" t="s">
        <v>33</v>
      </c>
      <c r="G253" s="17">
        <v>4435.6000000000004</v>
      </c>
      <c r="H253" s="17">
        <f t="shared" si="4"/>
        <v>0</v>
      </c>
      <c r="I253" s="23"/>
    </row>
    <row r="254" spans="1:9" x14ac:dyDescent="0.25">
      <c r="A254" s="18">
        <v>42739</v>
      </c>
      <c r="B254" s="19" t="s">
        <v>418</v>
      </c>
      <c r="C254" s="20">
        <v>95851</v>
      </c>
      <c r="D254" s="4" t="s">
        <v>43</v>
      </c>
      <c r="E254" s="17">
        <v>3474.8</v>
      </c>
      <c r="F254" s="41" t="s">
        <v>215</v>
      </c>
      <c r="G254" s="17">
        <v>3474.8</v>
      </c>
      <c r="H254" s="17">
        <f t="shared" si="4"/>
        <v>0</v>
      </c>
      <c r="I254" s="23"/>
    </row>
    <row r="255" spans="1:9" x14ac:dyDescent="0.25">
      <c r="A255" s="18">
        <v>42739</v>
      </c>
      <c r="B255" s="19" t="s">
        <v>419</v>
      </c>
      <c r="C255" s="20">
        <v>95852</v>
      </c>
      <c r="D255" s="4" t="s">
        <v>253</v>
      </c>
      <c r="E255" s="17">
        <v>372</v>
      </c>
      <c r="F255" s="41" t="s">
        <v>33</v>
      </c>
      <c r="G255" s="17">
        <v>372</v>
      </c>
      <c r="H255" s="17">
        <f t="shared" si="4"/>
        <v>0</v>
      </c>
      <c r="I255" s="23"/>
    </row>
    <row r="256" spans="1:9" x14ac:dyDescent="0.25">
      <c r="A256" s="18">
        <v>42739</v>
      </c>
      <c r="B256" s="19" t="s">
        <v>420</v>
      </c>
      <c r="C256" s="20">
        <v>95853</v>
      </c>
      <c r="D256" s="4" t="s">
        <v>67</v>
      </c>
      <c r="E256" s="17">
        <v>24050.1</v>
      </c>
      <c r="F256" s="41" t="s">
        <v>215</v>
      </c>
      <c r="G256" s="17">
        <v>24050.1</v>
      </c>
      <c r="H256" s="17">
        <f t="shared" si="4"/>
        <v>0</v>
      </c>
      <c r="I256" s="23"/>
    </row>
    <row r="257" spans="1:9" x14ac:dyDescent="0.25">
      <c r="A257" s="18">
        <v>42739</v>
      </c>
      <c r="B257" s="19" t="s">
        <v>421</v>
      </c>
      <c r="C257" s="20">
        <v>95854</v>
      </c>
      <c r="D257" s="4" t="s">
        <v>422</v>
      </c>
      <c r="E257" s="17">
        <v>604.79999999999995</v>
      </c>
      <c r="F257" s="41" t="s">
        <v>36</v>
      </c>
      <c r="G257" s="17">
        <v>604.79999999999995</v>
      </c>
      <c r="H257" s="17">
        <f t="shared" si="4"/>
        <v>0</v>
      </c>
      <c r="I257" s="23"/>
    </row>
    <row r="258" spans="1:9" x14ac:dyDescent="0.25">
      <c r="A258" s="18">
        <v>42739</v>
      </c>
      <c r="B258" s="19" t="s">
        <v>423</v>
      </c>
      <c r="C258" s="20">
        <v>95855</v>
      </c>
      <c r="D258" s="4" t="s">
        <v>79</v>
      </c>
      <c r="E258" s="17">
        <v>780</v>
      </c>
      <c r="F258" s="41" t="s">
        <v>36</v>
      </c>
      <c r="G258" s="17">
        <v>780</v>
      </c>
      <c r="H258" s="17">
        <f t="shared" si="4"/>
        <v>0</v>
      </c>
      <c r="I258" s="23"/>
    </row>
    <row r="259" spans="1:9" x14ac:dyDescent="0.25">
      <c r="A259" s="18">
        <v>42739</v>
      </c>
      <c r="B259" s="19" t="s">
        <v>424</v>
      </c>
      <c r="C259" s="20">
        <v>95856</v>
      </c>
      <c r="D259" s="4" t="s">
        <v>302</v>
      </c>
      <c r="E259" s="17">
        <v>11671</v>
      </c>
      <c r="F259" s="41" t="s">
        <v>33</v>
      </c>
      <c r="G259" s="17">
        <v>11671</v>
      </c>
      <c r="H259" s="17">
        <f t="shared" si="4"/>
        <v>0</v>
      </c>
      <c r="I259" s="23"/>
    </row>
    <row r="260" spans="1:9" x14ac:dyDescent="0.25">
      <c r="A260" s="18">
        <v>42739</v>
      </c>
      <c r="B260" s="19" t="s">
        <v>425</v>
      </c>
      <c r="C260" s="20">
        <v>95857</v>
      </c>
      <c r="D260" s="4" t="s">
        <v>426</v>
      </c>
      <c r="E260" s="17">
        <v>6435.2</v>
      </c>
      <c r="F260" s="41" t="s">
        <v>107</v>
      </c>
      <c r="G260" s="17">
        <v>6435.2</v>
      </c>
      <c r="H260" s="17">
        <f t="shared" si="4"/>
        <v>0</v>
      </c>
      <c r="I260" s="23"/>
    </row>
    <row r="261" spans="1:9" x14ac:dyDescent="0.25">
      <c r="A261" s="18">
        <v>42739</v>
      </c>
      <c r="B261" s="19" t="s">
        <v>427</v>
      </c>
      <c r="C261" s="20">
        <v>95858</v>
      </c>
      <c r="D261" s="4" t="s">
        <v>428</v>
      </c>
      <c r="E261" s="17">
        <v>2366.5</v>
      </c>
      <c r="F261" s="41" t="s">
        <v>123</v>
      </c>
      <c r="G261" s="17">
        <v>2366.5</v>
      </c>
      <c r="H261" s="17">
        <f t="shared" si="4"/>
        <v>0</v>
      </c>
      <c r="I261" s="23"/>
    </row>
    <row r="262" spans="1:9" x14ac:dyDescent="0.25">
      <c r="A262" s="18">
        <v>42739</v>
      </c>
      <c r="B262" s="19" t="s">
        <v>429</v>
      </c>
      <c r="C262" s="20">
        <v>95859</v>
      </c>
      <c r="D262" s="4" t="s">
        <v>430</v>
      </c>
      <c r="E262" s="17">
        <v>1534.1</v>
      </c>
      <c r="F262" s="41" t="s">
        <v>36</v>
      </c>
      <c r="G262" s="17">
        <v>1534.1</v>
      </c>
      <c r="H262" s="17">
        <f t="shared" ref="H262:H325" si="5">E262-G262</f>
        <v>0</v>
      </c>
      <c r="I262" s="23"/>
    </row>
    <row r="263" spans="1:9" x14ac:dyDescent="0.25">
      <c r="A263" s="18">
        <v>42739</v>
      </c>
      <c r="B263" s="19" t="s">
        <v>431</v>
      </c>
      <c r="C263" s="20">
        <v>95860</v>
      </c>
      <c r="D263" s="4" t="s">
        <v>432</v>
      </c>
      <c r="E263" s="17">
        <v>19495.599999999999</v>
      </c>
      <c r="F263" s="41" t="s">
        <v>215</v>
      </c>
      <c r="G263" s="17">
        <v>19495.599999999999</v>
      </c>
      <c r="H263" s="17">
        <f t="shared" si="5"/>
        <v>0</v>
      </c>
      <c r="I263" s="23"/>
    </row>
    <row r="264" spans="1:9" x14ac:dyDescent="0.25">
      <c r="A264" s="18">
        <v>42739</v>
      </c>
      <c r="B264" s="19" t="s">
        <v>433</v>
      </c>
      <c r="C264" s="20">
        <v>95861</v>
      </c>
      <c r="D264" s="4" t="s">
        <v>270</v>
      </c>
      <c r="E264" s="17">
        <v>16249.75</v>
      </c>
      <c r="F264" s="41" t="s">
        <v>215</v>
      </c>
      <c r="G264" s="17">
        <v>16249.75</v>
      </c>
      <c r="H264" s="17">
        <f t="shared" si="5"/>
        <v>0</v>
      </c>
      <c r="I264" s="23"/>
    </row>
    <row r="265" spans="1:9" x14ac:dyDescent="0.25">
      <c r="A265" s="18">
        <v>42739</v>
      </c>
      <c r="B265" s="19" t="s">
        <v>434</v>
      </c>
      <c r="C265" s="20">
        <v>95862</v>
      </c>
      <c r="D265" s="4" t="s">
        <v>435</v>
      </c>
      <c r="E265" s="17">
        <v>1945</v>
      </c>
      <c r="F265" s="41" t="s">
        <v>215</v>
      </c>
      <c r="G265" s="17">
        <v>1945</v>
      </c>
      <c r="H265" s="17">
        <f t="shared" si="5"/>
        <v>0</v>
      </c>
      <c r="I265" s="23"/>
    </row>
    <row r="266" spans="1:9" x14ac:dyDescent="0.25">
      <c r="A266" s="18">
        <v>42739</v>
      </c>
      <c r="B266" s="19" t="s">
        <v>436</v>
      </c>
      <c r="C266" s="20">
        <v>95863</v>
      </c>
      <c r="D266" s="4" t="s">
        <v>139</v>
      </c>
      <c r="E266" s="17">
        <v>1480.1</v>
      </c>
      <c r="F266" s="41" t="s">
        <v>36</v>
      </c>
      <c r="G266" s="17">
        <v>1480.1</v>
      </c>
      <c r="H266" s="17">
        <f t="shared" si="5"/>
        <v>0</v>
      </c>
      <c r="I266" s="23"/>
    </row>
    <row r="267" spans="1:9" x14ac:dyDescent="0.25">
      <c r="A267" s="18">
        <v>42739</v>
      </c>
      <c r="B267" s="19" t="s">
        <v>437</v>
      </c>
      <c r="C267" s="20">
        <v>95864</v>
      </c>
      <c r="D267" s="4" t="s">
        <v>281</v>
      </c>
      <c r="E267" s="17">
        <v>1225.5</v>
      </c>
      <c r="F267" s="41" t="s">
        <v>36</v>
      </c>
      <c r="G267" s="17">
        <v>1225.5</v>
      </c>
      <c r="H267" s="17">
        <f t="shared" si="5"/>
        <v>0</v>
      </c>
      <c r="I267" s="23"/>
    </row>
    <row r="268" spans="1:9" x14ac:dyDescent="0.25">
      <c r="A268" s="18">
        <v>42739</v>
      </c>
      <c r="B268" s="19" t="s">
        <v>438</v>
      </c>
      <c r="C268" s="20">
        <v>95865</v>
      </c>
      <c r="D268" s="4" t="s">
        <v>99</v>
      </c>
      <c r="E268" s="17">
        <v>2205.5</v>
      </c>
      <c r="F268" s="41" t="s">
        <v>36</v>
      </c>
      <c r="G268" s="17">
        <v>2205.5</v>
      </c>
      <c r="H268" s="17">
        <f t="shared" si="5"/>
        <v>0</v>
      </c>
      <c r="I268" s="23"/>
    </row>
    <row r="269" spans="1:9" x14ac:dyDescent="0.25">
      <c r="A269" s="18">
        <v>42739</v>
      </c>
      <c r="B269" s="19" t="s">
        <v>439</v>
      </c>
      <c r="C269" s="20">
        <v>95866</v>
      </c>
      <c r="D269" s="4" t="s">
        <v>274</v>
      </c>
      <c r="E269" s="17">
        <v>2655.5</v>
      </c>
      <c r="F269" s="41" t="s">
        <v>215</v>
      </c>
      <c r="G269" s="17">
        <v>2655.5</v>
      </c>
      <c r="H269" s="17">
        <f t="shared" si="5"/>
        <v>0</v>
      </c>
      <c r="I269" s="23"/>
    </row>
    <row r="270" spans="1:9" x14ac:dyDescent="0.25">
      <c r="A270" s="18">
        <v>42739</v>
      </c>
      <c r="B270" s="19" t="s">
        <v>440</v>
      </c>
      <c r="C270" s="20">
        <v>95867</v>
      </c>
      <c r="D270" s="4" t="s">
        <v>272</v>
      </c>
      <c r="E270" s="17">
        <v>2974.2</v>
      </c>
      <c r="F270" s="41" t="s">
        <v>215</v>
      </c>
      <c r="G270" s="17">
        <v>2974.2</v>
      </c>
      <c r="H270" s="17">
        <f t="shared" si="5"/>
        <v>0</v>
      </c>
      <c r="I270" s="23"/>
    </row>
    <row r="271" spans="1:9" x14ac:dyDescent="0.25">
      <c r="A271" s="18">
        <v>42739</v>
      </c>
      <c r="B271" s="19" t="s">
        <v>441</v>
      </c>
      <c r="C271" s="20">
        <v>95868</v>
      </c>
      <c r="D271" s="4" t="s">
        <v>442</v>
      </c>
      <c r="E271" s="17">
        <v>4722.92</v>
      </c>
      <c r="F271" s="41" t="s">
        <v>215</v>
      </c>
      <c r="G271" s="17">
        <v>4722.92</v>
      </c>
      <c r="H271" s="17">
        <f t="shared" si="5"/>
        <v>0</v>
      </c>
      <c r="I271" s="23"/>
    </row>
    <row r="272" spans="1:9" x14ac:dyDescent="0.25">
      <c r="A272" s="18">
        <v>42739</v>
      </c>
      <c r="B272" s="19" t="s">
        <v>443</v>
      </c>
      <c r="C272" s="20">
        <v>95869</v>
      </c>
      <c r="D272" s="4" t="s">
        <v>168</v>
      </c>
      <c r="E272" s="17">
        <v>5236.8</v>
      </c>
      <c r="F272" s="41" t="s">
        <v>129</v>
      </c>
      <c r="G272" s="17">
        <v>5236.8</v>
      </c>
      <c r="H272" s="17">
        <f t="shared" si="5"/>
        <v>0</v>
      </c>
      <c r="I272" s="23"/>
    </row>
    <row r="273" spans="1:9" x14ac:dyDescent="0.25">
      <c r="A273" s="18">
        <v>42739</v>
      </c>
      <c r="B273" s="19" t="s">
        <v>444</v>
      </c>
      <c r="C273" s="20">
        <v>95870</v>
      </c>
      <c r="D273" s="4" t="s">
        <v>445</v>
      </c>
      <c r="E273" s="17">
        <v>2315.8000000000002</v>
      </c>
      <c r="F273" s="41" t="s">
        <v>36</v>
      </c>
      <c r="G273" s="17">
        <v>2315.8000000000002</v>
      </c>
      <c r="H273" s="17">
        <f t="shared" si="5"/>
        <v>0</v>
      </c>
      <c r="I273" s="23"/>
    </row>
    <row r="274" spans="1:9" x14ac:dyDescent="0.25">
      <c r="A274" s="18">
        <v>42739</v>
      </c>
      <c r="B274" s="19" t="s">
        <v>446</v>
      </c>
      <c r="C274" s="20">
        <v>95871</v>
      </c>
      <c r="D274" s="4" t="s">
        <v>268</v>
      </c>
      <c r="E274" s="17">
        <v>25458.7</v>
      </c>
      <c r="F274" s="41" t="s">
        <v>215</v>
      </c>
      <c r="G274" s="17">
        <v>25458.7</v>
      </c>
      <c r="H274" s="17">
        <f t="shared" si="5"/>
        <v>0</v>
      </c>
      <c r="I274" s="23"/>
    </row>
    <row r="275" spans="1:9" x14ac:dyDescent="0.25">
      <c r="A275" s="18">
        <v>42739</v>
      </c>
      <c r="B275" s="19" t="s">
        <v>447</v>
      </c>
      <c r="C275" s="20">
        <v>95872</v>
      </c>
      <c r="D275" s="4" t="s">
        <v>448</v>
      </c>
      <c r="E275" s="17">
        <v>361.4</v>
      </c>
      <c r="F275" s="41" t="s">
        <v>36</v>
      </c>
      <c r="G275" s="17">
        <v>361.4</v>
      </c>
      <c r="H275" s="17">
        <f t="shared" si="5"/>
        <v>0</v>
      </c>
      <c r="I275" s="23"/>
    </row>
    <row r="276" spans="1:9" x14ac:dyDescent="0.25">
      <c r="A276" s="18">
        <v>42739</v>
      </c>
      <c r="B276" s="19" t="s">
        <v>449</v>
      </c>
      <c r="C276" s="20">
        <v>95873</v>
      </c>
      <c r="D276" s="4" t="s">
        <v>450</v>
      </c>
      <c r="E276" s="17">
        <v>3189.3</v>
      </c>
      <c r="F276" s="41" t="s">
        <v>36</v>
      </c>
      <c r="G276" s="17">
        <v>3189.3</v>
      </c>
      <c r="H276" s="17">
        <f t="shared" si="5"/>
        <v>0</v>
      </c>
      <c r="I276" s="23"/>
    </row>
    <row r="277" spans="1:9" x14ac:dyDescent="0.25">
      <c r="A277" s="18">
        <v>42739</v>
      </c>
      <c r="B277" s="19" t="s">
        <v>451</v>
      </c>
      <c r="C277" s="20">
        <v>95874</v>
      </c>
      <c r="D277" s="4" t="s">
        <v>291</v>
      </c>
      <c r="E277" s="17">
        <v>2468.1</v>
      </c>
      <c r="F277" s="41" t="s">
        <v>36</v>
      </c>
      <c r="G277" s="17">
        <v>2468.1</v>
      </c>
      <c r="H277" s="17">
        <f t="shared" si="5"/>
        <v>0</v>
      </c>
      <c r="I277" s="23"/>
    </row>
    <row r="278" spans="1:9" x14ac:dyDescent="0.25">
      <c r="A278" s="18">
        <v>42739</v>
      </c>
      <c r="B278" s="19" t="s">
        <v>452</v>
      </c>
      <c r="C278" s="20">
        <v>95875</v>
      </c>
      <c r="D278" s="4" t="s">
        <v>83</v>
      </c>
      <c r="E278" s="17">
        <v>6275.7</v>
      </c>
      <c r="F278" s="41" t="s">
        <v>36</v>
      </c>
      <c r="G278" s="17">
        <v>6275.7</v>
      </c>
      <c r="H278" s="17">
        <f t="shared" si="5"/>
        <v>0</v>
      </c>
      <c r="I278" s="23"/>
    </row>
    <row r="279" spans="1:9" x14ac:dyDescent="0.25">
      <c r="A279" s="18">
        <v>42739</v>
      </c>
      <c r="B279" s="19" t="s">
        <v>453</v>
      </c>
      <c r="C279" s="20">
        <v>95876</v>
      </c>
      <c r="D279" s="4" t="s">
        <v>88</v>
      </c>
      <c r="E279" s="17">
        <v>1420.2</v>
      </c>
      <c r="F279" s="41" t="s">
        <v>36</v>
      </c>
      <c r="G279" s="17">
        <v>1420.2</v>
      </c>
      <c r="H279" s="17">
        <f t="shared" si="5"/>
        <v>0</v>
      </c>
      <c r="I279" s="23"/>
    </row>
    <row r="280" spans="1:9" x14ac:dyDescent="0.25">
      <c r="A280" s="18">
        <v>42739</v>
      </c>
      <c r="B280" s="19" t="s">
        <v>454</v>
      </c>
      <c r="C280" s="20">
        <v>95877</v>
      </c>
      <c r="D280" s="4" t="s">
        <v>88</v>
      </c>
      <c r="E280" s="17">
        <v>7738.2</v>
      </c>
      <c r="F280" s="41" t="s">
        <v>36</v>
      </c>
      <c r="G280" s="17">
        <v>7738.2</v>
      </c>
      <c r="H280" s="17">
        <f t="shared" si="5"/>
        <v>0</v>
      </c>
      <c r="I280" s="23"/>
    </row>
    <row r="281" spans="1:9" x14ac:dyDescent="0.25">
      <c r="A281" s="18">
        <v>42739</v>
      </c>
      <c r="B281" s="19" t="s">
        <v>455</v>
      </c>
      <c r="C281" s="20">
        <v>95878</v>
      </c>
      <c r="D281" s="4" t="s">
        <v>109</v>
      </c>
      <c r="E281" s="17">
        <v>4396</v>
      </c>
      <c r="F281" s="41" t="s">
        <v>36</v>
      </c>
      <c r="G281" s="17">
        <v>4396</v>
      </c>
      <c r="H281" s="17">
        <f t="shared" si="5"/>
        <v>0</v>
      </c>
      <c r="I281" s="23"/>
    </row>
    <row r="282" spans="1:9" x14ac:dyDescent="0.25">
      <c r="A282" s="18">
        <v>42739</v>
      </c>
      <c r="B282" s="19" t="s">
        <v>456</v>
      </c>
      <c r="C282" s="20">
        <v>95879</v>
      </c>
      <c r="D282" s="4" t="s">
        <v>457</v>
      </c>
      <c r="E282" s="17">
        <v>1998.8</v>
      </c>
      <c r="F282" s="41">
        <v>42741</v>
      </c>
      <c r="G282" s="17">
        <v>1998.8</v>
      </c>
      <c r="H282" s="17">
        <f t="shared" si="5"/>
        <v>0</v>
      </c>
      <c r="I282" s="23"/>
    </row>
    <row r="283" spans="1:9" x14ac:dyDescent="0.25">
      <c r="A283" s="18">
        <v>42739</v>
      </c>
      <c r="B283" s="19" t="s">
        <v>458</v>
      </c>
      <c r="C283" s="20">
        <v>95880</v>
      </c>
      <c r="D283" s="4" t="s">
        <v>459</v>
      </c>
      <c r="E283" s="17">
        <v>1372.9</v>
      </c>
      <c r="F283" s="41" t="s">
        <v>36</v>
      </c>
      <c r="G283" s="17">
        <v>1372.9</v>
      </c>
      <c r="H283" s="17">
        <f t="shared" si="5"/>
        <v>0</v>
      </c>
      <c r="I283" s="23"/>
    </row>
    <row r="284" spans="1:9" x14ac:dyDescent="0.25">
      <c r="A284" s="18">
        <v>42739</v>
      </c>
      <c r="B284" s="19" t="s">
        <v>460</v>
      </c>
      <c r="C284" s="20">
        <v>95881</v>
      </c>
      <c r="D284" s="4" t="s">
        <v>122</v>
      </c>
      <c r="E284" s="17">
        <v>1584</v>
      </c>
      <c r="F284" s="41" t="s">
        <v>123</v>
      </c>
      <c r="G284" s="17">
        <v>1584</v>
      </c>
      <c r="H284" s="17">
        <f t="shared" si="5"/>
        <v>0</v>
      </c>
      <c r="I284" s="23"/>
    </row>
    <row r="285" spans="1:9" x14ac:dyDescent="0.25">
      <c r="A285" s="18">
        <v>42739</v>
      </c>
      <c r="B285" s="19" t="s">
        <v>461</v>
      </c>
      <c r="C285" s="20">
        <v>95882</v>
      </c>
      <c r="D285" s="4" t="s">
        <v>462</v>
      </c>
      <c r="E285" s="17">
        <v>4204.8</v>
      </c>
      <c r="F285" s="41" t="s">
        <v>36</v>
      </c>
      <c r="G285" s="17">
        <v>4204.8</v>
      </c>
      <c r="H285" s="17">
        <f t="shared" si="5"/>
        <v>0</v>
      </c>
      <c r="I285" s="23"/>
    </row>
    <row r="286" spans="1:9" x14ac:dyDescent="0.25">
      <c r="A286" s="18">
        <v>42739</v>
      </c>
      <c r="B286" s="19" t="s">
        <v>463</v>
      </c>
      <c r="C286" s="20">
        <v>95883</v>
      </c>
      <c r="D286" s="4" t="s">
        <v>94</v>
      </c>
      <c r="E286" s="17">
        <v>1395</v>
      </c>
      <c r="F286" s="41" t="s">
        <v>36</v>
      </c>
      <c r="G286" s="17">
        <v>1395</v>
      </c>
      <c r="H286" s="17">
        <f t="shared" si="5"/>
        <v>0</v>
      </c>
      <c r="I286" s="23"/>
    </row>
    <row r="287" spans="1:9" x14ac:dyDescent="0.25">
      <c r="A287" s="18">
        <v>42739</v>
      </c>
      <c r="B287" s="19" t="s">
        <v>464</v>
      </c>
      <c r="C287" s="20">
        <v>95884</v>
      </c>
      <c r="D287" s="4" t="s">
        <v>465</v>
      </c>
      <c r="E287" s="17">
        <v>4822.8</v>
      </c>
      <c r="F287" s="41" t="s">
        <v>107</v>
      </c>
      <c r="G287" s="17">
        <v>4822.8</v>
      </c>
      <c r="H287" s="17">
        <f t="shared" si="5"/>
        <v>0</v>
      </c>
      <c r="I287" s="23"/>
    </row>
    <row r="288" spans="1:9" x14ac:dyDescent="0.25">
      <c r="A288" s="18">
        <v>42739</v>
      </c>
      <c r="B288" s="19" t="s">
        <v>466</v>
      </c>
      <c r="C288" s="20">
        <v>95885</v>
      </c>
      <c r="D288" s="4" t="s">
        <v>81</v>
      </c>
      <c r="E288" s="17">
        <v>8682.6</v>
      </c>
      <c r="F288" s="41" t="s">
        <v>36</v>
      </c>
      <c r="G288" s="17">
        <v>8682.6</v>
      </c>
      <c r="H288" s="17">
        <f t="shared" si="5"/>
        <v>0</v>
      </c>
      <c r="I288" s="23"/>
    </row>
    <row r="289" spans="1:9" x14ac:dyDescent="0.25">
      <c r="A289" s="18">
        <v>42739</v>
      </c>
      <c r="B289" s="19" t="s">
        <v>467</v>
      </c>
      <c r="C289" s="20">
        <v>95886</v>
      </c>
      <c r="D289" s="4" t="s">
        <v>468</v>
      </c>
      <c r="E289" s="17">
        <v>12842</v>
      </c>
      <c r="F289" s="41" t="s">
        <v>107</v>
      </c>
      <c r="G289" s="17">
        <v>12842</v>
      </c>
      <c r="H289" s="17">
        <f t="shared" si="5"/>
        <v>0</v>
      </c>
      <c r="I289" s="23"/>
    </row>
    <row r="290" spans="1:9" x14ac:dyDescent="0.25">
      <c r="A290" s="18">
        <v>42739</v>
      </c>
      <c r="B290" s="19" t="s">
        <v>469</v>
      </c>
      <c r="C290" s="20">
        <v>95887</v>
      </c>
      <c r="D290" s="4" t="s">
        <v>470</v>
      </c>
      <c r="E290" s="17">
        <v>12180</v>
      </c>
      <c r="F290" s="41" t="s">
        <v>36</v>
      </c>
      <c r="G290" s="17">
        <v>12180</v>
      </c>
      <c r="H290" s="17">
        <f t="shared" si="5"/>
        <v>0</v>
      </c>
      <c r="I290" s="23"/>
    </row>
    <row r="291" spans="1:9" x14ac:dyDescent="0.25">
      <c r="A291" s="18">
        <v>42739</v>
      </c>
      <c r="B291" s="19" t="s">
        <v>471</v>
      </c>
      <c r="C291" s="20">
        <v>95888</v>
      </c>
      <c r="D291" s="4" t="s">
        <v>472</v>
      </c>
      <c r="E291" s="17">
        <v>19719.8</v>
      </c>
      <c r="F291" s="41" t="s">
        <v>33</v>
      </c>
      <c r="G291" s="17">
        <v>19719.8</v>
      </c>
      <c r="H291" s="17">
        <f t="shared" si="5"/>
        <v>0</v>
      </c>
      <c r="I291" s="23"/>
    </row>
    <row r="292" spans="1:9" x14ac:dyDescent="0.25">
      <c r="A292" s="18">
        <v>42739</v>
      </c>
      <c r="B292" s="19" t="s">
        <v>473</v>
      </c>
      <c r="C292" s="20">
        <v>95889</v>
      </c>
      <c r="D292" s="4" t="s">
        <v>305</v>
      </c>
      <c r="E292" s="17">
        <v>2188.6</v>
      </c>
      <c r="F292" s="41" t="s">
        <v>123</v>
      </c>
      <c r="G292" s="17">
        <v>2188.6</v>
      </c>
      <c r="H292" s="17">
        <f t="shared" si="5"/>
        <v>0</v>
      </c>
      <c r="I292" s="23"/>
    </row>
    <row r="293" spans="1:9" x14ac:dyDescent="0.25">
      <c r="A293" s="18">
        <v>42739</v>
      </c>
      <c r="B293" s="19" t="s">
        <v>474</v>
      </c>
      <c r="C293" s="20">
        <v>95890</v>
      </c>
      <c r="D293" s="4" t="s">
        <v>159</v>
      </c>
      <c r="E293" s="17">
        <v>3927.3</v>
      </c>
      <c r="F293" s="41" t="s">
        <v>36</v>
      </c>
      <c r="G293" s="17">
        <v>3927.3</v>
      </c>
      <c r="H293" s="17">
        <f t="shared" si="5"/>
        <v>0</v>
      </c>
      <c r="I293" s="23"/>
    </row>
    <row r="294" spans="1:9" x14ac:dyDescent="0.25">
      <c r="A294" s="18">
        <v>42739</v>
      </c>
      <c r="B294" s="19" t="s">
        <v>475</v>
      </c>
      <c r="C294" s="20">
        <v>95891</v>
      </c>
      <c r="D294" s="4" t="s">
        <v>476</v>
      </c>
      <c r="E294" s="17">
        <v>3295.4</v>
      </c>
      <c r="F294" s="41" t="s">
        <v>123</v>
      </c>
      <c r="G294" s="17">
        <v>3295.4</v>
      </c>
      <c r="H294" s="17">
        <f t="shared" si="5"/>
        <v>0</v>
      </c>
      <c r="I294" s="23"/>
    </row>
    <row r="295" spans="1:9" x14ac:dyDescent="0.25">
      <c r="A295" s="18">
        <v>42739</v>
      </c>
      <c r="B295" s="19" t="s">
        <v>477</v>
      </c>
      <c r="C295" s="20">
        <v>95892</v>
      </c>
      <c r="D295" s="4" t="s">
        <v>159</v>
      </c>
      <c r="E295" s="17">
        <v>846.4</v>
      </c>
      <c r="F295" s="41" t="s">
        <v>36</v>
      </c>
      <c r="G295" s="17">
        <v>846.4</v>
      </c>
      <c r="H295" s="17">
        <f t="shared" si="5"/>
        <v>0</v>
      </c>
      <c r="I295" s="23"/>
    </row>
    <row r="296" spans="1:9" x14ac:dyDescent="0.25">
      <c r="A296" s="18">
        <v>42739</v>
      </c>
      <c r="B296" s="19" t="s">
        <v>478</v>
      </c>
      <c r="C296" s="20">
        <v>95893</v>
      </c>
      <c r="D296" s="4" t="s">
        <v>149</v>
      </c>
      <c r="E296" s="17">
        <v>1773.2</v>
      </c>
      <c r="F296" s="41" t="s">
        <v>36</v>
      </c>
      <c r="G296" s="17">
        <v>1773.2</v>
      </c>
      <c r="H296" s="17">
        <f t="shared" si="5"/>
        <v>0</v>
      </c>
      <c r="I296" s="23"/>
    </row>
    <row r="297" spans="1:9" x14ac:dyDescent="0.25">
      <c r="A297" s="18">
        <v>42739</v>
      </c>
      <c r="B297" s="19" t="s">
        <v>479</v>
      </c>
      <c r="C297" s="20">
        <v>95894</v>
      </c>
      <c r="D297" s="4" t="s">
        <v>480</v>
      </c>
      <c r="E297" s="17">
        <v>1796.76</v>
      </c>
      <c r="F297" s="41" t="s">
        <v>36</v>
      </c>
      <c r="G297" s="17">
        <v>1796.76</v>
      </c>
      <c r="H297" s="17">
        <f t="shared" si="5"/>
        <v>0</v>
      </c>
      <c r="I297" s="21"/>
    </row>
    <row r="298" spans="1:9" x14ac:dyDescent="0.25">
      <c r="A298" s="18">
        <v>42739</v>
      </c>
      <c r="B298" s="19" t="s">
        <v>481</v>
      </c>
      <c r="C298" s="20">
        <v>95895</v>
      </c>
      <c r="D298" s="4" t="s">
        <v>188</v>
      </c>
      <c r="E298" s="17">
        <v>4141.2</v>
      </c>
      <c r="F298" s="41" t="s">
        <v>36</v>
      </c>
      <c r="G298" s="17">
        <v>4141.2</v>
      </c>
      <c r="H298" s="17">
        <f t="shared" si="5"/>
        <v>0</v>
      </c>
      <c r="I298" s="21"/>
    </row>
    <row r="299" spans="1:9" x14ac:dyDescent="0.25">
      <c r="A299" s="18">
        <v>42739</v>
      </c>
      <c r="B299" s="19" t="s">
        <v>482</v>
      </c>
      <c r="C299" s="20">
        <v>95896</v>
      </c>
      <c r="D299" s="4" t="s">
        <v>483</v>
      </c>
      <c r="E299" s="17">
        <v>8366.4</v>
      </c>
      <c r="F299" s="41" t="s">
        <v>36</v>
      </c>
      <c r="G299" s="17">
        <v>8366.4</v>
      </c>
      <c r="H299" s="17">
        <f t="shared" si="5"/>
        <v>0</v>
      </c>
      <c r="I299" s="21"/>
    </row>
    <row r="300" spans="1:9" x14ac:dyDescent="0.25">
      <c r="A300" s="18">
        <v>42739</v>
      </c>
      <c r="B300" s="19" t="s">
        <v>484</v>
      </c>
      <c r="C300" s="20">
        <v>95897</v>
      </c>
      <c r="D300" s="4" t="s">
        <v>196</v>
      </c>
      <c r="E300" s="17">
        <v>1850.2</v>
      </c>
      <c r="F300" s="41" t="s">
        <v>36</v>
      </c>
      <c r="G300" s="17">
        <v>1850.2</v>
      </c>
      <c r="H300" s="17">
        <f t="shared" si="5"/>
        <v>0</v>
      </c>
      <c r="I300" s="21"/>
    </row>
    <row r="301" spans="1:9" x14ac:dyDescent="0.25">
      <c r="A301" s="18">
        <v>42739</v>
      </c>
      <c r="B301" s="19" t="s">
        <v>485</v>
      </c>
      <c r="C301" s="20">
        <v>95898</v>
      </c>
      <c r="D301" s="4" t="s">
        <v>486</v>
      </c>
      <c r="E301" s="17">
        <v>3249.6</v>
      </c>
      <c r="F301" s="41" t="s">
        <v>36</v>
      </c>
      <c r="G301" s="17">
        <v>3249.6</v>
      </c>
      <c r="H301" s="17">
        <f t="shared" si="5"/>
        <v>0</v>
      </c>
      <c r="I301" s="21"/>
    </row>
    <row r="302" spans="1:9" x14ac:dyDescent="0.25">
      <c r="A302" s="18">
        <v>42739</v>
      </c>
      <c r="B302" s="19" t="s">
        <v>487</v>
      </c>
      <c r="C302" s="20">
        <v>95899</v>
      </c>
      <c r="D302" s="4" t="s">
        <v>45</v>
      </c>
      <c r="E302" s="17">
        <v>2165.9</v>
      </c>
      <c r="F302" s="41" t="s">
        <v>36</v>
      </c>
      <c r="G302" s="17">
        <v>2165.9</v>
      </c>
      <c r="H302" s="17">
        <f t="shared" si="5"/>
        <v>0</v>
      </c>
      <c r="I302" s="21"/>
    </row>
    <row r="303" spans="1:9" x14ac:dyDescent="0.25">
      <c r="A303" s="18">
        <v>42739</v>
      </c>
      <c r="B303" s="19" t="s">
        <v>488</v>
      </c>
      <c r="C303" s="20">
        <v>95900</v>
      </c>
      <c r="D303" s="4" t="s">
        <v>30</v>
      </c>
      <c r="E303" s="17">
        <v>786.6</v>
      </c>
      <c r="F303" s="41" t="s">
        <v>36</v>
      </c>
      <c r="G303" s="17">
        <v>786.6</v>
      </c>
      <c r="H303" s="17">
        <f t="shared" si="5"/>
        <v>0</v>
      </c>
      <c r="I303" s="21"/>
    </row>
    <row r="304" spans="1:9" x14ac:dyDescent="0.25">
      <c r="A304" s="18">
        <v>42739</v>
      </c>
      <c r="B304" s="19" t="s">
        <v>489</v>
      </c>
      <c r="C304" s="20">
        <v>95901</v>
      </c>
      <c r="D304" s="4" t="s">
        <v>71</v>
      </c>
      <c r="E304" s="17">
        <v>3885</v>
      </c>
      <c r="F304" s="41" t="s">
        <v>36</v>
      </c>
      <c r="G304" s="17">
        <v>3885</v>
      </c>
      <c r="H304" s="17">
        <f t="shared" si="5"/>
        <v>0</v>
      </c>
      <c r="I304" s="21"/>
    </row>
    <row r="305" spans="1:9" x14ac:dyDescent="0.25">
      <c r="A305" s="18">
        <v>42739</v>
      </c>
      <c r="B305" s="19" t="s">
        <v>490</v>
      </c>
      <c r="C305" s="20">
        <v>95902</v>
      </c>
      <c r="D305" s="15" t="s">
        <v>115</v>
      </c>
      <c r="E305" s="16">
        <v>0</v>
      </c>
      <c r="F305" s="40" t="s">
        <v>95</v>
      </c>
      <c r="G305" s="16">
        <v>0</v>
      </c>
      <c r="H305" s="16">
        <f t="shared" si="5"/>
        <v>0</v>
      </c>
      <c r="I305" s="21"/>
    </row>
    <row r="306" spans="1:9" x14ac:dyDescent="0.25">
      <c r="A306" s="18">
        <v>42739</v>
      </c>
      <c r="B306" s="19" t="s">
        <v>491</v>
      </c>
      <c r="C306" s="20">
        <v>95903</v>
      </c>
      <c r="D306" s="4" t="s">
        <v>492</v>
      </c>
      <c r="E306" s="17">
        <v>18951.400000000001</v>
      </c>
      <c r="F306" s="41" t="s">
        <v>493</v>
      </c>
      <c r="G306" s="17">
        <v>18951.400000000001</v>
      </c>
      <c r="H306" s="17">
        <f t="shared" si="5"/>
        <v>0</v>
      </c>
      <c r="I306" s="21"/>
    </row>
    <row r="307" spans="1:9" x14ac:dyDescent="0.25">
      <c r="A307" s="18">
        <v>42739</v>
      </c>
      <c r="B307" s="19" t="s">
        <v>494</v>
      </c>
      <c r="C307" s="20">
        <v>95904</v>
      </c>
      <c r="D307" s="4" t="s">
        <v>459</v>
      </c>
      <c r="E307" s="17">
        <v>2436</v>
      </c>
      <c r="F307" s="41" t="s">
        <v>36</v>
      </c>
      <c r="G307" s="17">
        <v>2436</v>
      </c>
      <c r="H307" s="17">
        <f t="shared" si="5"/>
        <v>0</v>
      </c>
      <c r="I307" s="21"/>
    </row>
    <row r="308" spans="1:9" x14ac:dyDescent="0.25">
      <c r="A308" s="18">
        <v>42739</v>
      </c>
      <c r="B308" s="19" t="s">
        <v>495</v>
      </c>
      <c r="C308" s="20">
        <v>95905</v>
      </c>
      <c r="D308" s="4" t="s">
        <v>176</v>
      </c>
      <c r="E308" s="17">
        <v>3477</v>
      </c>
      <c r="F308" s="41" t="s">
        <v>215</v>
      </c>
      <c r="G308" s="17">
        <v>3477</v>
      </c>
      <c r="H308" s="17">
        <f t="shared" si="5"/>
        <v>0</v>
      </c>
      <c r="I308" s="21"/>
    </row>
    <row r="309" spans="1:9" x14ac:dyDescent="0.25">
      <c r="A309" s="18">
        <v>42739</v>
      </c>
      <c r="B309" s="19" t="s">
        <v>496</v>
      </c>
      <c r="C309" s="20">
        <v>95906</v>
      </c>
      <c r="D309" s="4" t="s">
        <v>176</v>
      </c>
      <c r="E309" s="17">
        <v>475.8</v>
      </c>
      <c r="F309" s="41" t="s">
        <v>215</v>
      </c>
      <c r="G309" s="17">
        <v>475.8</v>
      </c>
      <c r="H309" s="17">
        <f t="shared" si="5"/>
        <v>0</v>
      </c>
      <c r="I309" s="21"/>
    </row>
    <row r="310" spans="1:9" x14ac:dyDescent="0.25">
      <c r="A310" s="18">
        <v>42739</v>
      </c>
      <c r="B310" s="19" t="s">
        <v>497</v>
      </c>
      <c r="C310" s="20">
        <v>95907</v>
      </c>
      <c r="D310" s="4" t="s">
        <v>155</v>
      </c>
      <c r="E310" s="17">
        <v>25308.5</v>
      </c>
      <c r="F310" s="42" t="s">
        <v>498</v>
      </c>
      <c r="G310" s="22">
        <f>6308.5+19000</f>
        <v>25308.5</v>
      </c>
      <c r="H310" s="22">
        <f t="shared" si="5"/>
        <v>0</v>
      </c>
      <c r="I310" s="21"/>
    </row>
    <row r="311" spans="1:9" x14ac:dyDescent="0.25">
      <c r="A311" s="18">
        <v>42739</v>
      </c>
      <c r="B311" s="19" t="s">
        <v>499</v>
      </c>
      <c r="C311" s="20">
        <v>95908</v>
      </c>
      <c r="D311" s="4" t="s">
        <v>145</v>
      </c>
      <c r="E311" s="17">
        <v>29325</v>
      </c>
      <c r="F311" s="41" t="s">
        <v>33</v>
      </c>
      <c r="G311" s="17">
        <v>29325</v>
      </c>
      <c r="H311" s="17">
        <f t="shared" si="5"/>
        <v>0</v>
      </c>
      <c r="I311" s="21"/>
    </row>
    <row r="312" spans="1:9" x14ac:dyDescent="0.25">
      <c r="A312" s="18">
        <v>42739</v>
      </c>
      <c r="B312" s="19" t="s">
        <v>500</v>
      </c>
      <c r="C312" s="20">
        <v>95909</v>
      </c>
      <c r="D312" s="15" t="s">
        <v>161</v>
      </c>
      <c r="E312" s="16">
        <v>0</v>
      </c>
      <c r="F312" s="40" t="s">
        <v>95</v>
      </c>
      <c r="G312" s="16">
        <v>0</v>
      </c>
      <c r="H312" s="16">
        <f t="shared" si="5"/>
        <v>0</v>
      </c>
      <c r="I312" s="21"/>
    </row>
    <row r="313" spans="1:9" x14ac:dyDescent="0.25">
      <c r="A313" s="18">
        <v>42739</v>
      </c>
      <c r="B313" s="19" t="s">
        <v>501</v>
      </c>
      <c r="C313" s="20">
        <v>95910</v>
      </c>
      <c r="D313" s="4" t="s">
        <v>163</v>
      </c>
      <c r="E313" s="17">
        <v>8122.5</v>
      </c>
      <c r="F313" s="41" t="s">
        <v>173</v>
      </c>
      <c r="G313" s="17">
        <v>8122.5</v>
      </c>
      <c r="H313" s="17">
        <f t="shared" si="5"/>
        <v>0</v>
      </c>
      <c r="I313" s="21"/>
    </row>
    <row r="314" spans="1:9" x14ac:dyDescent="0.25">
      <c r="A314" s="18">
        <v>42739</v>
      </c>
      <c r="B314" s="19" t="s">
        <v>502</v>
      </c>
      <c r="C314" s="20">
        <v>95911</v>
      </c>
      <c r="D314" s="15" t="s">
        <v>165</v>
      </c>
      <c r="E314" s="16">
        <v>0</v>
      </c>
      <c r="F314" s="40" t="s">
        <v>95</v>
      </c>
      <c r="G314" s="16">
        <v>0</v>
      </c>
      <c r="H314" s="16">
        <f t="shared" si="5"/>
        <v>0</v>
      </c>
      <c r="I314" s="21"/>
    </row>
    <row r="315" spans="1:9" x14ac:dyDescent="0.25">
      <c r="A315" s="18">
        <v>42739</v>
      </c>
      <c r="B315" s="19" t="s">
        <v>503</v>
      </c>
      <c r="C315" s="20">
        <v>95912</v>
      </c>
      <c r="D315" s="4" t="s">
        <v>172</v>
      </c>
      <c r="E315" s="17">
        <v>25729.599999999999</v>
      </c>
      <c r="F315" s="41" t="s">
        <v>173</v>
      </c>
      <c r="G315" s="17">
        <v>25729.599999999999</v>
      </c>
      <c r="H315" s="17">
        <f t="shared" si="5"/>
        <v>0</v>
      </c>
      <c r="I315" s="21"/>
    </row>
    <row r="316" spans="1:9" x14ac:dyDescent="0.25">
      <c r="A316" s="18">
        <v>42739</v>
      </c>
      <c r="B316" s="19" t="s">
        <v>504</v>
      </c>
      <c r="C316" s="20">
        <v>95913</v>
      </c>
      <c r="D316" s="4" t="s">
        <v>505</v>
      </c>
      <c r="E316" s="17">
        <v>17457</v>
      </c>
      <c r="F316" s="41" t="s">
        <v>33</v>
      </c>
      <c r="G316" s="17">
        <v>17457</v>
      </c>
      <c r="H316" s="17">
        <f t="shared" si="5"/>
        <v>0</v>
      </c>
      <c r="I316" s="21"/>
    </row>
    <row r="317" spans="1:9" x14ac:dyDescent="0.25">
      <c r="A317" s="18">
        <v>42739</v>
      </c>
      <c r="B317" s="19" t="s">
        <v>506</v>
      </c>
      <c r="C317" s="20">
        <v>95914</v>
      </c>
      <c r="D317" s="4" t="s">
        <v>30</v>
      </c>
      <c r="E317" s="17">
        <v>5500</v>
      </c>
      <c r="F317" s="41" t="s">
        <v>33</v>
      </c>
      <c r="G317" s="17">
        <v>5500</v>
      </c>
      <c r="H317" s="17">
        <f t="shared" si="5"/>
        <v>0</v>
      </c>
      <c r="I317" s="21"/>
    </row>
    <row r="318" spans="1:9" x14ac:dyDescent="0.25">
      <c r="A318" s="18">
        <v>42739</v>
      </c>
      <c r="B318" s="19" t="s">
        <v>507</v>
      </c>
      <c r="C318" s="20">
        <v>95915</v>
      </c>
      <c r="D318" s="4" t="s">
        <v>319</v>
      </c>
      <c r="E318" s="17">
        <v>3801.6</v>
      </c>
      <c r="F318" s="41" t="s">
        <v>215</v>
      </c>
      <c r="G318" s="17">
        <v>3801.6</v>
      </c>
      <c r="H318" s="17">
        <f t="shared" si="5"/>
        <v>0</v>
      </c>
      <c r="I318" s="21"/>
    </row>
    <row r="319" spans="1:9" x14ac:dyDescent="0.25">
      <c r="A319" s="18">
        <v>42739</v>
      </c>
      <c r="B319" s="19" t="s">
        <v>508</v>
      </c>
      <c r="C319" s="20">
        <v>95916</v>
      </c>
      <c r="D319" s="4" t="s">
        <v>509</v>
      </c>
      <c r="E319" s="17">
        <v>16712.8</v>
      </c>
      <c r="F319" s="41" t="s">
        <v>129</v>
      </c>
      <c r="G319" s="17">
        <v>16712.8</v>
      </c>
      <c r="H319" s="17">
        <f t="shared" si="5"/>
        <v>0</v>
      </c>
      <c r="I319" s="21"/>
    </row>
    <row r="320" spans="1:9" x14ac:dyDescent="0.25">
      <c r="A320" s="18">
        <v>42739</v>
      </c>
      <c r="B320" s="19" t="s">
        <v>510</v>
      </c>
      <c r="C320" s="20">
        <v>95917</v>
      </c>
      <c r="D320" s="4" t="s">
        <v>21</v>
      </c>
      <c r="E320" s="17">
        <v>30960.799999999999</v>
      </c>
      <c r="F320" s="41" t="s">
        <v>511</v>
      </c>
      <c r="G320" s="17">
        <v>30960.799999999999</v>
      </c>
      <c r="H320" s="17">
        <f t="shared" si="5"/>
        <v>0</v>
      </c>
      <c r="I320" s="21"/>
    </row>
    <row r="321" spans="1:9" x14ac:dyDescent="0.25">
      <c r="A321" s="18">
        <v>42739</v>
      </c>
      <c r="B321" s="19" t="s">
        <v>512</v>
      </c>
      <c r="C321" s="20">
        <v>95918</v>
      </c>
      <c r="D321" s="4" t="s">
        <v>12</v>
      </c>
      <c r="E321" s="17">
        <v>1020</v>
      </c>
      <c r="F321" s="41" t="s">
        <v>36</v>
      </c>
      <c r="G321" s="17">
        <v>1020</v>
      </c>
      <c r="H321" s="17">
        <f t="shared" si="5"/>
        <v>0</v>
      </c>
      <c r="I321" s="21"/>
    </row>
    <row r="322" spans="1:9" x14ac:dyDescent="0.25">
      <c r="A322" s="18">
        <v>42739</v>
      </c>
      <c r="B322" s="19" t="s">
        <v>513</v>
      </c>
      <c r="C322" s="20">
        <v>95919</v>
      </c>
      <c r="D322" s="4" t="s">
        <v>509</v>
      </c>
      <c r="E322" s="17">
        <v>4500</v>
      </c>
      <c r="F322" s="41" t="s">
        <v>129</v>
      </c>
      <c r="G322" s="17">
        <v>4500</v>
      </c>
      <c r="H322" s="17">
        <f t="shared" si="5"/>
        <v>0</v>
      </c>
      <c r="I322" s="21"/>
    </row>
    <row r="323" spans="1:9" x14ac:dyDescent="0.25">
      <c r="A323" s="18">
        <v>42739</v>
      </c>
      <c r="B323" s="19" t="s">
        <v>514</v>
      </c>
      <c r="C323" s="20">
        <v>95920</v>
      </c>
      <c r="D323" s="4" t="s">
        <v>165</v>
      </c>
      <c r="E323" s="17">
        <v>7305.4</v>
      </c>
      <c r="F323" s="41" t="s">
        <v>166</v>
      </c>
      <c r="G323" s="17">
        <v>7305.4</v>
      </c>
      <c r="H323" s="17">
        <f t="shared" si="5"/>
        <v>0</v>
      </c>
      <c r="I323" s="21"/>
    </row>
    <row r="324" spans="1:9" x14ac:dyDescent="0.25">
      <c r="A324" s="18">
        <v>42739</v>
      </c>
      <c r="B324" s="19" t="s">
        <v>515</v>
      </c>
      <c r="C324" s="20">
        <v>95921</v>
      </c>
      <c r="D324" s="4" t="s">
        <v>161</v>
      </c>
      <c r="E324" s="17">
        <v>16359</v>
      </c>
      <c r="F324" s="41" t="s">
        <v>166</v>
      </c>
      <c r="G324" s="17">
        <v>16359</v>
      </c>
      <c r="H324" s="17">
        <f t="shared" si="5"/>
        <v>0</v>
      </c>
      <c r="I324" s="21"/>
    </row>
    <row r="325" spans="1:9" x14ac:dyDescent="0.25">
      <c r="A325" s="18">
        <v>42739</v>
      </c>
      <c r="B325" s="19" t="s">
        <v>516</v>
      </c>
      <c r="C325" s="20">
        <v>95922</v>
      </c>
      <c r="D325" s="4" t="s">
        <v>205</v>
      </c>
      <c r="E325" s="17">
        <v>69515.600000000006</v>
      </c>
      <c r="F325" s="41" t="s">
        <v>173</v>
      </c>
      <c r="G325" s="17">
        <v>69515.600000000006</v>
      </c>
      <c r="H325" s="17">
        <f t="shared" si="5"/>
        <v>0</v>
      </c>
      <c r="I325" s="21"/>
    </row>
    <row r="326" spans="1:9" x14ac:dyDescent="0.25">
      <c r="A326" s="18">
        <v>42739</v>
      </c>
      <c r="B326" s="19" t="s">
        <v>517</v>
      </c>
      <c r="C326" s="20">
        <v>95923</v>
      </c>
      <c r="D326" s="4" t="s">
        <v>222</v>
      </c>
      <c r="E326" s="17">
        <v>71502.600000000006</v>
      </c>
      <c r="F326" s="41" t="s">
        <v>215</v>
      </c>
      <c r="G326" s="17">
        <v>71502.600000000006</v>
      </c>
      <c r="H326" s="17">
        <f t="shared" ref="H326:H389" si="6">E326-G326</f>
        <v>0</v>
      </c>
      <c r="I326" s="21"/>
    </row>
    <row r="327" spans="1:9" x14ac:dyDescent="0.25">
      <c r="A327" s="18">
        <v>42739</v>
      </c>
      <c r="B327" s="19" t="s">
        <v>518</v>
      </c>
      <c r="C327" s="20">
        <v>95924</v>
      </c>
      <c r="D327" s="4" t="s">
        <v>10</v>
      </c>
      <c r="E327" s="17">
        <v>159673.66</v>
      </c>
      <c r="F327" s="41" t="s">
        <v>107</v>
      </c>
      <c r="G327" s="17">
        <v>159673.66</v>
      </c>
      <c r="H327" s="17">
        <f t="shared" si="6"/>
        <v>0</v>
      </c>
      <c r="I327" s="21"/>
    </row>
    <row r="328" spans="1:9" x14ac:dyDescent="0.25">
      <c r="A328" s="18">
        <v>42739</v>
      </c>
      <c r="B328" s="19" t="s">
        <v>519</v>
      </c>
      <c r="C328" s="20">
        <v>95925</v>
      </c>
      <c r="D328" s="4" t="s">
        <v>10</v>
      </c>
      <c r="E328" s="17">
        <v>4997.2</v>
      </c>
      <c r="F328" s="41" t="s">
        <v>107</v>
      </c>
      <c r="G328" s="17">
        <v>4997.2</v>
      </c>
      <c r="H328" s="17">
        <f t="shared" si="6"/>
        <v>0</v>
      </c>
      <c r="I328" s="21"/>
    </row>
    <row r="329" spans="1:9" x14ac:dyDescent="0.25">
      <c r="A329" s="18">
        <v>42739</v>
      </c>
      <c r="B329" s="19" t="s">
        <v>520</v>
      </c>
      <c r="C329" s="20">
        <v>95926</v>
      </c>
      <c r="D329" s="4" t="s">
        <v>10</v>
      </c>
      <c r="E329" s="17">
        <v>864</v>
      </c>
      <c r="F329" s="41" t="s">
        <v>107</v>
      </c>
      <c r="G329" s="17">
        <v>864</v>
      </c>
      <c r="H329" s="17">
        <f t="shared" si="6"/>
        <v>0</v>
      </c>
      <c r="I329" s="21"/>
    </row>
    <row r="330" spans="1:9" x14ac:dyDescent="0.25">
      <c r="A330" s="18">
        <v>42739</v>
      </c>
      <c r="B330" s="19" t="s">
        <v>521</v>
      </c>
      <c r="C330" s="20">
        <v>95927</v>
      </c>
      <c r="D330" s="4" t="s">
        <v>222</v>
      </c>
      <c r="E330" s="17">
        <v>21000</v>
      </c>
      <c r="F330" s="41" t="s">
        <v>129</v>
      </c>
      <c r="G330" s="17">
        <v>21000</v>
      </c>
      <c r="H330" s="17">
        <f t="shared" si="6"/>
        <v>0</v>
      </c>
      <c r="I330" s="21"/>
    </row>
    <row r="331" spans="1:9" x14ac:dyDescent="0.25">
      <c r="A331" s="18">
        <v>42739</v>
      </c>
      <c r="B331" s="19" t="s">
        <v>522</v>
      </c>
      <c r="C331" s="20">
        <v>95928</v>
      </c>
      <c r="D331" s="4" t="s">
        <v>523</v>
      </c>
      <c r="E331" s="17">
        <v>15743.2</v>
      </c>
      <c r="F331" s="41" t="s">
        <v>126</v>
      </c>
      <c r="G331" s="17">
        <v>15743.2</v>
      </c>
      <c r="H331" s="17">
        <f t="shared" si="6"/>
        <v>0</v>
      </c>
      <c r="I331" s="21"/>
    </row>
    <row r="332" spans="1:9" x14ac:dyDescent="0.25">
      <c r="A332" s="18">
        <v>42739</v>
      </c>
      <c r="B332" s="19" t="s">
        <v>524</v>
      </c>
      <c r="C332" s="20">
        <v>95929</v>
      </c>
      <c r="D332" s="4" t="s">
        <v>250</v>
      </c>
      <c r="E332" s="17">
        <v>1669.2</v>
      </c>
      <c r="F332" s="41" t="s">
        <v>33</v>
      </c>
      <c r="G332" s="17">
        <v>1669.2</v>
      </c>
      <c r="H332" s="17">
        <f t="shared" si="6"/>
        <v>0</v>
      </c>
      <c r="I332" s="21"/>
    </row>
    <row r="333" spans="1:9" x14ac:dyDescent="0.25">
      <c r="A333" s="18">
        <v>42739</v>
      </c>
      <c r="B333" s="19" t="s">
        <v>525</v>
      </c>
      <c r="C333" s="20">
        <v>95930</v>
      </c>
      <c r="D333" s="4" t="s">
        <v>193</v>
      </c>
      <c r="E333" s="17">
        <v>2354.4</v>
      </c>
      <c r="F333" s="41" t="s">
        <v>215</v>
      </c>
      <c r="G333" s="17">
        <v>2354.4</v>
      </c>
      <c r="H333" s="17">
        <f t="shared" si="6"/>
        <v>0</v>
      </c>
      <c r="I333" s="21"/>
    </row>
    <row r="334" spans="1:9" x14ac:dyDescent="0.25">
      <c r="A334" s="18">
        <v>42739</v>
      </c>
      <c r="B334" s="19" t="s">
        <v>526</v>
      </c>
      <c r="C334" s="20">
        <v>95931</v>
      </c>
      <c r="D334" s="4" t="s">
        <v>182</v>
      </c>
      <c r="E334" s="17">
        <v>2750</v>
      </c>
      <c r="F334" s="41" t="s">
        <v>215</v>
      </c>
      <c r="G334" s="17">
        <v>2750</v>
      </c>
      <c r="H334" s="17">
        <f t="shared" si="6"/>
        <v>0</v>
      </c>
      <c r="I334" s="21"/>
    </row>
    <row r="335" spans="1:9" x14ac:dyDescent="0.25">
      <c r="A335" s="18">
        <v>42739</v>
      </c>
      <c r="B335" s="19" t="s">
        <v>527</v>
      </c>
      <c r="C335" s="20">
        <v>95932</v>
      </c>
      <c r="D335" s="4" t="s">
        <v>528</v>
      </c>
      <c r="E335" s="17">
        <v>3125.6</v>
      </c>
      <c r="F335" s="41" t="s">
        <v>215</v>
      </c>
      <c r="G335" s="17">
        <v>3125.6</v>
      </c>
      <c r="H335" s="17">
        <f t="shared" si="6"/>
        <v>0</v>
      </c>
      <c r="I335" s="21"/>
    </row>
    <row r="336" spans="1:9" x14ac:dyDescent="0.25">
      <c r="A336" s="18">
        <v>42739</v>
      </c>
      <c r="B336" s="19" t="s">
        <v>529</v>
      </c>
      <c r="C336" s="20">
        <v>95933</v>
      </c>
      <c r="D336" s="4" t="s">
        <v>220</v>
      </c>
      <c r="E336" s="17">
        <v>702.1</v>
      </c>
      <c r="F336" s="41" t="s">
        <v>36</v>
      </c>
      <c r="G336" s="17">
        <v>702.1</v>
      </c>
      <c r="H336" s="17">
        <f t="shared" si="6"/>
        <v>0</v>
      </c>
      <c r="I336" s="21"/>
    </row>
    <row r="337" spans="1:12" x14ac:dyDescent="0.25">
      <c r="A337" s="18">
        <v>42739</v>
      </c>
      <c r="B337" s="19" t="s">
        <v>530</v>
      </c>
      <c r="C337" s="20">
        <v>95934</v>
      </c>
      <c r="D337" s="4" t="s">
        <v>531</v>
      </c>
      <c r="E337" s="17">
        <v>33481.300000000003</v>
      </c>
      <c r="F337" s="41" t="s">
        <v>33</v>
      </c>
      <c r="G337" s="17">
        <v>33481.300000000003</v>
      </c>
      <c r="H337" s="17">
        <f t="shared" si="6"/>
        <v>0</v>
      </c>
      <c r="I337" s="21"/>
    </row>
    <row r="338" spans="1:12" x14ac:dyDescent="0.25">
      <c r="A338" s="18">
        <v>42739</v>
      </c>
      <c r="B338" s="19" t="s">
        <v>532</v>
      </c>
      <c r="C338" s="20">
        <v>95935</v>
      </c>
      <c r="D338" s="4" t="s">
        <v>53</v>
      </c>
      <c r="E338" s="17">
        <v>3720.6</v>
      </c>
      <c r="F338" s="41" t="s">
        <v>533</v>
      </c>
      <c r="G338" s="17">
        <v>3720.6</v>
      </c>
      <c r="H338" s="17">
        <f t="shared" si="6"/>
        <v>0</v>
      </c>
      <c r="I338" s="21"/>
    </row>
    <row r="339" spans="1:12" x14ac:dyDescent="0.25">
      <c r="A339" s="18">
        <v>42739</v>
      </c>
      <c r="B339" s="19" t="s">
        <v>534</v>
      </c>
      <c r="C339" s="20">
        <v>95936</v>
      </c>
      <c r="D339" s="4" t="s">
        <v>10</v>
      </c>
      <c r="E339" s="17">
        <v>116903.34</v>
      </c>
      <c r="F339" s="41" t="s">
        <v>107</v>
      </c>
      <c r="G339" s="17">
        <v>116903.34</v>
      </c>
      <c r="H339" s="17">
        <f t="shared" si="6"/>
        <v>0</v>
      </c>
      <c r="I339" s="21"/>
    </row>
    <row r="340" spans="1:12" x14ac:dyDescent="0.25">
      <c r="A340" s="18">
        <v>42739</v>
      </c>
      <c r="B340" s="19" t="s">
        <v>535</v>
      </c>
      <c r="C340" s="20">
        <v>95937</v>
      </c>
      <c r="D340" s="4" t="s">
        <v>536</v>
      </c>
      <c r="E340" s="17">
        <v>1389.2</v>
      </c>
      <c r="F340" s="41" t="s">
        <v>36</v>
      </c>
      <c r="G340" s="17">
        <v>1389.2</v>
      </c>
      <c r="H340" s="17">
        <f t="shared" si="6"/>
        <v>0</v>
      </c>
      <c r="I340" s="21"/>
    </row>
    <row r="341" spans="1:12" x14ac:dyDescent="0.25">
      <c r="A341" s="18">
        <v>42739</v>
      </c>
      <c r="B341" s="19" t="s">
        <v>537</v>
      </c>
      <c r="C341" s="20">
        <v>95938</v>
      </c>
      <c r="D341" s="4" t="s">
        <v>229</v>
      </c>
      <c r="E341" s="17">
        <v>104991.2</v>
      </c>
      <c r="F341" s="41" t="s">
        <v>129</v>
      </c>
      <c r="G341" s="17">
        <v>104991.2</v>
      </c>
      <c r="H341" s="17">
        <f t="shared" si="6"/>
        <v>0</v>
      </c>
      <c r="I341" s="21"/>
    </row>
    <row r="342" spans="1:12" x14ac:dyDescent="0.25">
      <c r="A342" s="18">
        <v>42739</v>
      </c>
      <c r="B342" s="19" t="s">
        <v>538</v>
      </c>
      <c r="C342" s="20">
        <v>95939</v>
      </c>
      <c r="D342" s="4" t="s">
        <v>211</v>
      </c>
      <c r="E342" s="17">
        <v>8566.2999999999993</v>
      </c>
      <c r="F342" s="41" t="s">
        <v>36</v>
      </c>
      <c r="G342" s="17">
        <v>8566.2999999999993</v>
      </c>
      <c r="H342" s="17">
        <f t="shared" si="6"/>
        <v>0</v>
      </c>
      <c r="I342" s="21"/>
    </row>
    <row r="343" spans="1:12" x14ac:dyDescent="0.25">
      <c r="A343" s="18">
        <v>42739</v>
      </c>
      <c r="B343" s="19" t="s">
        <v>539</v>
      </c>
      <c r="C343" s="20">
        <v>95940</v>
      </c>
      <c r="D343" s="4" t="s">
        <v>208</v>
      </c>
      <c r="E343" s="17">
        <v>5699</v>
      </c>
      <c r="F343" s="41" t="s">
        <v>36</v>
      </c>
      <c r="G343" s="17">
        <v>5699</v>
      </c>
      <c r="H343" s="17">
        <f t="shared" si="6"/>
        <v>0</v>
      </c>
      <c r="I343" s="21"/>
    </row>
    <row r="344" spans="1:12" x14ac:dyDescent="0.25">
      <c r="A344" s="18">
        <v>42739</v>
      </c>
      <c r="B344" s="19" t="s">
        <v>540</v>
      </c>
      <c r="C344" s="20">
        <v>95941</v>
      </c>
      <c r="D344" s="4" t="s">
        <v>541</v>
      </c>
      <c r="E344" s="17">
        <v>3772.8</v>
      </c>
      <c r="F344" s="41">
        <v>42741</v>
      </c>
      <c r="G344" s="17">
        <v>3772.8</v>
      </c>
      <c r="H344" s="17">
        <f t="shared" si="6"/>
        <v>0</v>
      </c>
      <c r="I344" s="21"/>
    </row>
    <row r="345" spans="1:12" x14ac:dyDescent="0.25">
      <c r="A345" s="18">
        <v>42739</v>
      </c>
      <c r="B345" s="19" t="s">
        <v>542</v>
      </c>
      <c r="C345" s="20">
        <v>95942</v>
      </c>
      <c r="D345" s="4" t="s">
        <v>472</v>
      </c>
      <c r="E345" s="17">
        <v>4924.8</v>
      </c>
      <c r="F345" s="41" t="s">
        <v>33</v>
      </c>
      <c r="G345" s="17">
        <v>4924.8</v>
      </c>
      <c r="H345" s="17">
        <f t="shared" si="6"/>
        <v>0</v>
      </c>
      <c r="I345" s="21"/>
    </row>
    <row r="346" spans="1:12" x14ac:dyDescent="0.25">
      <c r="A346" s="18">
        <v>42739</v>
      </c>
      <c r="B346" s="19" t="s">
        <v>543</v>
      </c>
      <c r="C346" s="20">
        <v>95943</v>
      </c>
      <c r="D346" s="4" t="s">
        <v>544</v>
      </c>
      <c r="E346" s="17">
        <v>5400</v>
      </c>
      <c r="F346" s="41" t="s">
        <v>33</v>
      </c>
      <c r="G346" s="17">
        <v>5400</v>
      </c>
      <c r="H346" s="17">
        <f t="shared" si="6"/>
        <v>0</v>
      </c>
      <c r="I346" s="21"/>
    </row>
    <row r="347" spans="1:12" x14ac:dyDescent="0.25">
      <c r="A347" s="18">
        <v>42740</v>
      </c>
      <c r="B347" s="19" t="s">
        <v>545</v>
      </c>
      <c r="C347" s="20">
        <v>95944</v>
      </c>
      <c r="D347" s="4" t="s">
        <v>231</v>
      </c>
      <c r="E347" s="17">
        <v>11522.5</v>
      </c>
      <c r="F347" s="41" t="s">
        <v>533</v>
      </c>
      <c r="G347" s="17">
        <v>11522.5</v>
      </c>
      <c r="H347" s="17">
        <f t="shared" si="6"/>
        <v>0</v>
      </c>
      <c r="I347" s="21"/>
    </row>
    <row r="348" spans="1:12" x14ac:dyDescent="0.25">
      <c r="A348" s="18">
        <v>42740</v>
      </c>
      <c r="B348" s="19" t="s">
        <v>546</v>
      </c>
      <c r="C348" s="20">
        <v>95945</v>
      </c>
      <c r="D348" s="4" t="s">
        <v>231</v>
      </c>
      <c r="E348" s="17">
        <v>42115.199999999997</v>
      </c>
      <c r="F348" s="41" t="s">
        <v>533</v>
      </c>
      <c r="G348" s="17">
        <v>42115.199999999997</v>
      </c>
      <c r="H348" s="17">
        <f t="shared" si="6"/>
        <v>0</v>
      </c>
      <c r="I348" s="21"/>
    </row>
    <row r="349" spans="1:12" x14ac:dyDescent="0.25">
      <c r="A349" s="18">
        <v>42740</v>
      </c>
      <c r="B349" s="19" t="s">
        <v>547</v>
      </c>
      <c r="C349" s="20">
        <v>95946</v>
      </c>
      <c r="D349" s="4" t="s">
        <v>55</v>
      </c>
      <c r="E349" s="17">
        <v>16747.2</v>
      </c>
      <c r="F349" s="41" t="s">
        <v>33</v>
      </c>
      <c r="G349" s="17">
        <v>16747.2</v>
      </c>
      <c r="H349" s="17">
        <f t="shared" si="6"/>
        <v>0</v>
      </c>
      <c r="I349" s="21"/>
    </row>
    <row r="350" spans="1:12" x14ac:dyDescent="0.25">
      <c r="A350" s="18">
        <v>42740</v>
      </c>
      <c r="B350" s="19" t="s">
        <v>548</v>
      </c>
      <c r="C350" s="20">
        <v>95947</v>
      </c>
      <c r="D350" s="4" t="s">
        <v>14</v>
      </c>
      <c r="E350" s="17">
        <v>5861.6</v>
      </c>
      <c r="F350" s="41" t="s">
        <v>33</v>
      </c>
      <c r="G350" s="17">
        <v>5861.6</v>
      </c>
      <c r="H350" s="17">
        <f t="shared" si="6"/>
        <v>0</v>
      </c>
      <c r="I350" s="21"/>
    </row>
    <row r="351" spans="1:12" x14ac:dyDescent="0.25">
      <c r="A351" s="18">
        <v>42740</v>
      </c>
      <c r="B351" s="19" t="s">
        <v>549</v>
      </c>
      <c r="C351" s="20">
        <v>95948</v>
      </c>
      <c r="D351" s="4" t="s">
        <v>509</v>
      </c>
      <c r="E351" s="17">
        <v>29179.4</v>
      </c>
      <c r="F351" s="41" t="s">
        <v>129</v>
      </c>
      <c r="G351" s="17">
        <v>29179.4</v>
      </c>
      <c r="H351" s="17">
        <f t="shared" si="6"/>
        <v>0</v>
      </c>
      <c r="I351" s="21"/>
    </row>
    <row r="352" spans="1:12" ht="18.75" x14ac:dyDescent="0.3">
      <c r="A352" s="18">
        <v>42740</v>
      </c>
      <c r="B352" s="19" t="s">
        <v>550</v>
      </c>
      <c r="C352" s="20">
        <v>95949</v>
      </c>
      <c r="D352" s="4" t="s">
        <v>30</v>
      </c>
      <c r="E352" s="17">
        <v>2496.6</v>
      </c>
      <c r="F352" s="41" t="s">
        <v>33</v>
      </c>
      <c r="G352" s="17">
        <v>2496.6</v>
      </c>
      <c r="H352" s="17">
        <f t="shared" si="6"/>
        <v>0</v>
      </c>
      <c r="I352" s="21"/>
      <c r="K352" s="24"/>
      <c r="L352" s="24"/>
    </row>
    <row r="353" spans="1:9" x14ac:dyDescent="0.25">
      <c r="A353" s="18">
        <v>42740</v>
      </c>
      <c r="B353" s="19" t="s">
        <v>551</v>
      </c>
      <c r="C353" s="20">
        <v>95950</v>
      </c>
      <c r="D353" s="4" t="s">
        <v>12</v>
      </c>
      <c r="E353" s="17">
        <v>3121.2</v>
      </c>
      <c r="F353" s="41" t="s">
        <v>533</v>
      </c>
      <c r="G353" s="17">
        <v>3121.2</v>
      </c>
      <c r="H353" s="17">
        <f t="shared" si="6"/>
        <v>0</v>
      </c>
      <c r="I353" s="21"/>
    </row>
    <row r="354" spans="1:9" x14ac:dyDescent="0.25">
      <c r="A354" s="18">
        <v>42740</v>
      </c>
      <c r="B354" s="19" t="s">
        <v>552</v>
      </c>
      <c r="C354" s="20">
        <v>95951</v>
      </c>
      <c r="D354" s="15" t="s">
        <v>229</v>
      </c>
      <c r="E354" s="16">
        <v>0</v>
      </c>
      <c r="F354" s="40" t="s">
        <v>95</v>
      </c>
      <c r="G354" s="16">
        <v>0</v>
      </c>
      <c r="H354" s="16">
        <f t="shared" si="6"/>
        <v>0</v>
      </c>
      <c r="I354" s="21"/>
    </row>
    <row r="355" spans="1:9" x14ac:dyDescent="0.25">
      <c r="A355" s="18">
        <v>42740</v>
      </c>
      <c r="B355" s="19" t="s">
        <v>553</v>
      </c>
      <c r="C355" s="20">
        <v>95952</v>
      </c>
      <c r="D355" s="4" t="s">
        <v>229</v>
      </c>
      <c r="E355" s="17">
        <v>10420</v>
      </c>
      <c r="F355" s="41" t="s">
        <v>129</v>
      </c>
      <c r="G355" s="17">
        <v>10420</v>
      </c>
      <c r="H355" s="17">
        <f t="shared" si="6"/>
        <v>0</v>
      </c>
      <c r="I355" s="21"/>
    </row>
    <row r="356" spans="1:9" x14ac:dyDescent="0.25">
      <c r="A356" s="18">
        <v>42740</v>
      </c>
      <c r="B356" s="19" t="s">
        <v>554</v>
      </c>
      <c r="C356" s="20">
        <v>95953</v>
      </c>
      <c r="D356" s="4" t="s">
        <v>28</v>
      </c>
      <c r="E356" s="17">
        <v>19555.2</v>
      </c>
      <c r="F356" s="41" t="s">
        <v>33</v>
      </c>
      <c r="G356" s="17">
        <v>19555.2</v>
      </c>
      <c r="H356" s="17">
        <f t="shared" si="6"/>
        <v>0</v>
      </c>
      <c r="I356" s="21"/>
    </row>
    <row r="357" spans="1:9" x14ac:dyDescent="0.25">
      <c r="A357" s="18">
        <v>42740</v>
      </c>
      <c r="B357" s="19" t="s">
        <v>555</v>
      </c>
      <c r="C357" s="20">
        <v>95954</v>
      </c>
      <c r="D357" s="4" t="s">
        <v>69</v>
      </c>
      <c r="E357" s="17">
        <v>4484.6000000000004</v>
      </c>
      <c r="F357" s="41" t="s">
        <v>533</v>
      </c>
      <c r="G357" s="17">
        <v>4484.6000000000004</v>
      </c>
      <c r="H357" s="17">
        <f t="shared" si="6"/>
        <v>0</v>
      </c>
      <c r="I357" s="21"/>
    </row>
    <row r="358" spans="1:9" x14ac:dyDescent="0.25">
      <c r="A358" s="18">
        <v>42740</v>
      </c>
      <c r="B358" s="19" t="s">
        <v>556</v>
      </c>
      <c r="C358" s="20">
        <v>95955</v>
      </c>
      <c r="D358" s="4" t="s">
        <v>26</v>
      </c>
      <c r="E358" s="17">
        <v>16163.3</v>
      </c>
      <c r="F358" s="41" t="s">
        <v>33</v>
      </c>
      <c r="G358" s="17">
        <v>16163.3</v>
      </c>
      <c r="H358" s="17">
        <f t="shared" si="6"/>
        <v>0</v>
      </c>
      <c r="I358" s="21"/>
    </row>
    <row r="359" spans="1:9" x14ac:dyDescent="0.25">
      <c r="A359" s="18">
        <v>42740</v>
      </c>
      <c r="B359" s="19" t="s">
        <v>557</v>
      </c>
      <c r="C359" s="20">
        <v>95956</v>
      </c>
      <c r="D359" s="4" t="s">
        <v>47</v>
      </c>
      <c r="E359" s="17">
        <v>3827.6</v>
      </c>
      <c r="F359" s="41" t="s">
        <v>33</v>
      </c>
      <c r="G359" s="17">
        <v>3827.6</v>
      </c>
      <c r="H359" s="17">
        <f t="shared" si="6"/>
        <v>0</v>
      </c>
      <c r="I359" s="21"/>
    </row>
    <row r="360" spans="1:9" x14ac:dyDescent="0.25">
      <c r="A360" s="18">
        <v>42740</v>
      </c>
      <c r="B360" s="19" t="s">
        <v>558</v>
      </c>
      <c r="C360" s="20">
        <v>95957</v>
      </c>
      <c r="D360" s="4" t="s">
        <v>218</v>
      </c>
      <c r="E360" s="17">
        <v>118161.15</v>
      </c>
      <c r="F360" s="41" t="s">
        <v>307</v>
      </c>
      <c r="G360" s="17">
        <v>118161.15</v>
      </c>
      <c r="H360" s="17">
        <f t="shared" si="6"/>
        <v>0</v>
      </c>
      <c r="I360" s="21"/>
    </row>
    <row r="361" spans="1:9" x14ac:dyDescent="0.25">
      <c r="A361" s="18">
        <v>42740</v>
      </c>
      <c r="B361" s="19" t="s">
        <v>559</v>
      </c>
      <c r="C361" s="20">
        <v>95958</v>
      </c>
      <c r="D361" s="4" t="s">
        <v>236</v>
      </c>
      <c r="E361" s="17">
        <v>75399.679999999993</v>
      </c>
      <c r="F361" s="41" t="s">
        <v>237</v>
      </c>
      <c r="G361" s="17">
        <v>75399.679999999993</v>
      </c>
      <c r="H361" s="17">
        <f t="shared" si="6"/>
        <v>0</v>
      </c>
      <c r="I361" s="21"/>
    </row>
    <row r="362" spans="1:9" x14ac:dyDescent="0.25">
      <c r="A362" s="18">
        <v>42740</v>
      </c>
      <c r="B362" s="19" t="s">
        <v>560</v>
      </c>
      <c r="C362" s="20">
        <v>95959</v>
      </c>
      <c r="D362" s="4" t="s">
        <v>298</v>
      </c>
      <c r="E362" s="17">
        <v>3687.9</v>
      </c>
      <c r="F362" s="41" t="s">
        <v>33</v>
      </c>
      <c r="G362" s="17">
        <v>3687.9</v>
      </c>
      <c r="H362" s="17">
        <f t="shared" si="6"/>
        <v>0</v>
      </c>
      <c r="I362" s="21"/>
    </row>
    <row r="363" spans="1:9" x14ac:dyDescent="0.25">
      <c r="A363" s="18">
        <v>42740</v>
      </c>
      <c r="B363" s="19" t="s">
        <v>561</v>
      </c>
      <c r="C363" s="20">
        <v>95960</v>
      </c>
      <c r="D363" s="4" t="s">
        <v>67</v>
      </c>
      <c r="E363" s="17">
        <v>18332.8</v>
      </c>
      <c r="F363" s="41" t="s">
        <v>215</v>
      </c>
      <c r="G363" s="17">
        <v>18332.8</v>
      </c>
      <c r="H363" s="17">
        <f t="shared" si="6"/>
        <v>0</v>
      </c>
      <c r="I363" s="21"/>
    </row>
    <row r="364" spans="1:9" x14ac:dyDescent="0.25">
      <c r="A364" s="18">
        <v>42740</v>
      </c>
      <c r="B364" s="19" t="s">
        <v>562</v>
      </c>
      <c r="C364" s="20">
        <v>95961</v>
      </c>
      <c r="D364" s="15" t="s">
        <v>563</v>
      </c>
      <c r="E364" s="16">
        <v>0</v>
      </c>
      <c r="F364" s="40" t="s">
        <v>95</v>
      </c>
      <c r="G364" s="16">
        <v>0</v>
      </c>
      <c r="H364" s="16">
        <f t="shared" si="6"/>
        <v>0</v>
      </c>
      <c r="I364" s="21"/>
    </row>
    <row r="365" spans="1:9" ht="15.75" customHeight="1" x14ac:dyDescent="0.25">
      <c r="A365" s="18">
        <v>42740</v>
      </c>
      <c r="B365" s="19" t="s">
        <v>564</v>
      </c>
      <c r="C365" s="20">
        <v>95962</v>
      </c>
      <c r="D365" s="4" t="s">
        <v>35</v>
      </c>
      <c r="E365" s="17">
        <v>15649.7</v>
      </c>
      <c r="F365" s="41" t="s">
        <v>123</v>
      </c>
      <c r="G365" s="17">
        <v>15649.7</v>
      </c>
      <c r="H365" s="17">
        <f t="shared" si="6"/>
        <v>0</v>
      </c>
      <c r="I365" s="21"/>
    </row>
    <row r="366" spans="1:9" x14ac:dyDescent="0.25">
      <c r="A366" s="18">
        <v>42740</v>
      </c>
      <c r="B366" s="19" t="s">
        <v>565</v>
      </c>
      <c r="C366" s="20">
        <v>95963</v>
      </c>
      <c r="D366" s="4" t="s">
        <v>38</v>
      </c>
      <c r="E366" s="17">
        <v>5575.2</v>
      </c>
      <c r="F366" s="41" t="s">
        <v>123</v>
      </c>
      <c r="G366" s="17">
        <v>5575.2</v>
      </c>
      <c r="H366" s="17">
        <f t="shared" si="6"/>
        <v>0</v>
      </c>
      <c r="I366" s="21"/>
    </row>
    <row r="367" spans="1:9" x14ac:dyDescent="0.25">
      <c r="A367" s="18">
        <v>42740</v>
      </c>
      <c r="B367" s="19" t="s">
        <v>566</v>
      </c>
      <c r="C367" s="20">
        <v>95964</v>
      </c>
      <c r="D367" s="4" t="s">
        <v>240</v>
      </c>
      <c r="E367" s="17">
        <v>3891.6</v>
      </c>
      <c r="F367" s="41">
        <v>42741</v>
      </c>
      <c r="G367" s="17">
        <v>3891.6</v>
      </c>
      <c r="H367" s="17">
        <f t="shared" si="6"/>
        <v>0</v>
      </c>
      <c r="I367" s="21"/>
    </row>
    <row r="368" spans="1:9" x14ac:dyDescent="0.25">
      <c r="A368" s="18">
        <v>42740</v>
      </c>
      <c r="B368" s="19" t="s">
        <v>567</v>
      </c>
      <c r="C368" s="20">
        <v>95965</v>
      </c>
      <c r="D368" s="4" t="s">
        <v>43</v>
      </c>
      <c r="E368" s="17">
        <v>1235</v>
      </c>
      <c r="F368" s="41" t="s">
        <v>123</v>
      </c>
      <c r="G368" s="17">
        <v>1235</v>
      </c>
      <c r="H368" s="17">
        <f t="shared" si="6"/>
        <v>0</v>
      </c>
      <c r="I368" s="21"/>
    </row>
    <row r="369" spans="1:9" x14ac:dyDescent="0.25">
      <c r="A369" s="18">
        <v>42740</v>
      </c>
      <c r="B369" s="19" t="s">
        <v>568</v>
      </c>
      <c r="C369" s="20">
        <v>95966</v>
      </c>
      <c r="D369" s="4" t="s">
        <v>40</v>
      </c>
      <c r="E369" s="17">
        <v>4038.8</v>
      </c>
      <c r="F369" s="41" t="s">
        <v>123</v>
      </c>
      <c r="G369" s="17">
        <v>4038.8</v>
      </c>
      <c r="H369" s="17">
        <f t="shared" si="6"/>
        <v>0</v>
      </c>
      <c r="I369" s="21"/>
    </row>
    <row r="370" spans="1:9" x14ac:dyDescent="0.25">
      <c r="A370" s="18">
        <v>42740</v>
      </c>
      <c r="B370" s="19" t="s">
        <v>569</v>
      </c>
      <c r="C370" s="20">
        <v>95967</v>
      </c>
      <c r="D370" s="4" t="s">
        <v>49</v>
      </c>
      <c r="E370" s="17">
        <v>13478</v>
      </c>
      <c r="F370" s="41" t="s">
        <v>123</v>
      </c>
      <c r="G370" s="17">
        <v>13478</v>
      </c>
      <c r="H370" s="17">
        <f t="shared" si="6"/>
        <v>0</v>
      </c>
      <c r="I370" s="21"/>
    </row>
    <row r="371" spans="1:9" x14ac:dyDescent="0.25">
      <c r="A371" s="18">
        <v>42740</v>
      </c>
      <c r="B371" s="19" t="s">
        <v>570</v>
      </c>
      <c r="C371" s="20">
        <v>95968</v>
      </c>
      <c r="D371" s="15" t="s">
        <v>67</v>
      </c>
      <c r="E371" s="16">
        <v>0</v>
      </c>
      <c r="F371" s="40" t="s">
        <v>95</v>
      </c>
      <c r="G371" s="16">
        <v>0</v>
      </c>
      <c r="H371" s="16">
        <f t="shared" si="6"/>
        <v>0</v>
      </c>
      <c r="I371" s="21"/>
    </row>
    <row r="372" spans="1:9" x14ac:dyDescent="0.25">
      <c r="A372" s="18">
        <v>42740</v>
      </c>
      <c r="B372" s="19" t="s">
        <v>571</v>
      </c>
      <c r="C372" s="20">
        <v>95969</v>
      </c>
      <c r="D372" s="4" t="s">
        <v>32</v>
      </c>
      <c r="E372" s="17">
        <v>7932.9</v>
      </c>
      <c r="F372" s="41" t="s">
        <v>107</v>
      </c>
      <c r="G372" s="17">
        <v>7932.9</v>
      </c>
      <c r="H372" s="17">
        <f t="shared" si="6"/>
        <v>0</v>
      </c>
      <c r="I372" s="21"/>
    </row>
    <row r="373" spans="1:9" x14ac:dyDescent="0.25">
      <c r="A373" s="18">
        <v>42740</v>
      </c>
      <c r="B373" s="19" t="s">
        <v>572</v>
      </c>
      <c r="C373" s="20">
        <v>95970</v>
      </c>
      <c r="D373" s="4" t="s">
        <v>67</v>
      </c>
      <c r="E373" s="17">
        <v>3161.6</v>
      </c>
      <c r="F373" s="41" t="s">
        <v>215</v>
      </c>
      <c r="G373" s="17">
        <v>3161.6</v>
      </c>
      <c r="H373" s="17">
        <f t="shared" si="6"/>
        <v>0</v>
      </c>
      <c r="I373" s="21"/>
    </row>
    <row r="374" spans="1:9" x14ac:dyDescent="0.25">
      <c r="A374" s="18">
        <v>42740</v>
      </c>
      <c r="B374" s="19" t="s">
        <v>573</v>
      </c>
      <c r="C374" s="20">
        <v>95971</v>
      </c>
      <c r="D374" s="4" t="s">
        <v>253</v>
      </c>
      <c r="E374" s="17">
        <v>8404.6</v>
      </c>
      <c r="F374" s="42" t="s">
        <v>574</v>
      </c>
      <c r="G374" s="22">
        <f>5700+2704.6</f>
        <v>8404.6</v>
      </c>
      <c r="H374" s="22">
        <f t="shared" si="6"/>
        <v>0</v>
      </c>
      <c r="I374" s="21"/>
    </row>
    <row r="375" spans="1:9" x14ac:dyDescent="0.25">
      <c r="A375" s="18">
        <v>42740</v>
      </c>
      <c r="B375" s="19" t="s">
        <v>575</v>
      </c>
      <c r="C375" s="20">
        <v>95972</v>
      </c>
      <c r="D375" s="4" t="s">
        <v>576</v>
      </c>
      <c r="E375" s="17">
        <v>5004.6000000000004</v>
      </c>
      <c r="F375" s="41">
        <v>42741</v>
      </c>
      <c r="G375" s="17">
        <v>5004.6000000000004</v>
      </c>
      <c r="H375" s="17">
        <f t="shared" si="6"/>
        <v>0</v>
      </c>
      <c r="I375" s="21"/>
    </row>
    <row r="376" spans="1:9" x14ac:dyDescent="0.25">
      <c r="A376" s="18">
        <v>42740</v>
      </c>
      <c r="B376" s="19" t="s">
        <v>577</v>
      </c>
      <c r="C376" s="20">
        <v>95973</v>
      </c>
      <c r="D376" s="4" t="s">
        <v>409</v>
      </c>
      <c r="E376" s="17">
        <v>7054</v>
      </c>
      <c r="F376" s="41" t="s">
        <v>123</v>
      </c>
      <c r="G376" s="17">
        <v>7054</v>
      </c>
      <c r="H376" s="17">
        <f t="shared" si="6"/>
        <v>0</v>
      </c>
      <c r="I376" s="21"/>
    </row>
    <row r="377" spans="1:9" x14ac:dyDescent="0.25">
      <c r="A377" s="18">
        <v>42740</v>
      </c>
      <c r="B377" s="19" t="s">
        <v>578</v>
      </c>
      <c r="C377" s="20">
        <v>95974</v>
      </c>
      <c r="D377" s="4" t="s">
        <v>428</v>
      </c>
      <c r="E377" s="17">
        <v>1499.9</v>
      </c>
      <c r="F377" s="41" t="s">
        <v>123</v>
      </c>
      <c r="G377" s="17">
        <v>1499.9</v>
      </c>
      <c r="H377" s="17">
        <f t="shared" si="6"/>
        <v>0</v>
      </c>
      <c r="I377" s="21"/>
    </row>
    <row r="378" spans="1:9" x14ac:dyDescent="0.25">
      <c r="A378" s="18">
        <v>42740</v>
      </c>
      <c r="B378" s="19" t="s">
        <v>579</v>
      </c>
      <c r="C378" s="20">
        <v>95975</v>
      </c>
      <c r="D378" s="4" t="s">
        <v>71</v>
      </c>
      <c r="E378" s="17">
        <v>1890</v>
      </c>
      <c r="F378" s="41" t="s">
        <v>33</v>
      </c>
      <c r="G378" s="17">
        <v>1890</v>
      </c>
      <c r="H378" s="17">
        <f t="shared" si="6"/>
        <v>0</v>
      </c>
      <c r="I378" s="21"/>
    </row>
    <row r="379" spans="1:9" x14ac:dyDescent="0.25">
      <c r="A379" s="18">
        <v>42740</v>
      </c>
      <c r="B379" s="19" t="s">
        <v>580</v>
      </c>
      <c r="C379" s="20">
        <v>95976</v>
      </c>
      <c r="D379" s="4" t="s">
        <v>17</v>
      </c>
      <c r="E379" s="17">
        <v>2500</v>
      </c>
      <c r="F379" s="41" t="s">
        <v>33</v>
      </c>
      <c r="G379" s="17">
        <v>2500</v>
      </c>
      <c r="H379" s="17">
        <f t="shared" si="6"/>
        <v>0</v>
      </c>
      <c r="I379" s="21"/>
    </row>
    <row r="380" spans="1:9" x14ac:dyDescent="0.25">
      <c r="A380" s="18">
        <v>42740</v>
      </c>
      <c r="B380" s="19" t="s">
        <v>581</v>
      </c>
      <c r="C380" s="20">
        <v>95977</v>
      </c>
      <c r="D380" s="4" t="s">
        <v>250</v>
      </c>
      <c r="E380" s="17">
        <v>868.4</v>
      </c>
      <c r="F380" s="41">
        <v>42741</v>
      </c>
      <c r="G380" s="17">
        <v>868.4</v>
      </c>
      <c r="H380" s="17">
        <f t="shared" si="6"/>
        <v>0</v>
      </c>
      <c r="I380" s="21"/>
    </row>
    <row r="381" spans="1:9" x14ac:dyDescent="0.25">
      <c r="A381" s="18">
        <v>42740</v>
      </c>
      <c r="B381" s="19" t="s">
        <v>582</v>
      </c>
      <c r="C381" s="20">
        <v>95978</v>
      </c>
      <c r="D381" s="4" t="s">
        <v>432</v>
      </c>
      <c r="E381" s="17">
        <v>15377.8</v>
      </c>
      <c r="F381" s="41" t="s">
        <v>275</v>
      </c>
      <c r="G381" s="17">
        <v>15377.8</v>
      </c>
      <c r="H381" s="17">
        <f t="shared" si="6"/>
        <v>0</v>
      </c>
      <c r="I381" s="21"/>
    </row>
    <row r="382" spans="1:9" x14ac:dyDescent="0.25">
      <c r="A382" s="18">
        <v>42740</v>
      </c>
      <c r="B382" s="19" t="s">
        <v>583</v>
      </c>
      <c r="C382" s="20">
        <v>95979</v>
      </c>
      <c r="D382" s="4" t="s">
        <v>268</v>
      </c>
      <c r="E382" s="17">
        <v>14411.8</v>
      </c>
      <c r="F382" s="41" t="s">
        <v>275</v>
      </c>
      <c r="G382" s="17">
        <v>14411.8</v>
      </c>
      <c r="H382" s="17">
        <f t="shared" si="6"/>
        <v>0</v>
      </c>
      <c r="I382" s="21"/>
    </row>
    <row r="383" spans="1:9" x14ac:dyDescent="0.25">
      <c r="A383" s="18">
        <v>42740</v>
      </c>
      <c r="B383" s="19" t="s">
        <v>584</v>
      </c>
      <c r="C383" s="20">
        <v>95980</v>
      </c>
      <c r="D383" s="4" t="s">
        <v>274</v>
      </c>
      <c r="E383" s="17">
        <v>2963.8</v>
      </c>
      <c r="F383" s="41" t="s">
        <v>215</v>
      </c>
      <c r="G383" s="17">
        <v>2963.8</v>
      </c>
      <c r="H383" s="17">
        <f t="shared" si="6"/>
        <v>0</v>
      </c>
      <c r="I383" s="21"/>
    </row>
    <row r="384" spans="1:9" x14ac:dyDescent="0.25">
      <c r="A384" s="18">
        <v>42740</v>
      </c>
      <c r="B384" s="19" t="s">
        <v>585</v>
      </c>
      <c r="C384" s="20">
        <v>95981</v>
      </c>
      <c r="D384" s="4" t="s">
        <v>79</v>
      </c>
      <c r="E384" s="17">
        <v>4209.2</v>
      </c>
      <c r="F384" s="41" t="s">
        <v>33</v>
      </c>
      <c r="G384" s="17">
        <v>4209.2</v>
      </c>
      <c r="H384" s="17">
        <f t="shared" si="6"/>
        <v>0</v>
      </c>
      <c r="I384" s="21"/>
    </row>
    <row r="385" spans="1:9" x14ac:dyDescent="0.25">
      <c r="A385" s="18">
        <v>42740</v>
      </c>
      <c r="B385" s="19" t="s">
        <v>586</v>
      </c>
      <c r="C385" s="20">
        <v>95982</v>
      </c>
      <c r="D385" s="4" t="s">
        <v>430</v>
      </c>
      <c r="E385" s="17">
        <v>1069.5</v>
      </c>
      <c r="F385" s="41" t="s">
        <v>33</v>
      </c>
      <c r="G385" s="17">
        <v>1069.5</v>
      </c>
      <c r="H385" s="17">
        <f t="shared" si="6"/>
        <v>0</v>
      </c>
      <c r="I385" s="21"/>
    </row>
    <row r="386" spans="1:9" x14ac:dyDescent="0.25">
      <c r="A386" s="18">
        <v>42740</v>
      </c>
      <c r="B386" s="19" t="s">
        <v>587</v>
      </c>
      <c r="C386" s="20">
        <v>95983</v>
      </c>
      <c r="D386" s="4" t="s">
        <v>103</v>
      </c>
      <c r="E386" s="17">
        <v>3746.4</v>
      </c>
      <c r="F386" s="41" t="s">
        <v>215</v>
      </c>
      <c r="G386" s="17">
        <v>3746.4</v>
      </c>
      <c r="H386" s="17">
        <f t="shared" si="6"/>
        <v>0</v>
      </c>
      <c r="I386" s="21"/>
    </row>
    <row r="387" spans="1:9" x14ac:dyDescent="0.25">
      <c r="A387" s="18">
        <v>42740</v>
      </c>
      <c r="B387" s="19" t="s">
        <v>588</v>
      </c>
      <c r="C387" s="20">
        <v>95984</v>
      </c>
      <c r="D387" s="4" t="s">
        <v>442</v>
      </c>
      <c r="E387" s="17">
        <v>1307.52</v>
      </c>
      <c r="F387" s="41" t="s">
        <v>215</v>
      </c>
      <c r="G387" s="17">
        <v>1307.52</v>
      </c>
      <c r="H387" s="17">
        <f t="shared" si="6"/>
        <v>0</v>
      </c>
      <c r="I387" s="21"/>
    </row>
    <row r="388" spans="1:9" x14ac:dyDescent="0.25">
      <c r="A388" s="18">
        <v>42740</v>
      </c>
      <c r="B388" s="19" t="s">
        <v>589</v>
      </c>
      <c r="C388" s="20">
        <v>95985</v>
      </c>
      <c r="D388" s="4" t="s">
        <v>590</v>
      </c>
      <c r="E388" s="17">
        <v>4836.8</v>
      </c>
      <c r="F388" s="41" t="s">
        <v>215</v>
      </c>
      <c r="G388" s="17">
        <v>4836.8</v>
      </c>
      <c r="H388" s="17">
        <f t="shared" si="6"/>
        <v>0</v>
      </c>
      <c r="I388" s="21"/>
    </row>
    <row r="389" spans="1:9" x14ac:dyDescent="0.25">
      <c r="A389" s="18">
        <v>42740</v>
      </c>
      <c r="B389" s="19" t="s">
        <v>591</v>
      </c>
      <c r="C389" s="20">
        <v>95986</v>
      </c>
      <c r="D389" s="4" t="s">
        <v>590</v>
      </c>
      <c r="E389" s="17">
        <v>3639.4</v>
      </c>
      <c r="F389" s="41" t="s">
        <v>215</v>
      </c>
      <c r="G389" s="17">
        <v>3639.4</v>
      </c>
      <c r="H389" s="17">
        <f t="shared" si="6"/>
        <v>0</v>
      </c>
      <c r="I389" s="21"/>
    </row>
    <row r="390" spans="1:9" x14ac:dyDescent="0.25">
      <c r="A390" s="18">
        <v>42740</v>
      </c>
      <c r="B390" s="19" t="s">
        <v>592</v>
      </c>
      <c r="C390" s="20">
        <v>95987</v>
      </c>
      <c r="D390" s="4" t="s">
        <v>462</v>
      </c>
      <c r="E390" s="17">
        <v>7468.3</v>
      </c>
      <c r="F390" s="41" t="s">
        <v>33</v>
      </c>
      <c r="G390" s="17">
        <v>7468.3</v>
      </c>
      <c r="H390" s="17">
        <f t="shared" ref="H390:H453" si="7">E390-G390</f>
        <v>0</v>
      </c>
      <c r="I390" s="21"/>
    </row>
    <row r="391" spans="1:9" x14ac:dyDescent="0.25">
      <c r="A391" s="18">
        <v>42740</v>
      </c>
      <c r="B391" s="19" t="s">
        <v>593</v>
      </c>
      <c r="C391" s="20">
        <v>95988</v>
      </c>
      <c r="D391" s="4" t="s">
        <v>111</v>
      </c>
      <c r="E391" s="17">
        <v>37485.58</v>
      </c>
      <c r="F391" s="41" t="s">
        <v>33</v>
      </c>
      <c r="G391" s="17">
        <v>37485.58</v>
      </c>
      <c r="H391" s="17">
        <f t="shared" si="7"/>
        <v>0</v>
      </c>
      <c r="I391" s="21"/>
    </row>
    <row r="392" spans="1:9" x14ac:dyDescent="0.25">
      <c r="A392" s="18">
        <v>42740</v>
      </c>
      <c r="B392" s="19" t="s">
        <v>594</v>
      </c>
      <c r="C392" s="20">
        <v>95989</v>
      </c>
      <c r="D392" s="4" t="s">
        <v>184</v>
      </c>
      <c r="E392" s="17">
        <v>3701.6</v>
      </c>
      <c r="F392" s="41" t="s">
        <v>237</v>
      </c>
      <c r="G392" s="17">
        <v>3701.6</v>
      </c>
      <c r="H392" s="17">
        <f t="shared" si="7"/>
        <v>0</v>
      </c>
      <c r="I392" s="21"/>
    </row>
    <row r="393" spans="1:9" x14ac:dyDescent="0.25">
      <c r="A393" s="18">
        <v>42740</v>
      </c>
      <c r="B393" s="19" t="s">
        <v>595</v>
      </c>
      <c r="C393" s="20">
        <v>95990</v>
      </c>
      <c r="D393" s="4" t="s">
        <v>270</v>
      </c>
      <c r="E393" s="17">
        <v>2070.6999999999998</v>
      </c>
      <c r="F393" s="41" t="s">
        <v>215</v>
      </c>
      <c r="G393" s="17">
        <v>2070.6999999999998</v>
      </c>
      <c r="H393" s="17">
        <f t="shared" si="7"/>
        <v>0</v>
      </c>
      <c r="I393" s="21"/>
    </row>
    <row r="394" spans="1:9" x14ac:dyDescent="0.25">
      <c r="A394" s="18">
        <v>42740</v>
      </c>
      <c r="B394" s="19" t="s">
        <v>596</v>
      </c>
      <c r="C394" s="20">
        <v>95991</v>
      </c>
      <c r="D394" s="4" t="s">
        <v>472</v>
      </c>
      <c r="E394" s="17">
        <v>16804.8</v>
      </c>
      <c r="F394" s="41" t="s">
        <v>33</v>
      </c>
      <c r="G394" s="17">
        <v>16804.8</v>
      </c>
      <c r="H394" s="17">
        <f t="shared" si="7"/>
        <v>0</v>
      </c>
      <c r="I394" s="21"/>
    </row>
    <row r="395" spans="1:9" x14ac:dyDescent="0.25">
      <c r="A395" s="18">
        <v>42740</v>
      </c>
      <c r="B395" s="19" t="s">
        <v>597</v>
      </c>
      <c r="C395" s="20">
        <v>95992</v>
      </c>
      <c r="D395" s="4" t="s">
        <v>492</v>
      </c>
      <c r="E395" s="17">
        <v>27475.4</v>
      </c>
      <c r="F395" s="41" t="s">
        <v>493</v>
      </c>
      <c r="G395" s="17">
        <v>27475.4</v>
      </c>
      <c r="H395" s="17">
        <f t="shared" si="7"/>
        <v>0</v>
      </c>
      <c r="I395" s="21"/>
    </row>
    <row r="396" spans="1:9" x14ac:dyDescent="0.25">
      <c r="A396" s="18">
        <v>42740</v>
      </c>
      <c r="B396" s="19" t="s">
        <v>598</v>
      </c>
      <c r="C396" s="20">
        <v>95993</v>
      </c>
      <c r="D396" s="4" t="s">
        <v>277</v>
      </c>
      <c r="E396" s="17">
        <v>4241.3999999999996</v>
      </c>
      <c r="F396" s="41" t="s">
        <v>33</v>
      </c>
      <c r="G396" s="17">
        <v>4241.3999999999996</v>
      </c>
      <c r="H396" s="17">
        <f t="shared" si="7"/>
        <v>0</v>
      </c>
      <c r="I396" s="21"/>
    </row>
    <row r="397" spans="1:9" x14ac:dyDescent="0.25">
      <c r="A397" s="18">
        <v>42740</v>
      </c>
      <c r="B397" s="19" t="s">
        <v>599</v>
      </c>
      <c r="C397" s="20">
        <v>95994</v>
      </c>
      <c r="D397" s="4" t="s">
        <v>302</v>
      </c>
      <c r="E397" s="17">
        <v>7667.2</v>
      </c>
      <c r="F397" s="41" t="s">
        <v>33</v>
      </c>
      <c r="G397" s="17">
        <v>7667.2</v>
      </c>
      <c r="H397" s="17">
        <f t="shared" si="7"/>
        <v>0</v>
      </c>
      <c r="I397" s="21"/>
    </row>
    <row r="398" spans="1:9" x14ac:dyDescent="0.25">
      <c r="A398" s="18">
        <v>42740</v>
      </c>
      <c r="B398" s="19" t="s">
        <v>600</v>
      </c>
      <c r="C398" s="20">
        <v>95995</v>
      </c>
      <c r="D398" s="4" t="s">
        <v>291</v>
      </c>
      <c r="E398" s="17">
        <v>2678.4</v>
      </c>
      <c r="F398" s="41" t="s">
        <v>33</v>
      </c>
      <c r="G398" s="17">
        <v>2678.4</v>
      </c>
      <c r="H398" s="17">
        <f t="shared" si="7"/>
        <v>0</v>
      </c>
      <c r="I398" s="21"/>
    </row>
    <row r="399" spans="1:9" x14ac:dyDescent="0.25">
      <c r="A399" s="18">
        <v>42740</v>
      </c>
      <c r="B399" s="19" t="s">
        <v>601</v>
      </c>
      <c r="C399" s="20">
        <v>95996</v>
      </c>
      <c r="D399" s="4" t="s">
        <v>105</v>
      </c>
      <c r="E399" s="17">
        <v>757.9</v>
      </c>
      <c r="F399" s="41" t="s">
        <v>33</v>
      </c>
      <c r="G399" s="17">
        <v>757.9</v>
      </c>
      <c r="H399" s="17">
        <f t="shared" si="7"/>
        <v>0</v>
      </c>
      <c r="I399" s="21"/>
    </row>
    <row r="400" spans="1:9" x14ac:dyDescent="0.25">
      <c r="A400" s="18">
        <v>42740</v>
      </c>
      <c r="B400" s="19" t="s">
        <v>602</v>
      </c>
      <c r="C400" s="20">
        <v>95997</v>
      </c>
      <c r="D400" s="4" t="s">
        <v>88</v>
      </c>
      <c r="E400" s="17">
        <v>1610</v>
      </c>
      <c r="F400" s="41" t="s">
        <v>33</v>
      </c>
      <c r="G400" s="17">
        <v>1610</v>
      </c>
      <c r="H400" s="17">
        <f t="shared" si="7"/>
        <v>0</v>
      </c>
      <c r="I400" s="21"/>
    </row>
    <row r="401" spans="1:9" x14ac:dyDescent="0.25">
      <c r="A401" s="18">
        <v>42740</v>
      </c>
      <c r="B401" s="19" t="s">
        <v>603</v>
      </c>
      <c r="C401" s="20">
        <v>95998</v>
      </c>
      <c r="D401" s="4" t="s">
        <v>88</v>
      </c>
      <c r="E401" s="17">
        <v>2106</v>
      </c>
      <c r="F401" s="41" t="s">
        <v>33</v>
      </c>
      <c r="G401" s="17">
        <v>2106</v>
      </c>
      <c r="H401" s="17">
        <f t="shared" si="7"/>
        <v>0</v>
      </c>
      <c r="I401" s="21"/>
    </row>
    <row r="402" spans="1:9" x14ac:dyDescent="0.25">
      <c r="A402" s="18">
        <v>42740</v>
      </c>
      <c r="B402" s="19" t="s">
        <v>604</v>
      </c>
      <c r="C402" s="20">
        <v>95999</v>
      </c>
      <c r="D402" s="4" t="s">
        <v>122</v>
      </c>
      <c r="E402" s="17">
        <v>33214.9</v>
      </c>
      <c r="F402" s="41" t="s">
        <v>123</v>
      </c>
      <c r="G402" s="17">
        <v>33214.9</v>
      </c>
      <c r="H402" s="17">
        <f t="shared" si="7"/>
        <v>0</v>
      </c>
      <c r="I402" s="21"/>
    </row>
    <row r="403" spans="1:9" x14ac:dyDescent="0.25">
      <c r="A403" s="18">
        <v>42740</v>
      </c>
      <c r="B403" s="19" t="s">
        <v>605</v>
      </c>
      <c r="C403" s="20">
        <v>96000</v>
      </c>
      <c r="D403" s="4" t="s">
        <v>281</v>
      </c>
      <c r="E403" s="17">
        <v>1370</v>
      </c>
      <c r="F403" s="41" t="s">
        <v>33</v>
      </c>
      <c r="G403" s="17">
        <v>1370</v>
      </c>
      <c r="H403" s="17">
        <f t="shared" si="7"/>
        <v>0</v>
      </c>
      <c r="I403" s="21"/>
    </row>
    <row r="404" spans="1:9" x14ac:dyDescent="0.25">
      <c r="A404" s="18">
        <v>42740</v>
      </c>
      <c r="B404" s="19" t="s">
        <v>606</v>
      </c>
      <c r="C404" s="20">
        <v>96001</v>
      </c>
      <c r="D404" s="4" t="s">
        <v>99</v>
      </c>
      <c r="E404" s="17">
        <v>2990</v>
      </c>
      <c r="F404" s="41" t="s">
        <v>33</v>
      </c>
      <c r="G404" s="17">
        <v>2990</v>
      </c>
      <c r="H404" s="17">
        <f t="shared" si="7"/>
        <v>0</v>
      </c>
      <c r="I404" s="21"/>
    </row>
    <row r="405" spans="1:9" x14ac:dyDescent="0.25">
      <c r="A405" s="18">
        <v>42740</v>
      </c>
      <c r="B405" s="19" t="s">
        <v>607</v>
      </c>
      <c r="C405" s="20">
        <v>96002</v>
      </c>
      <c r="D405" s="4" t="s">
        <v>103</v>
      </c>
      <c r="E405" s="17">
        <v>129.19999999999999</v>
      </c>
      <c r="F405" s="41" t="s">
        <v>215</v>
      </c>
      <c r="G405" s="17">
        <v>129.19999999999999</v>
      </c>
      <c r="H405" s="17">
        <f t="shared" si="7"/>
        <v>0</v>
      </c>
      <c r="I405" s="21"/>
    </row>
    <row r="406" spans="1:9" x14ac:dyDescent="0.25">
      <c r="A406" s="18">
        <v>42740</v>
      </c>
      <c r="B406" s="19" t="s">
        <v>608</v>
      </c>
      <c r="C406" s="20">
        <v>96003</v>
      </c>
      <c r="D406" s="4" t="s">
        <v>609</v>
      </c>
      <c r="E406" s="17">
        <v>57491.199999999997</v>
      </c>
      <c r="F406" s="41" t="s">
        <v>107</v>
      </c>
      <c r="G406" s="17">
        <v>57491.199999999997</v>
      </c>
      <c r="H406" s="17">
        <f t="shared" si="7"/>
        <v>0</v>
      </c>
      <c r="I406" s="21"/>
    </row>
    <row r="407" spans="1:9" x14ac:dyDescent="0.25">
      <c r="A407" s="18">
        <v>42740</v>
      </c>
      <c r="B407" s="19" t="s">
        <v>610</v>
      </c>
      <c r="C407" s="20">
        <v>96004</v>
      </c>
      <c r="D407" s="4" t="s">
        <v>118</v>
      </c>
      <c r="E407" s="17">
        <v>33329.599999999999</v>
      </c>
      <c r="F407" s="41" t="s">
        <v>33</v>
      </c>
      <c r="G407" s="17">
        <v>33329.599999999999</v>
      </c>
      <c r="H407" s="17">
        <f t="shared" si="7"/>
        <v>0</v>
      </c>
      <c r="I407" s="21"/>
    </row>
    <row r="408" spans="1:9" x14ac:dyDescent="0.25">
      <c r="A408" s="18">
        <v>42740</v>
      </c>
      <c r="B408" s="19" t="s">
        <v>611</v>
      </c>
      <c r="C408" s="20">
        <v>96005</v>
      </c>
      <c r="D408" s="4" t="s">
        <v>83</v>
      </c>
      <c r="E408" s="17">
        <v>12678.2</v>
      </c>
      <c r="F408" s="41" t="s">
        <v>33</v>
      </c>
      <c r="G408" s="17">
        <v>12678.2</v>
      </c>
      <c r="H408" s="17">
        <f t="shared" si="7"/>
        <v>0</v>
      </c>
      <c r="I408" s="21"/>
    </row>
    <row r="409" spans="1:9" x14ac:dyDescent="0.25">
      <c r="A409" s="18">
        <v>42740</v>
      </c>
      <c r="B409" s="19" t="s">
        <v>612</v>
      </c>
      <c r="C409" s="20">
        <v>96006</v>
      </c>
      <c r="D409" s="4" t="s">
        <v>613</v>
      </c>
      <c r="E409" s="17">
        <v>5659.2</v>
      </c>
      <c r="F409" s="41" t="s">
        <v>33</v>
      </c>
      <c r="G409" s="17">
        <v>5659.2</v>
      </c>
      <c r="H409" s="17">
        <f t="shared" si="7"/>
        <v>0</v>
      </c>
      <c r="I409" s="21"/>
    </row>
    <row r="410" spans="1:9" x14ac:dyDescent="0.25">
      <c r="A410" s="18">
        <v>42740</v>
      </c>
      <c r="B410" s="19" t="s">
        <v>614</v>
      </c>
      <c r="C410" s="20">
        <v>96007</v>
      </c>
      <c r="D410" s="4" t="s">
        <v>92</v>
      </c>
      <c r="E410" s="17">
        <v>3407.9</v>
      </c>
      <c r="F410" s="41" t="s">
        <v>33</v>
      </c>
      <c r="G410" s="17">
        <v>3407.9</v>
      </c>
      <c r="H410" s="17">
        <f t="shared" si="7"/>
        <v>0</v>
      </c>
      <c r="I410" s="21"/>
    </row>
    <row r="411" spans="1:9" x14ac:dyDescent="0.25">
      <c r="A411" s="18">
        <v>42740</v>
      </c>
      <c r="B411" s="19" t="s">
        <v>615</v>
      </c>
      <c r="C411" s="20">
        <v>96008</v>
      </c>
      <c r="D411" s="15" t="s">
        <v>149</v>
      </c>
      <c r="E411" s="16">
        <v>0</v>
      </c>
      <c r="F411" s="40" t="s">
        <v>95</v>
      </c>
      <c r="G411" s="16">
        <v>0</v>
      </c>
      <c r="H411" s="16">
        <f t="shared" si="7"/>
        <v>0</v>
      </c>
      <c r="I411" s="21"/>
    </row>
    <row r="412" spans="1:9" x14ac:dyDescent="0.25">
      <c r="A412" s="18">
        <v>42740</v>
      </c>
      <c r="B412" s="19" t="s">
        <v>616</v>
      </c>
      <c r="C412" s="20">
        <v>96009</v>
      </c>
      <c r="D412" s="15" t="s">
        <v>149</v>
      </c>
      <c r="E412" s="16">
        <v>0</v>
      </c>
      <c r="F412" s="40" t="s">
        <v>95</v>
      </c>
      <c r="G412" s="16">
        <v>0</v>
      </c>
      <c r="H412" s="16">
        <f t="shared" si="7"/>
        <v>0</v>
      </c>
      <c r="I412" s="21"/>
    </row>
    <row r="413" spans="1:9" x14ac:dyDescent="0.25">
      <c r="A413" s="18">
        <v>42740</v>
      </c>
      <c r="B413" s="19" t="s">
        <v>617</v>
      </c>
      <c r="C413" s="20">
        <v>96010</v>
      </c>
      <c r="D413" s="4" t="s">
        <v>149</v>
      </c>
      <c r="E413" s="17">
        <v>1314.5</v>
      </c>
      <c r="F413" s="41" t="s">
        <v>33</v>
      </c>
      <c r="G413" s="17">
        <v>1314.5</v>
      </c>
      <c r="H413" s="17">
        <f t="shared" si="7"/>
        <v>0</v>
      </c>
      <c r="I413" s="21"/>
    </row>
    <row r="414" spans="1:9" x14ac:dyDescent="0.25">
      <c r="A414" s="18">
        <v>42740</v>
      </c>
      <c r="B414" s="19" t="s">
        <v>618</v>
      </c>
      <c r="C414" s="20">
        <v>96011</v>
      </c>
      <c r="D414" s="4" t="s">
        <v>109</v>
      </c>
      <c r="E414" s="17">
        <v>5632</v>
      </c>
      <c r="F414" s="41" t="s">
        <v>33</v>
      </c>
      <c r="G414" s="17">
        <v>5632</v>
      </c>
      <c r="H414" s="17">
        <f t="shared" si="7"/>
        <v>0</v>
      </c>
      <c r="I414" s="21"/>
    </row>
    <row r="415" spans="1:9" x14ac:dyDescent="0.25">
      <c r="A415" s="18">
        <v>42740</v>
      </c>
      <c r="B415" s="19" t="s">
        <v>619</v>
      </c>
      <c r="C415" s="20">
        <v>96012</v>
      </c>
      <c r="D415" s="4" t="s">
        <v>120</v>
      </c>
      <c r="E415" s="17">
        <v>2393.8000000000002</v>
      </c>
      <c r="F415" s="41" t="s">
        <v>33</v>
      </c>
      <c r="G415" s="17">
        <v>2393.8000000000002</v>
      </c>
      <c r="H415" s="17">
        <f t="shared" si="7"/>
        <v>0</v>
      </c>
      <c r="I415" s="21"/>
    </row>
    <row r="416" spans="1:9" x14ac:dyDescent="0.25">
      <c r="A416" s="18">
        <v>42740</v>
      </c>
      <c r="B416" s="19" t="s">
        <v>620</v>
      </c>
      <c r="C416" s="20">
        <v>96013</v>
      </c>
      <c r="D416" s="4" t="s">
        <v>159</v>
      </c>
      <c r="E416" s="17">
        <v>1352.7</v>
      </c>
      <c r="F416" s="41" t="s">
        <v>215</v>
      </c>
      <c r="G416" s="17">
        <v>1352.7</v>
      </c>
      <c r="H416" s="17">
        <f t="shared" si="7"/>
        <v>0</v>
      </c>
      <c r="I416" s="21"/>
    </row>
    <row r="417" spans="1:9" x14ac:dyDescent="0.25">
      <c r="A417" s="18">
        <v>42740</v>
      </c>
      <c r="B417" s="19" t="s">
        <v>621</v>
      </c>
      <c r="C417" s="20">
        <v>96014</v>
      </c>
      <c r="D417" s="4" t="s">
        <v>622</v>
      </c>
      <c r="E417" s="17">
        <v>2823.8</v>
      </c>
      <c r="F417" s="41" t="s">
        <v>33</v>
      </c>
      <c r="G417" s="17">
        <v>2823.8</v>
      </c>
      <c r="H417" s="17">
        <f t="shared" si="7"/>
        <v>0</v>
      </c>
      <c r="I417" s="21"/>
    </row>
    <row r="418" spans="1:9" x14ac:dyDescent="0.25">
      <c r="A418" s="18">
        <v>42740</v>
      </c>
      <c r="B418" s="19" t="s">
        <v>623</v>
      </c>
      <c r="C418" s="20">
        <v>96015</v>
      </c>
      <c r="D418" s="4" t="s">
        <v>305</v>
      </c>
      <c r="E418" s="17">
        <v>4837</v>
      </c>
      <c r="F418" s="41" t="s">
        <v>215</v>
      </c>
      <c r="G418" s="17">
        <v>4837</v>
      </c>
      <c r="H418" s="17">
        <f t="shared" si="7"/>
        <v>0</v>
      </c>
      <c r="I418" s="21"/>
    </row>
    <row r="419" spans="1:9" x14ac:dyDescent="0.25">
      <c r="A419" s="18">
        <v>42740</v>
      </c>
      <c r="B419" s="19" t="s">
        <v>624</v>
      </c>
      <c r="C419" s="20">
        <v>96016</v>
      </c>
      <c r="D419" s="4" t="s">
        <v>476</v>
      </c>
      <c r="E419" s="17">
        <v>6952.3</v>
      </c>
      <c r="F419" s="41" t="s">
        <v>33</v>
      </c>
      <c r="G419" s="17">
        <v>6952.3</v>
      </c>
      <c r="H419" s="17">
        <f t="shared" si="7"/>
        <v>0</v>
      </c>
      <c r="I419" s="21"/>
    </row>
    <row r="420" spans="1:9" x14ac:dyDescent="0.25">
      <c r="A420" s="18">
        <v>42740</v>
      </c>
      <c r="B420" s="19" t="s">
        <v>625</v>
      </c>
      <c r="C420" s="20">
        <v>96017</v>
      </c>
      <c r="D420" s="4" t="s">
        <v>476</v>
      </c>
      <c r="E420" s="17">
        <v>215.8</v>
      </c>
      <c r="F420" s="41" t="s">
        <v>33</v>
      </c>
      <c r="G420" s="17">
        <v>215.8</v>
      </c>
      <c r="H420" s="17">
        <f t="shared" si="7"/>
        <v>0</v>
      </c>
      <c r="I420" s="21"/>
    </row>
    <row r="421" spans="1:9" x14ac:dyDescent="0.25">
      <c r="A421" s="18">
        <v>42740</v>
      </c>
      <c r="B421" s="19" t="s">
        <v>626</v>
      </c>
      <c r="C421" s="20">
        <v>96018</v>
      </c>
      <c r="D421" s="4" t="s">
        <v>627</v>
      </c>
      <c r="E421" s="17">
        <v>503.1</v>
      </c>
      <c r="F421" s="41" t="s">
        <v>33</v>
      </c>
      <c r="G421" s="17">
        <v>503.1</v>
      </c>
      <c r="H421" s="17">
        <f t="shared" si="7"/>
        <v>0</v>
      </c>
      <c r="I421" s="21"/>
    </row>
    <row r="422" spans="1:9" x14ac:dyDescent="0.25">
      <c r="A422" s="18">
        <v>42740</v>
      </c>
      <c r="B422" s="19" t="s">
        <v>628</v>
      </c>
      <c r="C422" s="20">
        <v>96019</v>
      </c>
      <c r="D422" s="4" t="s">
        <v>356</v>
      </c>
      <c r="E422" s="17">
        <v>29707.8</v>
      </c>
      <c r="F422" s="41" t="s">
        <v>533</v>
      </c>
      <c r="G422" s="17">
        <v>29707.8</v>
      </c>
      <c r="H422" s="17">
        <f t="shared" si="7"/>
        <v>0</v>
      </c>
      <c r="I422" s="21"/>
    </row>
    <row r="423" spans="1:9" x14ac:dyDescent="0.25">
      <c r="A423" s="18">
        <v>42740</v>
      </c>
      <c r="B423" s="19" t="s">
        <v>629</v>
      </c>
      <c r="C423" s="20">
        <v>96020</v>
      </c>
      <c r="D423" s="4" t="s">
        <v>630</v>
      </c>
      <c r="E423" s="17">
        <v>5404.2</v>
      </c>
      <c r="F423" s="41" t="s">
        <v>533</v>
      </c>
      <c r="G423" s="17">
        <v>5404.2</v>
      </c>
      <c r="H423" s="17">
        <f t="shared" si="7"/>
        <v>0</v>
      </c>
      <c r="I423" s="21"/>
    </row>
    <row r="424" spans="1:9" x14ac:dyDescent="0.25">
      <c r="A424" s="18">
        <v>42740</v>
      </c>
      <c r="B424" s="19" t="s">
        <v>631</v>
      </c>
      <c r="C424" s="20">
        <v>96021</v>
      </c>
      <c r="D424" s="4" t="s">
        <v>61</v>
      </c>
      <c r="E424" s="17">
        <v>3963</v>
      </c>
      <c r="F424" s="41" t="s">
        <v>533</v>
      </c>
      <c r="G424" s="17">
        <v>3963</v>
      </c>
      <c r="H424" s="17">
        <f t="shared" si="7"/>
        <v>0</v>
      </c>
      <c r="I424" s="21"/>
    </row>
    <row r="425" spans="1:9" x14ac:dyDescent="0.25">
      <c r="A425" s="18">
        <v>42740</v>
      </c>
      <c r="B425" s="19" t="s">
        <v>632</v>
      </c>
      <c r="C425" s="20">
        <v>96022</v>
      </c>
      <c r="D425" s="4" t="s">
        <v>633</v>
      </c>
      <c r="E425" s="17">
        <v>351</v>
      </c>
      <c r="F425" s="41" t="s">
        <v>533</v>
      </c>
      <c r="G425" s="17">
        <v>351</v>
      </c>
      <c r="H425" s="17">
        <f t="shared" si="7"/>
        <v>0</v>
      </c>
      <c r="I425" s="21"/>
    </row>
    <row r="426" spans="1:9" x14ac:dyDescent="0.25">
      <c r="A426" s="18">
        <v>42740</v>
      </c>
      <c r="B426" s="19" t="s">
        <v>634</v>
      </c>
      <c r="C426" s="20">
        <v>96023</v>
      </c>
      <c r="D426" s="4" t="s">
        <v>45</v>
      </c>
      <c r="E426" s="17">
        <v>1483.7</v>
      </c>
      <c r="F426" s="41" t="s">
        <v>533</v>
      </c>
      <c r="G426" s="17">
        <v>1483.7</v>
      </c>
      <c r="H426" s="17">
        <f t="shared" si="7"/>
        <v>0</v>
      </c>
      <c r="I426" s="21"/>
    </row>
    <row r="427" spans="1:9" x14ac:dyDescent="0.25">
      <c r="A427" s="18">
        <v>42740</v>
      </c>
      <c r="B427" s="19" t="s">
        <v>635</v>
      </c>
      <c r="C427" s="20">
        <v>96024</v>
      </c>
      <c r="D427" s="4" t="s">
        <v>30</v>
      </c>
      <c r="E427" s="17">
        <v>442.8</v>
      </c>
      <c r="F427" s="41" t="s">
        <v>33</v>
      </c>
      <c r="G427" s="17">
        <v>442.8</v>
      </c>
      <c r="H427" s="17">
        <f t="shared" si="7"/>
        <v>0</v>
      </c>
      <c r="I427" s="21"/>
    </row>
    <row r="428" spans="1:9" x14ac:dyDescent="0.25">
      <c r="A428" s="18">
        <v>42740</v>
      </c>
      <c r="B428" s="19" t="s">
        <v>636</v>
      </c>
      <c r="C428" s="20">
        <v>96025</v>
      </c>
      <c r="D428" s="4" t="s">
        <v>483</v>
      </c>
      <c r="E428" s="17">
        <v>2871.2</v>
      </c>
      <c r="F428" s="41" t="s">
        <v>533</v>
      </c>
      <c r="G428" s="17">
        <v>2871.2</v>
      </c>
      <c r="H428" s="17">
        <f t="shared" si="7"/>
        <v>0</v>
      </c>
      <c r="I428" s="21"/>
    </row>
    <row r="429" spans="1:9" x14ac:dyDescent="0.25">
      <c r="A429" s="18">
        <v>42740</v>
      </c>
      <c r="B429" s="19" t="s">
        <v>637</v>
      </c>
      <c r="C429" s="20">
        <v>96026</v>
      </c>
      <c r="D429" s="4" t="s">
        <v>289</v>
      </c>
      <c r="E429" s="17">
        <v>120457.54</v>
      </c>
      <c r="F429" s="42" t="s">
        <v>638</v>
      </c>
      <c r="G429" s="22">
        <f>5489.44+114968.1</f>
        <v>120457.54000000001</v>
      </c>
      <c r="H429" s="22">
        <f t="shared" si="7"/>
        <v>0</v>
      </c>
      <c r="I429" s="21"/>
    </row>
    <row r="430" spans="1:9" x14ac:dyDescent="0.25">
      <c r="A430" s="18">
        <v>42740</v>
      </c>
      <c r="B430" s="19" t="s">
        <v>639</v>
      </c>
      <c r="C430" s="20">
        <v>96027</v>
      </c>
      <c r="D430" s="4" t="s">
        <v>335</v>
      </c>
      <c r="E430" s="17">
        <v>1647.3</v>
      </c>
      <c r="F430" s="41" t="s">
        <v>275</v>
      </c>
      <c r="G430" s="17">
        <v>1647.3</v>
      </c>
      <c r="H430" s="17">
        <f t="shared" si="7"/>
        <v>0</v>
      </c>
      <c r="I430" s="21"/>
    </row>
    <row r="431" spans="1:9" x14ac:dyDescent="0.25">
      <c r="A431" s="18">
        <v>42740</v>
      </c>
      <c r="B431" s="19" t="s">
        <v>640</v>
      </c>
      <c r="C431" s="20">
        <v>96028</v>
      </c>
      <c r="D431" s="4" t="s">
        <v>30</v>
      </c>
      <c r="E431" s="17">
        <v>1334.76</v>
      </c>
      <c r="F431" s="41" t="s">
        <v>533</v>
      </c>
      <c r="G431" s="17">
        <v>1334.76</v>
      </c>
      <c r="H431" s="17">
        <f t="shared" si="7"/>
        <v>0</v>
      </c>
      <c r="I431" s="21"/>
    </row>
    <row r="432" spans="1:9" x14ac:dyDescent="0.25">
      <c r="A432" s="18">
        <v>42740</v>
      </c>
      <c r="B432" s="19" t="s">
        <v>641</v>
      </c>
      <c r="C432" s="20">
        <v>96029</v>
      </c>
      <c r="D432" s="4" t="s">
        <v>57</v>
      </c>
      <c r="E432" s="17">
        <v>640</v>
      </c>
      <c r="F432" s="41" t="s">
        <v>533</v>
      </c>
      <c r="G432" s="17">
        <v>640</v>
      </c>
      <c r="H432" s="17">
        <f t="shared" si="7"/>
        <v>0</v>
      </c>
      <c r="I432" s="21"/>
    </row>
    <row r="433" spans="1:9" x14ac:dyDescent="0.25">
      <c r="A433" s="18">
        <v>42740</v>
      </c>
      <c r="B433" s="19" t="s">
        <v>642</v>
      </c>
      <c r="C433" s="20">
        <v>96030</v>
      </c>
      <c r="D433" s="4" t="s">
        <v>53</v>
      </c>
      <c r="E433" s="17">
        <v>2539.8000000000002</v>
      </c>
      <c r="F433" s="41" t="s">
        <v>533</v>
      </c>
      <c r="G433" s="17">
        <v>2539.8000000000002</v>
      </c>
      <c r="H433" s="17">
        <f t="shared" si="7"/>
        <v>0</v>
      </c>
      <c r="I433" s="21"/>
    </row>
    <row r="434" spans="1:9" x14ac:dyDescent="0.25">
      <c r="A434" s="18">
        <v>42740</v>
      </c>
      <c r="B434" s="19" t="s">
        <v>643</v>
      </c>
      <c r="C434" s="20">
        <v>96031</v>
      </c>
      <c r="D434" s="4" t="s">
        <v>186</v>
      </c>
      <c r="E434" s="17">
        <v>3214.4</v>
      </c>
      <c r="F434" s="41" t="s">
        <v>533</v>
      </c>
      <c r="G434" s="17">
        <v>3214.4</v>
      </c>
      <c r="H434" s="17">
        <f t="shared" si="7"/>
        <v>0</v>
      </c>
      <c r="I434" s="21"/>
    </row>
    <row r="435" spans="1:9" x14ac:dyDescent="0.25">
      <c r="A435" s="18">
        <v>42740</v>
      </c>
      <c r="B435" s="19" t="s">
        <v>644</v>
      </c>
      <c r="C435" s="20">
        <v>96032</v>
      </c>
      <c r="D435" s="4" t="s">
        <v>30</v>
      </c>
      <c r="E435" s="17">
        <v>3477.6</v>
      </c>
      <c r="F435" s="41" t="s">
        <v>533</v>
      </c>
      <c r="G435" s="17">
        <v>3477.6</v>
      </c>
      <c r="H435" s="17">
        <f t="shared" si="7"/>
        <v>0</v>
      </c>
      <c r="I435" s="21"/>
    </row>
    <row r="436" spans="1:9" x14ac:dyDescent="0.25">
      <c r="A436" s="18">
        <v>42740</v>
      </c>
      <c r="B436" s="19" t="s">
        <v>645</v>
      </c>
      <c r="C436" s="20">
        <v>96033</v>
      </c>
      <c r="D436" s="4" t="s">
        <v>30</v>
      </c>
      <c r="E436" s="17">
        <v>975</v>
      </c>
      <c r="F436" s="41" t="s">
        <v>533</v>
      </c>
      <c r="G436" s="17">
        <v>975</v>
      </c>
      <c r="H436" s="17">
        <f t="shared" si="7"/>
        <v>0</v>
      </c>
      <c r="I436" s="21"/>
    </row>
    <row r="437" spans="1:9" x14ac:dyDescent="0.25">
      <c r="A437" s="18">
        <v>42740</v>
      </c>
      <c r="B437" s="19" t="s">
        <v>646</v>
      </c>
      <c r="C437" s="20">
        <v>96034</v>
      </c>
      <c r="D437" s="4" t="s">
        <v>30</v>
      </c>
      <c r="E437" s="17">
        <v>959.4</v>
      </c>
      <c r="F437" s="41" t="s">
        <v>33</v>
      </c>
      <c r="G437" s="17">
        <v>959.4</v>
      </c>
      <c r="H437" s="17">
        <f t="shared" si="7"/>
        <v>0</v>
      </c>
      <c r="I437" s="21"/>
    </row>
    <row r="438" spans="1:9" x14ac:dyDescent="0.25">
      <c r="A438" s="18">
        <v>42740</v>
      </c>
      <c r="B438" s="19" t="s">
        <v>647</v>
      </c>
      <c r="C438" s="20">
        <v>96035</v>
      </c>
      <c r="D438" s="4" t="s">
        <v>229</v>
      </c>
      <c r="E438" s="17">
        <v>77636</v>
      </c>
      <c r="F438" s="41" t="s">
        <v>129</v>
      </c>
      <c r="G438" s="17">
        <v>77636</v>
      </c>
      <c r="H438" s="17">
        <f t="shared" si="7"/>
        <v>0</v>
      </c>
      <c r="I438" s="21"/>
    </row>
    <row r="439" spans="1:9" x14ac:dyDescent="0.25">
      <c r="A439" s="18">
        <v>42740</v>
      </c>
      <c r="B439" s="19" t="s">
        <v>648</v>
      </c>
      <c r="C439" s="20">
        <v>96036</v>
      </c>
      <c r="D439" s="15" t="s">
        <v>133</v>
      </c>
      <c r="E439" s="16">
        <v>0</v>
      </c>
      <c r="F439" s="40" t="s">
        <v>95</v>
      </c>
      <c r="G439" s="16">
        <v>0</v>
      </c>
      <c r="H439" s="16">
        <f t="shared" si="7"/>
        <v>0</v>
      </c>
      <c r="I439" s="21"/>
    </row>
    <row r="440" spans="1:9" x14ac:dyDescent="0.25">
      <c r="A440" s="18">
        <v>42740</v>
      </c>
      <c r="B440" s="19" t="s">
        <v>649</v>
      </c>
      <c r="C440" s="20">
        <v>96037</v>
      </c>
      <c r="D440" s="4" t="s">
        <v>133</v>
      </c>
      <c r="E440" s="17">
        <v>14741.2</v>
      </c>
      <c r="F440" s="42" t="s">
        <v>173</v>
      </c>
      <c r="G440" s="22">
        <f>4000+10741.2</f>
        <v>14741.2</v>
      </c>
      <c r="H440" s="22">
        <f t="shared" si="7"/>
        <v>0</v>
      </c>
      <c r="I440" s="21"/>
    </row>
    <row r="441" spans="1:9" x14ac:dyDescent="0.25">
      <c r="A441" s="18">
        <v>42740</v>
      </c>
      <c r="B441" s="19" t="s">
        <v>650</v>
      </c>
      <c r="C441" s="20">
        <v>96038</v>
      </c>
      <c r="D441" s="4" t="s">
        <v>651</v>
      </c>
      <c r="E441" s="17">
        <v>18051.599999999999</v>
      </c>
      <c r="F441" s="41" t="s">
        <v>33</v>
      </c>
      <c r="G441" s="17">
        <v>18051.599999999999</v>
      </c>
      <c r="H441" s="17">
        <f t="shared" si="7"/>
        <v>0</v>
      </c>
      <c r="I441" s="21"/>
    </row>
    <row r="442" spans="1:9" x14ac:dyDescent="0.25">
      <c r="A442" s="18">
        <v>42740</v>
      </c>
      <c r="B442" s="19" t="s">
        <v>652</v>
      </c>
      <c r="C442" s="20">
        <v>96039</v>
      </c>
      <c r="D442" s="4" t="s">
        <v>428</v>
      </c>
      <c r="E442" s="17">
        <v>912.8</v>
      </c>
      <c r="F442" s="41" t="s">
        <v>123</v>
      </c>
      <c r="G442" s="17">
        <v>912.8</v>
      </c>
      <c r="H442" s="17">
        <f t="shared" si="7"/>
        <v>0</v>
      </c>
      <c r="I442" s="21"/>
    </row>
    <row r="443" spans="1:9" x14ac:dyDescent="0.25">
      <c r="A443" s="18">
        <v>42740</v>
      </c>
      <c r="B443" s="19" t="s">
        <v>653</v>
      </c>
      <c r="C443" s="20">
        <v>96040</v>
      </c>
      <c r="D443" s="4" t="s">
        <v>10</v>
      </c>
      <c r="E443" s="17">
        <v>341295.4</v>
      </c>
      <c r="F443" s="43" t="s">
        <v>654</v>
      </c>
      <c r="G443" s="25">
        <f>126333.02+214962.38</f>
        <v>341295.4</v>
      </c>
      <c r="H443" s="25">
        <f t="shared" si="7"/>
        <v>0</v>
      </c>
      <c r="I443" s="21"/>
    </row>
    <row r="444" spans="1:9" x14ac:dyDescent="0.25">
      <c r="A444" s="18">
        <v>42740</v>
      </c>
      <c r="B444" s="19" t="s">
        <v>655</v>
      </c>
      <c r="C444" s="20">
        <v>96041</v>
      </c>
      <c r="D444" s="4" t="s">
        <v>656</v>
      </c>
      <c r="E444" s="17">
        <v>6559.8</v>
      </c>
      <c r="F444" s="41" t="s">
        <v>215</v>
      </c>
      <c r="G444" s="17">
        <v>6559.8</v>
      </c>
      <c r="H444" s="17">
        <f t="shared" si="7"/>
        <v>0</v>
      </c>
      <c r="I444" s="21"/>
    </row>
    <row r="445" spans="1:9" x14ac:dyDescent="0.25">
      <c r="A445" s="18">
        <v>42740</v>
      </c>
      <c r="B445" s="19" t="s">
        <v>657</v>
      </c>
      <c r="C445" s="20">
        <v>96042</v>
      </c>
      <c r="D445" s="4" t="s">
        <v>193</v>
      </c>
      <c r="E445" s="17">
        <v>2319.1999999999998</v>
      </c>
      <c r="F445" s="41" t="s">
        <v>215</v>
      </c>
      <c r="G445" s="17">
        <v>2319.1999999999998</v>
      </c>
      <c r="H445" s="17">
        <f t="shared" si="7"/>
        <v>0</v>
      </c>
      <c r="I445" s="21"/>
    </row>
    <row r="446" spans="1:9" x14ac:dyDescent="0.25">
      <c r="A446" s="18">
        <v>42740</v>
      </c>
      <c r="B446" s="19" t="s">
        <v>658</v>
      </c>
      <c r="C446" s="20">
        <v>96043</v>
      </c>
      <c r="D446" s="4" t="s">
        <v>182</v>
      </c>
      <c r="E446" s="17">
        <v>2500</v>
      </c>
      <c r="F446" s="41" t="s">
        <v>215</v>
      </c>
      <c r="G446" s="17">
        <v>2500</v>
      </c>
      <c r="H446" s="17">
        <f t="shared" si="7"/>
        <v>0</v>
      </c>
      <c r="I446" s="21"/>
    </row>
    <row r="447" spans="1:9" x14ac:dyDescent="0.25">
      <c r="A447" s="18">
        <v>42740</v>
      </c>
      <c r="B447" s="19" t="s">
        <v>659</v>
      </c>
      <c r="C447" s="20">
        <v>96044</v>
      </c>
      <c r="D447" s="4" t="s">
        <v>660</v>
      </c>
      <c r="E447" s="17">
        <v>2035.8</v>
      </c>
      <c r="F447" s="41" t="s">
        <v>493</v>
      </c>
      <c r="G447" s="17">
        <v>2035.8</v>
      </c>
      <c r="H447" s="17">
        <f t="shared" si="7"/>
        <v>0</v>
      </c>
      <c r="I447" s="21"/>
    </row>
    <row r="448" spans="1:9" x14ac:dyDescent="0.25">
      <c r="A448" s="18">
        <v>42740</v>
      </c>
      <c r="B448" s="19" t="s">
        <v>661</v>
      </c>
      <c r="C448" s="20">
        <v>96045</v>
      </c>
      <c r="D448" s="4" t="s">
        <v>264</v>
      </c>
      <c r="E448" s="17">
        <v>3432</v>
      </c>
      <c r="F448" s="41" t="s">
        <v>33</v>
      </c>
      <c r="G448" s="17">
        <v>3432</v>
      </c>
      <c r="H448" s="17">
        <f t="shared" si="7"/>
        <v>0</v>
      </c>
      <c r="I448" s="21"/>
    </row>
    <row r="449" spans="1:9" x14ac:dyDescent="0.25">
      <c r="A449" s="18">
        <v>42740</v>
      </c>
      <c r="B449" s="19" t="s">
        <v>662</v>
      </c>
      <c r="C449" s="20">
        <v>96046</v>
      </c>
      <c r="D449" s="4" t="s">
        <v>128</v>
      </c>
      <c r="E449" s="17">
        <v>2333.7600000000002</v>
      </c>
      <c r="F449" s="41" t="s">
        <v>33</v>
      </c>
      <c r="G449" s="17">
        <v>2333.7600000000002</v>
      </c>
      <c r="H449" s="17">
        <f t="shared" si="7"/>
        <v>0</v>
      </c>
      <c r="I449" s="21"/>
    </row>
    <row r="450" spans="1:9" x14ac:dyDescent="0.25">
      <c r="A450" s="18">
        <v>42740</v>
      </c>
      <c r="B450" s="19" t="s">
        <v>663</v>
      </c>
      <c r="C450" s="20">
        <v>96047</v>
      </c>
      <c r="D450" s="15" t="s">
        <v>10</v>
      </c>
      <c r="E450" s="16">
        <v>0</v>
      </c>
      <c r="F450" s="40" t="s">
        <v>95</v>
      </c>
      <c r="G450" s="16">
        <v>0</v>
      </c>
      <c r="H450" s="16">
        <f t="shared" si="7"/>
        <v>0</v>
      </c>
      <c r="I450" s="21"/>
    </row>
    <row r="451" spans="1:9" x14ac:dyDescent="0.25">
      <c r="A451" s="18">
        <v>42740</v>
      </c>
      <c r="B451" s="19" t="s">
        <v>664</v>
      </c>
      <c r="C451" s="20">
        <v>96048</v>
      </c>
      <c r="D451" s="4" t="s">
        <v>665</v>
      </c>
      <c r="E451" s="17">
        <v>68417.48</v>
      </c>
      <c r="F451" s="41" t="s">
        <v>126</v>
      </c>
      <c r="G451" s="17">
        <v>68417.48</v>
      </c>
      <c r="H451" s="17">
        <f t="shared" si="7"/>
        <v>0</v>
      </c>
      <c r="I451" s="21"/>
    </row>
    <row r="452" spans="1:9" x14ac:dyDescent="0.25">
      <c r="A452" s="18">
        <v>42740</v>
      </c>
      <c r="B452" s="19" t="s">
        <v>666</v>
      </c>
      <c r="C452" s="20">
        <v>96049</v>
      </c>
      <c r="D452" s="4" t="s">
        <v>10</v>
      </c>
      <c r="E452" s="17">
        <v>30676.6</v>
      </c>
      <c r="F452" s="41" t="s">
        <v>275</v>
      </c>
      <c r="G452" s="17">
        <v>30676.6</v>
      </c>
      <c r="H452" s="17">
        <f t="shared" si="7"/>
        <v>0</v>
      </c>
      <c r="I452" s="21"/>
    </row>
    <row r="453" spans="1:9" x14ac:dyDescent="0.25">
      <c r="A453" s="18">
        <v>42740</v>
      </c>
      <c r="B453" s="19" t="s">
        <v>667</v>
      </c>
      <c r="C453" s="20">
        <v>96050</v>
      </c>
      <c r="D453" s="4" t="s">
        <v>10</v>
      </c>
      <c r="E453" s="17">
        <v>187517.6</v>
      </c>
      <c r="F453" s="41" t="s">
        <v>275</v>
      </c>
      <c r="G453" s="17">
        <v>187517.6</v>
      </c>
      <c r="H453" s="17">
        <f t="shared" si="7"/>
        <v>0</v>
      </c>
      <c r="I453" s="21"/>
    </row>
    <row r="454" spans="1:9" x14ac:dyDescent="0.25">
      <c r="A454" s="18">
        <v>42740</v>
      </c>
      <c r="B454" s="19" t="s">
        <v>668</v>
      </c>
      <c r="C454" s="20">
        <v>96051</v>
      </c>
      <c r="D454" s="4" t="s">
        <v>10</v>
      </c>
      <c r="E454" s="17">
        <v>9806.4</v>
      </c>
      <c r="F454" s="41" t="s">
        <v>275</v>
      </c>
      <c r="G454" s="17">
        <v>9806.4</v>
      </c>
      <c r="H454" s="17">
        <f t="shared" ref="H454:H517" si="8">E454-G454</f>
        <v>0</v>
      </c>
      <c r="I454" s="21"/>
    </row>
    <row r="455" spans="1:9" x14ac:dyDescent="0.25">
      <c r="A455" s="18">
        <v>42740</v>
      </c>
      <c r="B455" s="19" t="s">
        <v>669</v>
      </c>
      <c r="C455" s="20">
        <v>96052</v>
      </c>
      <c r="D455" s="4" t="s">
        <v>670</v>
      </c>
      <c r="E455" s="17">
        <v>218175.34</v>
      </c>
      <c r="F455" s="41" t="s">
        <v>107</v>
      </c>
      <c r="G455" s="17">
        <v>218175.34</v>
      </c>
      <c r="H455" s="17">
        <f t="shared" si="8"/>
        <v>0</v>
      </c>
      <c r="I455" s="21"/>
    </row>
    <row r="456" spans="1:9" x14ac:dyDescent="0.25">
      <c r="A456" s="18">
        <v>42740</v>
      </c>
      <c r="B456" s="19" t="s">
        <v>671</v>
      </c>
      <c r="C456" s="20">
        <v>96053</v>
      </c>
      <c r="D456" s="15" t="s">
        <v>236</v>
      </c>
      <c r="E456" s="16">
        <v>0</v>
      </c>
      <c r="F456" s="40" t="s">
        <v>95</v>
      </c>
      <c r="G456" s="16">
        <v>0</v>
      </c>
      <c r="H456" s="16">
        <f t="shared" si="8"/>
        <v>0</v>
      </c>
      <c r="I456" s="21"/>
    </row>
    <row r="457" spans="1:9" x14ac:dyDescent="0.25">
      <c r="A457" s="18">
        <v>42740</v>
      </c>
      <c r="B457" s="19" t="s">
        <v>672</v>
      </c>
      <c r="C457" s="20">
        <v>96054</v>
      </c>
      <c r="D457" s="4" t="s">
        <v>673</v>
      </c>
      <c r="E457" s="17">
        <v>2627.2</v>
      </c>
      <c r="F457" s="41" t="s">
        <v>215</v>
      </c>
      <c r="G457" s="17">
        <v>2627.2</v>
      </c>
      <c r="H457" s="17">
        <f t="shared" si="8"/>
        <v>0</v>
      </c>
      <c r="I457" s="21"/>
    </row>
    <row r="458" spans="1:9" x14ac:dyDescent="0.25">
      <c r="A458" s="18">
        <v>42740</v>
      </c>
      <c r="B458" s="19" t="s">
        <v>674</v>
      </c>
      <c r="C458" s="20">
        <v>96055</v>
      </c>
      <c r="D458" s="4" t="s">
        <v>675</v>
      </c>
      <c r="E458" s="17">
        <v>1641.6</v>
      </c>
      <c r="F458" s="41" t="s">
        <v>215</v>
      </c>
      <c r="G458" s="17">
        <v>1641.6</v>
      </c>
      <c r="H458" s="17">
        <f t="shared" si="8"/>
        <v>0</v>
      </c>
      <c r="I458" s="21"/>
    </row>
    <row r="459" spans="1:9" x14ac:dyDescent="0.25">
      <c r="A459" s="18">
        <v>42740</v>
      </c>
      <c r="B459" s="19" t="s">
        <v>676</v>
      </c>
      <c r="C459" s="20">
        <v>96056</v>
      </c>
      <c r="D459" s="4" t="s">
        <v>677</v>
      </c>
      <c r="E459" s="17">
        <v>2499.6</v>
      </c>
      <c r="F459" s="41" t="s">
        <v>215</v>
      </c>
      <c r="G459" s="17">
        <v>2499.6</v>
      </c>
      <c r="H459" s="17">
        <f t="shared" si="8"/>
        <v>0</v>
      </c>
      <c r="I459" s="21"/>
    </row>
    <row r="460" spans="1:9" x14ac:dyDescent="0.25">
      <c r="A460" s="18">
        <v>42740</v>
      </c>
      <c r="B460" s="19" t="s">
        <v>678</v>
      </c>
      <c r="C460" s="20">
        <v>96057</v>
      </c>
      <c r="D460" s="4" t="s">
        <v>677</v>
      </c>
      <c r="E460" s="17">
        <v>1817.2</v>
      </c>
      <c r="F460" s="41" t="s">
        <v>215</v>
      </c>
      <c r="G460" s="17">
        <v>1817.2</v>
      </c>
      <c r="H460" s="17">
        <f t="shared" si="8"/>
        <v>0</v>
      </c>
      <c r="I460" s="21"/>
    </row>
    <row r="461" spans="1:9" x14ac:dyDescent="0.25">
      <c r="A461" s="18">
        <v>42740</v>
      </c>
      <c r="B461" s="19" t="s">
        <v>679</v>
      </c>
      <c r="C461" s="20">
        <v>96058</v>
      </c>
      <c r="D461" s="4" t="s">
        <v>680</v>
      </c>
      <c r="E461" s="17">
        <v>3178.6</v>
      </c>
      <c r="F461" s="41" t="s">
        <v>215</v>
      </c>
      <c r="G461" s="17">
        <v>3178.6</v>
      </c>
      <c r="H461" s="17">
        <f t="shared" si="8"/>
        <v>0</v>
      </c>
      <c r="I461" s="21"/>
    </row>
    <row r="462" spans="1:9" x14ac:dyDescent="0.25">
      <c r="A462" s="18">
        <v>42740</v>
      </c>
      <c r="B462" s="19" t="s">
        <v>681</v>
      </c>
      <c r="C462" s="20">
        <v>96059</v>
      </c>
      <c r="D462" s="4" t="s">
        <v>682</v>
      </c>
      <c r="E462" s="17">
        <v>5606.4</v>
      </c>
      <c r="F462" s="41" t="s">
        <v>215</v>
      </c>
      <c r="G462" s="17">
        <v>5606.4</v>
      </c>
      <c r="H462" s="17">
        <f t="shared" si="8"/>
        <v>0</v>
      </c>
      <c r="I462" s="21"/>
    </row>
    <row r="463" spans="1:9" x14ac:dyDescent="0.25">
      <c r="A463" s="18">
        <v>42740</v>
      </c>
      <c r="B463" s="19" t="s">
        <v>683</v>
      </c>
      <c r="C463" s="20">
        <v>96060</v>
      </c>
      <c r="D463" s="4" t="s">
        <v>222</v>
      </c>
      <c r="E463" s="17">
        <v>239568</v>
      </c>
      <c r="F463" s="41" t="s">
        <v>129</v>
      </c>
      <c r="G463" s="17">
        <v>239568</v>
      </c>
      <c r="H463" s="17">
        <f t="shared" si="8"/>
        <v>0</v>
      </c>
      <c r="I463" s="21"/>
    </row>
    <row r="464" spans="1:9" x14ac:dyDescent="0.25">
      <c r="A464" s="18">
        <v>42740</v>
      </c>
      <c r="B464" s="19" t="s">
        <v>684</v>
      </c>
      <c r="C464" s="20">
        <v>96061</v>
      </c>
      <c r="D464" s="4" t="s">
        <v>222</v>
      </c>
      <c r="E464" s="17">
        <v>248534</v>
      </c>
      <c r="F464" s="41" t="s">
        <v>129</v>
      </c>
      <c r="G464" s="17">
        <v>248534</v>
      </c>
      <c r="H464" s="17">
        <f t="shared" si="8"/>
        <v>0</v>
      </c>
      <c r="I464" s="21"/>
    </row>
    <row r="465" spans="1:9" x14ac:dyDescent="0.25">
      <c r="A465" s="18">
        <v>42740</v>
      </c>
      <c r="B465" s="19" t="s">
        <v>685</v>
      </c>
      <c r="C465" s="20">
        <v>96062</v>
      </c>
      <c r="D465" s="4" t="s">
        <v>686</v>
      </c>
      <c r="E465" s="17">
        <v>22130.400000000001</v>
      </c>
      <c r="F465" s="41" t="s">
        <v>215</v>
      </c>
      <c r="G465" s="17">
        <v>22130.400000000001</v>
      </c>
      <c r="H465" s="17">
        <f t="shared" si="8"/>
        <v>0</v>
      </c>
      <c r="I465" s="21"/>
    </row>
    <row r="466" spans="1:9" x14ac:dyDescent="0.25">
      <c r="A466" s="18">
        <v>42740</v>
      </c>
      <c r="B466" s="19" t="s">
        <v>687</v>
      </c>
      <c r="C466" s="20">
        <v>96063</v>
      </c>
      <c r="D466" s="4" t="s">
        <v>688</v>
      </c>
      <c r="E466" s="17">
        <v>24392.240000000002</v>
      </c>
      <c r="F466" s="41" t="s">
        <v>215</v>
      </c>
      <c r="G466" s="17">
        <v>24392.240000000002</v>
      </c>
      <c r="H466" s="17">
        <f t="shared" si="8"/>
        <v>0</v>
      </c>
      <c r="I466" s="21"/>
    </row>
    <row r="467" spans="1:9" x14ac:dyDescent="0.25">
      <c r="A467" s="18">
        <v>42740</v>
      </c>
      <c r="B467" s="19" t="s">
        <v>689</v>
      </c>
      <c r="C467" s="20">
        <v>96064</v>
      </c>
      <c r="D467" s="4" t="s">
        <v>21</v>
      </c>
      <c r="E467" s="17">
        <v>50290</v>
      </c>
      <c r="F467" s="42" t="s">
        <v>690</v>
      </c>
      <c r="G467" s="22">
        <f>3039.2+7076+40174.8</f>
        <v>50290</v>
      </c>
      <c r="H467" s="22">
        <f t="shared" si="8"/>
        <v>0</v>
      </c>
      <c r="I467" s="21"/>
    </row>
    <row r="468" spans="1:9" x14ac:dyDescent="0.25">
      <c r="A468" s="18">
        <v>42740</v>
      </c>
      <c r="B468" s="19" t="s">
        <v>691</v>
      </c>
      <c r="C468" s="20">
        <v>96065</v>
      </c>
      <c r="D468" s="4" t="s">
        <v>220</v>
      </c>
      <c r="E468" s="17">
        <v>2537</v>
      </c>
      <c r="F468" s="41" t="s">
        <v>33</v>
      </c>
      <c r="G468" s="17">
        <v>2537</v>
      </c>
      <c r="H468" s="17">
        <f t="shared" si="8"/>
        <v>0</v>
      </c>
      <c r="I468" s="21"/>
    </row>
    <row r="469" spans="1:9" x14ac:dyDescent="0.25">
      <c r="A469" s="18">
        <v>42740</v>
      </c>
      <c r="B469" s="19" t="s">
        <v>692</v>
      </c>
      <c r="C469" s="20">
        <v>96066</v>
      </c>
      <c r="D469" s="4" t="s">
        <v>693</v>
      </c>
      <c r="E469" s="17">
        <v>2567.4</v>
      </c>
      <c r="F469" s="41" t="s">
        <v>215</v>
      </c>
      <c r="G469" s="17">
        <v>2567.4</v>
      </c>
      <c r="H469" s="17">
        <f t="shared" si="8"/>
        <v>0</v>
      </c>
      <c r="I469" s="21"/>
    </row>
    <row r="470" spans="1:9" x14ac:dyDescent="0.25">
      <c r="A470" s="18">
        <v>42740</v>
      </c>
      <c r="B470" s="19" t="s">
        <v>694</v>
      </c>
      <c r="C470" s="20">
        <v>96067</v>
      </c>
      <c r="D470" s="4" t="s">
        <v>211</v>
      </c>
      <c r="E470" s="17">
        <v>8486.4</v>
      </c>
      <c r="F470" s="41" t="s">
        <v>33</v>
      </c>
      <c r="G470" s="17">
        <v>8486.4</v>
      </c>
      <c r="H470" s="17">
        <f t="shared" si="8"/>
        <v>0</v>
      </c>
      <c r="I470" s="21"/>
    </row>
    <row r="471" spans="1:9" x14ac:dyDescent="0.25">
      <c r="A471" s="18">
        <v>42740</v>
      </c>
      <c r="B471" s="19" t="s">
        <v>695</v>
      </c>
      <c r="C471" s="20">
        <v>96068</v>
      </c>
      <c r="D471" s="4" t="s">
        <v>426</v>
      </c>
      <c r="E471" s="17">
        <v>21714.6</v>
      </c>
      <c r="F471" s="41" t="s">
        <v>107</v>
      </c>
      <c r="G471" s="17">
        <v>21714.6</v>
      </c>
      <c r="H471" s="17">
        <f t="shared" si="8"/>
        <v>0</v>
      </c>
      <c r="I471" s="21"/>
    </row>
    <row r="472" spans="1:9" x14ac:dyDescent="0.25">
      <c r="A472" s="18">
        <v>42740</v>
      </c>
      <c r="B472" s="19" t="s">
        <v>696</v>
      </c>
      <c r="C472" s="20">
        <v>96069</v>
      </c>
      <c r="D472" s="4" t="s">
        <v>697</v>
      </c>
      <c r="E472" s="17">
        <v>33501.4</v>
      </c>
      <c r="F472" s="41" t="s">
        <v>129</v>
      </c>
      <c r="G472" s="17">
        <v>33501.4</v>
      </c>
      <c r="H472" s="17">
        <f t="shared" si="8"/>
        <v>0</v>
      </c>
      <c r="I472" s="21"/>
    </row>
    <row r="473" spans="1:9" x14ac:dyDescent="0.25">
      <c r="A473" s="18">
        <v>42740</v>
      </c>
      <c r="B473" s="19" t="s">
        <v>698</v>
      </c>
      <c r="C473" s="20">
        <v>96070</v>
      </c>
      <c r="D473" s="4" t="s">
        <v>426</v>
      </c>
      <c r="E473" s="17">
        <v>1462</v>
      </c>
      <c r="F473" s="41" t="s">
        <v>107</v>
      </c>
      <c r="G473" s="17">
        <v>1462</v>
      </c>
      <c r="H473" s="17">
        <f t="shared" si="8"/>
        <v>0</v>
      </c>
      <c r="I473" s="21"/>
    </row>
    <row r="474" spans="1:9" x14ac:dyDescent="0.25">
      <c r="A474" s="18">
        <v>42740</v>
      </c>
      <c r="B474" s="19" t="s">
        <v>699</v>
      </c>
      <c r="C474" s="20">
        <v>96071</v>
      </c>
      <c r="D474" s="4" t="s">
        <v>122</v>
      </c>
      <c r="E474" s="17">
        <v>2109</v>
      </c>
      <c r="F474" s="41" t="s">
        <v>123</v>
      </c>
      <c r="G474" s="17">
        <v>2109</v>
      </c>
      <c r="H474" s="17">
        <f t="shared" si="8"/>
        <v>0</v>
      </c>
      <c r="I474" s="21"/>
    </row>
    <row r="475" spans="1:9" x14ac:dyDescent="0.25">
      <c r="A475" s="18">
        <v>42740</v>
      </c>
      <c r="B475" s="19" t="s">
        <v>700</v>
      </c>
      <c r="C475" s="20">
        <v>96072</v>
      </c>
      <c r="D475" s="4" t="s">
        <v>236</v>
      </c>
      <c r="E475" s="17">
        <v>69576.800000000003</v>
      </c>
      <c r="F475" s="41" t="s">
        <v>237</v>
      </c>
      <c r="G475" s="17">
        <v>69576.800000000003</v>
      </c>
      <c r="H475" s="17">
        <f t="shared" si="8"/>
        <v>0</v>
      </c>
      <c r="I475" s="21"/>
    </row>
    <row r="476" spans="1:9" x14ac:dyDescent="0.25">
      <c r="A476" s="18">
        <v>42740</v>
      </c>
      <c r="B476" s="19" t="s">
        <v>701</v>
      </c>
      <c r="C476" s="20">
        <v>96073</v>
      </c>
      <c r="D476" s="4" t="s">
        <v>30</v>
      </c>
      <c r="E476" s="17">
        <v>372.6</v>
      </c>
      <c r="F476" s="41" t="s">
        <v>224</v>
      </c>
      <c r="G476" s="17">
        <v>372.6</v>
      </c>
      <c r="H476" s="17">
        <f t="shared" si="8"/>
        <v>0</v>
      </c>
      <c r="I476" s="21"/>
    </row>
    <row r="477" spans="1:9" x14ac:dyDescent="0.25">
      <c r="A477" s="18">
        <v>42740</v>
      </c>
      <c r="B477" s="19" t="s">
        <v>702</v>
      </c>
      <c r="C477" s="20">
        <v>96074</v>
      </c>
      <c r="D477" s="4" t="s">
        <v>30</v>
      </c>
      <c r="E477" s="17">
        <v>7.0000000000000007E-2</v>
      </c>
      <c r="F477" s="41" t="s">
        <v>224</v>
      </c>
      <c r="G477" s="17">
        <v>7.0000000000000007E-2</v>
      </c>
      <c r="H477" s="17">
        <f t="shared" si="8"/>
        <v>0</v>
      </c>
      <c r="I477" s="21"/>
    </row>
    <row r="478" spans="1:9" x14ac:dyDescent="0.25">
      <c r="A478" s="18">
        <v>42741</v>
      </c>
      <c r="B478" s="19" t="s">
        <v>703</v>
      </c>
      <c r="C478" s="20">
        <v>96075</v>
      </c>
      <c r="D478" s="4" t="s">
        <v>231</v>
      </c>
      <c r="E478" s="17">
        <v>42705.4</v>
      </c>
      <c r="F478" s="41" t="s">
        <v>215</v>
      </c>
      <c r="G478" s="17">
        <v>42705.4</v>
      </c>
      <c r="H478" s="17">
        <f t="shared" si="8"/>
        <v>0</v>
      </c>
      <c r="I478" s="21"/>
    </row>
    <row r="479" spans="1:9" x14ac:dyDescent="0.25">
      <c r="A479" s="18">
        <v>42741</v>
      </c>
      <c r="B479" s="19" t="s">
        <v>704</v>
      </c>
      <c r="C479" s="20">
        <v>96076</v>
      </c>
      <c r="D479" s="4" t="s">
        <v>28</v>
      </c>
      <c r="E479" s="17">
        <v>10480</v>
      </c>
      <c r="F479" s="41" t="s">
        <v>533</v>
      </c>
      <c r="G479" s="17">
        <v>10480</v>
      </c>
      <c r="H479" s="17">
        <f t="shared" si="8"/>
        <v>0</v>
      </c>
      <c r="I479" s="21"/>
    </row>
    <row r="480" spans="1:9" x14ac:dyDescent="0.25">
      <c r="A480" s="18">
        <v>42741</v>
      </c>
      <c r="B480" s="19" t="s">
        <v>705</v>
      </c>
      <c r="C480" s="20">
        <v>96077</v>
      </c>
      <c r="D480" s="4" t="s">
        <v>55</v>
      </c>
      <c r="E480" s="17">
        <v>23297.8</v>
      </c>
      <c r="F480" s="41" t="s">
        <v>533</v>
      </c>
      <c r="G480" s="17">
        <v>23297.8</v>
      </c>
      <c r="H480" s="17">
        <f t="shared" si="8"/>
        <v>0</v>
      </c>
      <c r="I480" s="21"/>
    </row>
    <row r="481" spans="1:9" x14ac:dyDescent="0.25">
      <c r="A481" s="18">
        <v>42741</v>
      </c>
      <c r="B481" s="19" t="s">
        <v>706</v>
      </c>
      <c r="C481" s="20">
        <v>96078</v>
      </c>
      <c r="D481" s="4" t="s">
        <v>55</v>
      </c>
      <c r="E481" s="17">
        <v>316.39999999999998</v>
      </c>
      <c r="F481" s="41" t="s">
        <v>533</v>
      </c>
      <c r="G481" s="17">
        <v>316.39999999999998</v>
      </c>
      <c r="H481" s="17">
        <f t="shared" si="8"/>
        <v>0</v>
      </c>
      <c r="I481" s="21"/>
    </row>
    <row r="482" spans="1:9" x14ac:dyDescent="0.25">
      <c r="A482" s="18">
        <v>42741</v>
      </c>
      <c r="B482" s="19" t="s">
        <v>707</v>
      </c>
      <c r="C482" s="20">
        <v>96079</v>
      </c>
      <c r="D482" s="4" t="s">
        <v>30</v>
      </c>
      <c r="E482" s="17">
        <v>5622.4</v>
      </c>
      <c r="F482" s="41" t="s">
        <v>533</v>
      </c>
      <c r="G482" s="17">
        <v>5622.4</v>
      </c>
      <c r="H482" s="17">
        <f t="shared" si="8"/>
        <v>0</v>
      </c>
      <c r="I482" s="21"/>
    </row>
    <row r="483" spans="1:9" x14ac:dyDescent="0.25">
      <c r="A483" s="18">
        <v>42741</v>
      </c>
      <c r="B483" s="19" t="s">
        <v>708</v>
      </c>
      <c r="C483" s="20">
        <v>96080</v>
      </c>
      <c r="D483" s="4" t="s">
        <v>71</v>
      </c>
      <c r="E483" s="17">
        <v>4410</v>
      </c>
      <c r="F483" s="41" t="s">
        <v>215</v>
      </c>
      <c r="G483" s="17">
        <v>4410</v>
      </c>
      <c r="H483" s="17">
        <f t="shared" si="8"/>
        <v>0</v>
      </c>
      <c r="I483" s="21"/>
    </row>
    <row r="484" spans="1:9" x14ac:dyDescent="0.25">
      <c r="A484" s="18">
        <v>42741</v>
      </c>
      <c r="B484" s="19" t="s">
        <v>709</v>
      </c>
      <c r="C484" s="20">
        <v>96081</v>
      </c>
      <c r="D484" s="4" t="s">
        <v>17</v>
      </c>
      <c r="E484" s="17">
        <v>2750</v>
      </c>
      <c r="F484" s="41" t="s">
        <v>215</v>
      </c>
      <c r="G484" s="17">
        <v>2750</v>
      </c>
      <c r="H484" s="17">
        <f t="shared" si="8"/>
        <v>0</v>
      </c>
      <c r="I484" s="21"/>
    </row>
    <row r="485" spans="1:9" x14ac:dyDescent="0.25">
      <c r="A485" s="18">
        <v>42741</v>
      </c>
      <c r="B485" s="19" t="s">
        <v>710</v>
      </c>
      <c r="C485" s="20">
        <v>96082</v>
      </c>
      <c r="D485" s="4" t="s">
        <v>19</v>
      </c>
      <c r="E485" s="17">
        <v>2500</v>
      </c>
      <c r="F485" s="41" t="s">
        <v>215</v>
      </c>
      <c r="G485" s="17">
        <v>2500</v>
      </c>
      <c r="H485" s="17">
        <f t="shared" si="8"/>
        <v>0</v>
      </c>
      <c r="I485" s="21"/>
    </row>
    <row r="486" spans="1:9" x14ac:dyDescent="0.25">
      <c r="A486" s="18">
        <v>42741</v>
      </c>
      <c r="B486" s="19" t="s">
        <v>711</v>
      </c>
      <c r="C486" s="20">
        <v>96083</v>
      </c>
      <c r="D486" s="4" t="s">
        <v>712</v>
      </c>
      <c r="E486" s="17">
        <v>10675.9</v>
      </c>
      <c r="F486" s="41" t="s">
        <v>533</v>
      </c>
      <c r="G486" s="17">
        <v>10675.9</v>
      </c>
      <c r="H486" s="17">
        <f t="shared" si="8"/>
        <v>0</v>
      </c>
      <c r="I486" s="21"/>
    </row>
    <row r="487" spans="1:9" x14ac:dyDescent="0.25">
      <c r="A487" s="18">
        <v>42741</v>
      </c>
      <c r="B487" s="19" t="s">
        <v>713</v>
      </c>
      <c r="C487" s="20">
        <v>96084</v>
      </c>
      <c r="D487" s="15" t="s">
        <v>358</v>
      </c>
      <c r="E487" s="16">
        <v>0</v>
      </c>
      <c r="F487" s="40" t="s">
        <v>95</v>
      </c>
      <c r="G487" s="16">
        <v>0</v>
      </c>
      <c r="H487" s="16">
        <f t="shared" si="8"/>
        <v>0</v>
      </c>
      <c r="I487" s="21"/>
    </row>
    <row r="488" spans="1:9" x14ac:dyDescent="0.25">
      <c r="A488" s="18">
        <v>42741</v>
      </c>
      <c r="B488" s="19" t="s">
        <v>714</v>
      </c>
      <c r="C488" s="20">
        <v>96085</v>
      </c>
      <c r="D488" s="4" t="s">
        <v>143</v>
      </c>
      <c r="E488" s="17">
        <v>12368.1</v>
      </c>
      <c r="F488" s="43" t="s">
        <v>533</v>
      </c>
      <c r="G488" s="17">
        <v>12368.1</v>
      </c>
      <c r="H488" s="17">
        <f t="shared" si="8"/>
        <v>0</v>
      </c>
      <c r="I488" s="21"/>
    </row>
    <row r="489" spans="1:9" x14ac:dyDescent="0.25">
      <c r="A489" s="18">
        <v>42741</v>
      </c>
      <c r="B489" s="19" t="s">
        <v>715</v>
      </c>
      <c r="C489" s="20">
        <v>96086</v>
      </c>
      <c r="D489" s="4" t="s">
        <v>69</v>
      </c>
      <c r="E489" s="17">
        <v>3140.7</v>
      </c>
      <c r="F489" s="41" t="s">
        <v>533</v>
      </c>
      <c r="G489" s="17">
        <v>3140.7</v>
      </c>
      <c r="H489" s="17">
        <f t="shared" si="8"/>
        <v>0</v>
      </c>
      <c r="I489" s="21"/>
    </row>
    <row r="490" spans="1:9" x14ac:dyDescent="0.25">
      <c r="A490" s="18">
        <v>42741</v>
      </c>
      <c r="B490" s="19" t="s">
        <v>716</v>
      </c>
      <c r="C490" s="20">
        <v>96087</v>
      </c>
      <c r="D490" s="4" t="s">
        <v>712</v>
      </c>
      <c r="E490" s="17">
        <v>285.60000000000002</v>
      </c>
      <c r="F490" s="41" t="s">
        <v>533</v>
      </c>
      <c r="G490" s="17">
        <v>285.60000000000002</v>
      </c>
      <c r="H490" s="17">
        <f t="shared" si="8"/>
        <v>0</v>
      </c>
      <c r="I490" s="21"/>
    </row>
    <row r="491" spans="1:9" x14ac:dyDescent="0.25">
      <c r="A491" s="18">
        <v>42741</v>
      </c>
      <c r="B491" s="19" t="s">
        <v>717</v>
      </c>
      <c r="C491" s="20">
        <v>96088</v>
      </c>
      <c r="D491" s="4" t="s">
        <v>218</v>
      </c>
      <c r="E491" s="17">
        <v>118677.3</v>
      </c>
      <c r="F491" s="41" t="s">
        <v>307</v>
      </c>
      <c r="G491" s="17">
        <v>118677.3</v>
      </c>
      <c r="H491" s="17">
        <f t="shared" si="8"/>
        <v>0</v>
      </c>
      <c r="I491" s="21"/>
    </row>
    <row r="492" spans="1:9" x14ac:dyDescent="0.25">
      <c r="A492" s="18">
        <v>42741</v>
      </c>
      <c r="B492" s="19" t="s">
        <v>718</v>
      </c>
      <c r="C492" s="20">
        <v>96089</v>
      </c>
      <c r="D492" s="4" t="s">
        <v>30</v>
      </c>
      <c r="E492" s="17">
        <v>4111.6000000000004</v>
      </c>
      <c r="F492" s="41" t="s">
        <v>533</v>
      </c>
      <c r="G492" s="17">
        <v>4111.6000000000004</v>
      </c>
      <c r="H492" s="17">
        <f t="shared" si="8"/>
        <v>0</v>
      </c>
      <c r="I492" s="21"/>
    </row>
    <row r="493" spans="1:9" x14ac:dyDescent="0.25">
      <c r="A493" s="18">
        <v>42741</v>
      </c>
      <c r="B493" s="19" t="s">
        <v>719</v>
      </c>
      <c r="C493" s="20">
        <v>96090</v>
      </c>
      <c r="D493" s="4" t="s">
        <v>26</v>
      </c>
      <c r="E493" s="17">
        <v>30266.9</v>
      </c>
      <c r="F493" s="41" t="s">
        <v>533</v>
      </c>
      <c r="G493" s="17">
        <v>30266.9</v>
      </c>
      <c r="H493" s="17">
        <f t="shared" si="8"/>
        <v>0</v>
      </c>
      <c r="I493" s="21"/>
    </row>
    <row r="494" spans="1:9" x14ac:dyDescent="0.25">
      <c r="A494" s="18">
        <v>42741</v>
      </c>
      <c r="B494" s="19" t="s">
        <v>720</v>
      </c>
      <c r="C494" s="20">
        <v>96091</v>
      </c>
      <c r="D494" s="4" t="s">
        <v>721</v>
      </c>
      <c r="E494" s="17">
        <v>9005.7000000000007</v>
      </c>
      <c r="F494" s="41" t="s">
        <v>533</v>
      </c>
      <c r="G494" s="17">
        <v>9005.7000000000007</v>
      </c>
      <c r="H494" s="17">
        <f t="shared" si="8"/>
        <v>0</v>
      </c>
      <c r="I494" s="21"/>
    </row>
    <row r="495" spans="1:9" x14ac:dyDescent="0.25">
      <c r="A495" s="18">
        <v>42741</v>
      </c>
      <c r="B495" s="19" t="s">
        <v>722</v>
      </c>
      <c r="C495" s="20">
        <v>96092</v>
      </c>
      <c r="D495" s="4" t="s">
        <v>92</v>
      </c>
      <c r="E495" s="17">
        <v>3466.2</v>
      </c>
      <c r="F495" s="41" t="s">
        <v>215</v>
      </c>
      <c r="G495" s="17">
        <v>3466.2</v>
      </c>
      <c r="H495" s="17">
        <f t="shared" si="8"/>
        <v>0</v>
      </c>
      <c r="I495" s="21"/>
    </row>
    <row r="496" spans="1:9" x14ac:dyDescent="0.25">
      <c r="A496" s="18">
        <v>42741</v>
      </c>
      <c r="B496" s="19" t="s">
        <v>723</v>
      </c>
      <c r="C496" s="20">
        <v>96093</v>
      </c>
      <c r="D496" s="4" t="s">
        <v>293</v>
      </c>
      <c r="E496" s="17">
        <v>1156.3</v>
      </c>
      <c r="F496" s="41" t="s">
        <v>215</v>
      </c>
      <c r="G496" s="17">
        <v>1156.3</v>
      </c>
      <c r="H496" s="17">
        <f t="shared" si="8"/>
        <v>0</v>
      </c>
      <c r="I496" s="21"/>
    </row>
    <row r="497" spans="1:9" x14ac:dyDescent="0.25">
      <c r="A497" s="18">
        <v>42741</v>
      </c>
      <c r="B497" s="19" t="s">
        <v>724</v>
      </c>
      <c r="C497" s="20">
        <v>96094</v>
      </c>
      <c r="D497" s="4" t="s">
        <v>111</v>
      </c>
      <c r="E497" s="17">
        <v>3100.7</v>
      </c>
      <c r="F497" s="41" t="s">
        <v>215</v>
      </c>
      <c r="G497" s="17">
        <v>3100.7</v>
      </c>
      <c r="H497" s="17">
        <f t="shared" si="8"/>
        <v>0</v>
      </c>
      <c r="I497" s="21"/>
    </row>
    <row r="498" spans="1:9" x14ac:dyDescent="0.25">
      <c r="A498" s="18">
        <v>42741</v>
      </c>
      <c r="B498" s="19" t="s">
        <v>725</v>
      </c>
      <c r="C498" s="20">
        <v>96095</v>
      </c>
      <c r="D498" s="4" t="s">
        <v>291</v>
      </c>
      <c r="E498" s="17">
        <v>1690.7</v>
      </c>
      <c r="F498" s="41" t="s">
        <v>215</v>
      </c>
      <c r="G498" s="17">
        <v>1690.7</v>
      </c>
      <c r="H498" s="17">
        <f t="shared" si="8"/>
        <v>0</v>
      </c>
      <c r="I498" s="21"/>
    </row>
    <row r="499" spans="1:9" x14ac:dyDescent="0.25">
      <c r="A499" s="18">
        <v>42741</v>
      </c>
      <c r="B499" s="19" t="s">
        <v>726</v>
      </c>
      <c r="C499" s="20">
        <v>96096</v>
      </c>
      <c r="D499" s="4" t="s">
        <v>30</v>
      </c>
      <c r="E499" s="17">
        <v>1405</v>
      </c>
      <c r="F499" s="41" t="s">
        <v>215</v>
      </c>
      <c r="G499" s="17">
        <v>1405</v>
      </c>
      <c r="H499" s="17">
        <f t="shared" si="8"/>
        <v>0</v>
      </c>
      <c r="I499" s="21"/>
    </row>
    <row r="500" spans="1:9" x14ac:dyDescent="0.25">
      <c r="A500" s="18">
        <v>42741</v>
      </c>
      <c r="B500" s="19" t="s">
        <v>727</v>
      </c>
      <c r="C500" s="20">
        <v>96097</v>
      </c>
      <c r="D500" s="4" t="s">
        <v>101</v>
      </c>
      <c r="E500" s="17">
        <v>2005</v>
      </c>
      <c r="F500" s="41" t="s">
        <v>215</v>
      </c>
      <c r="G500" s="17">
        <v>2005</v>
      </c>
      <c r="H500" s="17">
        <f t="shared" si="8"/>
        <v>0</v>
      </c>
      <c r="I500" s="21"/>
    </row>
    <row r="501" spans="1:9" x14ac:dyDescent="0.25">
      <c r="A501" s="18">
        <v>42741</v>
      </c>
      <c r="B501" s="19" t="s">
        <v>728</v>
      </c>
      <c r="C501" s="20">
        <v>96098</v>
      </c>
      <c r="D501" s="4" t="s">
        <v>445</v>
      </c>
      <c r="E501" s="17">
        <v>2007.8</v>
      </c>
      <c r="F501" s="41" t="s">
        <v>215</v>
      </c>
      <c r="G501" s="17">
        <v>2007.8</v>
      </c>
      <c r="H501" s="17">
        <f t="shared" si="8"/>
        <v>0</v>
      </c>
      <c r="I501" s="21"/>
    </row>
    <row r="502" spans="1:9" x14ac:dyDescent="0.25">
      <c r="A502" s="18">
        <v>42741</v>
      </c>
      <c r="B502" s="19" t="s">
        <v>729</v>
      </c>
      <c r="C502" s="20">
        <v>96099</v>
      </c>
      <c r="D502" s="4" t="s">
        <v>109</v>
      </c>
      <c r="E502" s="17">
        <v>6077.2</v>
      </c>
      <c r="F502" s="41" t="s">
        <v>215</v>
      </c>
      <c r="G502" s="17">
        <v>6077.2</v>
      </c>
      <c r="H502" s="17">
        <f t="shared" si="8"/>
        <v>0</v>
      </c>
      <c r="I502" s="21"/>
    </row>
    <row r="503" spans="1:9" x14ac:dyDescent="0.25">
      <c r="A503" s="18">
        <v>42741</v>
      </c>
      <c r="B503" s="19" t="s">
        <v>730</v>
      </c>
      <c r="C503" s="20">
        <v>96100</v>
      </c>
      <c r="D503" s="4" t="s">
        <v>208</v>
      </c>
      <c r="E503" s="17">
        <v>16384.14</v>
      </c>
      <c r="F503" s="41" t="s">
        <v>533</v>
      </c>
      <c r="G503" s="17">
        <v>16384.14</v>
      </c>
      <c r="H503" s="17">
        <f t="shared" si="8"/>
        <v>0</v>
      </c>
      <c r="I503" s="21"/>
    </row>
    <row r="504" spans="1:9" x14ac:dyDescent="0.25">
      <c r="A504" s="18">
        <v>42741</v>
      </c>
      <c r="B504" s="19" t="s">
        <v>731</v>
      </c>
      <c r="C504" s="20">
        <v>96101</v>
      </c>
      <c r="D504" s="4" t="s">
        <v>83</v>
      </c>
      <c r="E504" s="17">
        <v>3358.8</v>
      </c>
      <c r="F504" s="41" t="s">
        <v>215</v>
      </c>
      <c r="G504" s="17">
        <v>3358.8</v>
      </c>
      <c r="H504" s="17">
        <f t="shared" si="8"/>
        <v>0</v>
      </c>
      <c r="I504" s="21"/>
    </row>
    <row r="505" spans="1:9" x14ac:dyDescent="0.25">
      <c r="A505" s="18">
        <v>42741</v>
      </c>
      <c r="B505" s="19" t="s">
        <v>732</v>
      </c>
      <c r="C505" s="20">
        <v>96102</v>
      </c>
      <c r="D505" s="4" t="s">
        <v>208</v>
      </c>
      <c r="E505" s="17">
        <v>2162.6999999999998</v>
      </c>
      <c r="F505" s="41" t="s">
        <v>533</v>
      </c>
      <c r="G505" s="17">
        <v>2162.6999999999998</v>
      </c>
      <c r="H505" s="17">
        <f t="shared" si="8"/>
        <v>0</v>
      </c>
      <c r="I505" s="21"/>
    </row>
    <row r="506" spans="1:9" x14ac:dyDescent="0.25">
      <c r="A506" s="18">
        <v>42741</v>
      </c>
      <c r="B506" s="19" t="s">
        <v>733</v>
      </c>
      <c r="C506" s="20">
        <v>96103</v>
      </c>
      <c r="D506" s="4" t="s">
        <v>428</v>
      </c>
      <c r="E506" s="17">
        <v>1711.9</v>
      </c>
      <c r="F506" s="41" t="s">
        <v>275</v>
      </c>
      <c r="G506" s="17">
        <v>1711.9</v>
      </c>
      <c r="H506" s="17">
        <f t="shared" si="8"/>
        <v>0</v>
      </c>
      <c r="I506" s="21"/>
    </row>
    <row r="507" spans="1:9" x14ac:dyDescent="0.25">
      <c r="A507" s="18">
        <v>42741</v>
      </c>
      <c r="B507" s="19" t="s">
        <v>734</v>
      </c>
      <c r="C507" s="20">
        <v>96104</v>
      </c>
      <c r="D507" s="4" t="s">
        <v>208</v>
      </c>
      <c r="E507" s="17">
        <v>306.8</v>
      </c>
      <c r="F507" s="41" t="s">
        <v>533</v>
      </c>
      <c r="G507" s="17">
        <v>306.8</v>
      </c>
      <c r="H507" s="17">
        <f t="shared" si="8"/>
        <v>0</v>
      </c>
      <c r="I507" s="21"/>
    </row>
    <row r="508" spans="1:9" x14ac:dyDescent="0.25">
      <c r="A508" s="18">
        <v>42741</v>
      </c>
      <c r="B508" s="19" t="s">
        <v>735</v>
      </c>
      <c r="C508" s="20">
        <v>96105</v>
      </c>
      <c r="D508" s="4" t="s">
        <v>105</v>
      </c>
      <c r="E508" s="17">
        <v>8436</v>
      </c>
      <c r="F508" s="41" t="s">
        <v>123</v>
      </c>
      <c r="G508" s="17">
        <v>8436</v>
      </c>
      <c r="H508" s="17">
        <f t="shared" si="8"/>
        <v>0</v>
      </c>
      <c r="I508" s="21"/>
    </row>
    <row r="509" spans="1:9" x14ac:dyDescent="0.25">
      <c r="A509" s="18">
        <v>42741</v>
      </c>
      <c r="B509" s="19" t="s">
        <v>736</v>
      </c>
      <c r="C509" s="20">
        <v>96106</v>
      </c>
      <c r="D509" s="4" t="s">
        <v>105</v>
      </c>
      <c r="E509" s="17">
        <v>3528</v>
      </c>
      <c r="F509" s="41" t="s">
        <v>123</v>
      </c>
      <c r="G509" s="17">
        <v>3528</v>
      </c>
      <c r="H509" s="17">
        <f t="shared" si="8"/>
        <v>0</v>
      </c>
      <c r="I509" s="21"/>
    </row>
    <row r="510" spans="1:9" x14ac:dyDescent="0.25">
      <c r="A510" s="18">
        <v>42741</v>
      </c>
      <c r="B510" s="19" t="s">
        <v>737</v>
      </c>
      <c r="C510" s="20">
        <v>96107</v>
      </c>
      <c r="D510" s="4" t="s">
        <v>103</v>
      </c>
      <c r="E510" s="17">
        <v>3752</v>
      </c>
      <c r="F510" s="41" t="s">
        <v>123</v>
      </c>
      <c r="G510" s="17">
        <v>3752</v>
      </c>
      <c r="H510" s="17">
        <f t="shared" si="8"/>
        <v>0</v>
      </c>
      <c r="I510" s="21"/>
    </row>
    <row r="511" spans="1:9" x14ac:dyDescent="0.25">
      <c r="A511" s="18">
        <v>42741</v>
      </c>
      <c r="B511" s="19" t="s">
        <v>738</v>
      </c>
      <c r="C511" s="20">
        <v>96108</v>
      </c>
      <c r="D511" s="4" t="s">
        <v>79</v>
      </c>
      <c r="E511" s="17">
        <v>2936.2</v>
      </c>
      <c r="F511" s="41" t="s">
        <v>533</v>
      </c>
      <c r="G511" s="17">
        <v>2936.2</v>
      </c>
      <c r="H511" s="17">
        <f t="shared" si="8"/>
        <v>0</v>
      </c>
      <c r="I511" s="21"/>
    </row>
    <row r="512" spans="1:9" x14ac:dyDescent="0.25">
      <c r="A512" s="18">
        <v>42741</v>
      </c>
      <c r="B512" s="19" t="s">
        <v>739</v>
      </c>
      <c r="C512" s="20">
        <v>96109</v>
      </c>
      <c r="D512" s="4" t="s">
        <v>229</v>
      </c>
      <c r="E512" s="17">
        <v>1665</v>
      </c>
      <c r="F512" s="41" t="s">
        <v>129</v>
      </c>
      <c r="G512" s="17">
        <v>1665</v>
      </c>
      <c r="H512" s="17">
        <f t="shared" si="8"/>
        <v>0</v>
      </c>
      <c r="I512" s="21"/>
    </row>
    <row r="513" spans="1:9" x14ac:dyDescent="0.25">
      <c r="A513" s="18">
        <v>42741</v>
      </c>
      <c r="B513" s="19" t="s">
        <v>740</v>
      </c>
      <c r="C513" s="20">
        <v>96110</v>
      </c>
      <c r="D513" s="4" t="s">
        <v>30</v>
      </c>
      <c r="E513" s="17">
        <v>1710</v>
      </c>
      <c r="F513" s="41" t="s">
        <v>533</v>
      </c>
      <c r="G513" s="17">
        <v>1710</v>
      </c>
      <c r="H513" s="17">
        <f t="shared" si="8"/>
        <v>0</v>
      </c>
      <c r="I513" s="21"/>
    </row>
    <row r="514" spans="1:9" x14ac:dyDescent="0.25">
      <c r="A514" s="18">
        <v>42741</v>
      </c>
      <c r="B514" s="19" t="s">
        <v>741</v>
      </c>
      <c r="C514" s="20">
        <v>96111</v>
      </c>
      <c r="D514" s="4" t="s">
        <v>30</v>
      </c>
      <c r="E514" s="17">
        <v>2128</v>
      </c>
      <c r="F514" s="41" t="s">
        <v>533</v>
      </c>
      <c r="G514" s="17">
        <v>2128</v>
      </c>
      <c r="H514" s="17">
        <f t="shared" si="8"/>
        <v>0</v>
      </c>
      <c r="I514" s="21"/>
    </row>
    <row r="515" spans="1:9" x14ac:dyDescent="0.25">
      <c r="A515" s="18">
        <v>42741</v>
      </c>
      <c r="B515" s="19" t="s">
        <v>742</v>
      </c>
      <c r="C515" s="20">
        <v>96112</v>
      </c>
      <c r="D515" s="4" t="s">
        <v>35</v>
      </c>
      <c r="E515" s="17">
        <v>16458.400000000001</v>
      </c>
      <c r="F515" s="41" t="s">
        <v>123</v>
      </c>
      <c r="G515" s="17">
        <v>16458.400000000001</v>
      </c>
      <c r="H515" s="17">
        <f t="shared" si="8"/>
        <v>0</v>
      </c>
      <c r="I515" s="21"/>
    </row>
    <row r="516" spans="1:9" x14ac:dyDescent="0.25">
      <c r="A516" s="18">
        <v>42741</v>
      </c>
      <c r="B516" s="19" t="s">
        <v>743</v>
      </c>
      <c r="C516" s="20">
        <v>96113</v>
      </c>
      <c r="D516" s="4" t="s">
        <v>32</v>
      </c>
      <c r="E516" s="17">
        <v>8258.4</v>
      </c>
      <c r="F516" s="41" t="s">
        <v>107</v>
      </c>
      <c r="G516" s="17">
        <v>8258.4</v>
      </c>
      <c r="H516" s="17">
        <f t="shared" si="8"/>
        <v>0</v>
      </c>
      <c r="I516" s="21"/>
    </row>
    <row r="517" spans="1:9" x14ac:dyDescent="0.25">
      <c r="A517" s="18">
        <v>42741</v>
      </c>
      <c r="B517" s="19" t="s">
        <v>744</v>
      </c>
      <c r="C517" s="20">
        <v>96114</v>
      </c>
      <c r="D517" s="4" t="s">
        <v>49</v>
      </c>
      <c r="E517" s="17">
        <v>17562.8</v>
      </c>
      <c r="F517" s="41" t="s">
        <v>107</v>
      </c>
      <c r="G517" s="17">
        <v>17562.8</v>
      </c>
      <c r="H517" s="17">
        <f t="shared" si="8"/>
        <v>0</v>
      </c>
      <c r="I517" s="21"/>
    </row>
    <row r="518" spans="1:9" x14ac:dyDescent="0.25">
      <c r="A518" s="18">
        <v>42741</v>
      </c>
      <c r="B518" s="19" t="s">
        <v>745</v>
      </c>
      <c r="C518" s="20">
        <v>96115</v>
      </c>
      <c r="D518" s="4" t="s">
        <v>35</v>
      </c>
      <c r="E518" s="17">
        <v>1372.8</v>
      </c>
      <c r="F518" s="41" t="s">
        <v>123</v>
      </c>
      <c r="G518" s="17">
        <v>1372.8</v>
      </c>
      <c r="H518" s="17">
        <f t="shared" ref="H518:H581" si="9">E518-G518</f>
        <v>0</v>
      </c>
      <c r="I518" s="21"/>
    </row>
    <row r="519" spans="1:9" x14ac:dyDescent="0.25">
      <c r="A519" s="18">
        <v>42741</v>
      </c>
      <c r="B519" s="19" t="s">
        <v>746</v>
      </c>
      <c r="C519" s="20">
        <v>96116</v>
      </c>
      <c r="D519" s="4" t="s">
        <v>40</v>
      </c>
      <c r="E519" s="17">
        <v>4370</v>
      </c>
      <c r="F519" s="41" t="s">
        <v>129</v>
      </c>
      <c r="G519" s="17">
        <v>4370</v>
      </c>
      <c r="H519" s="17">
        <f t="shared" si="9"/>
        <v>0</v>
      </c>
      <c r="I519" s="21"/>
    </row>
    <row r="520" spans="1:9" x14ac:dyDescent="0.25">
      <c r="A520" s="18">
        <v>42741</v>
      </c>
      <c r="B520" s="19" t="s">
        <v>747</v>
      </c>
      <c r="C520" s="20">
        <v>96117</v>
      </c>
      <c r="D520" s="4" t="s">
        <v>250</v>
      </c>
      <c r="E520" s="17">
        <v>11717.8</v>
      </c>
      <c r="F520" s="41" t="s">
        <v>107</v>
      </c>
      <c r="G520" s="17">
        <v>11717.8</v>
      </c>
      <c r="H520" s="17">
        <f t="shared" si="9"/>
        <v>0</v>
      </c>
      <c r="I520" s="21"/>
    </row>
    <row r="521" spans="1:9" x14ac:dyDescent="0.25">
      <c r="A521" s="18">
        <v>42741</v>
      </c>
      <c r="B521" s="19" t="s">
        <v>748</v>
      </c>
      <c r="C521" s="20">
        <v>96118</v>
      </c>
      <c r="D521" s="4" t="s">
        <v>145</v>
      </c>
      <c r="E521" s="17">
        <v>37713.800000000003</v>
      </c>
      <c r="F521" s="41" t="s">
        <v>107</v>
      </c>
      <c r="G521" s="17">
        <v>37713.800000000003</v>
      </c>
      <c r="H521" s="17">
        <f t="shared" si="9"/>
        <v>0</v>
      </c>
      <c r="I521" s="21"/>
    </row>
    <row r="522" spans="1:9" x14ac:dyDescent="0.25">
      <c r="A522" s="18">
        <v>42741</v>
      </c>
      <c r="B522" s="19" t="s">
        <v>749</v>
      </c>
      <c r="C522" s="20">
        <v>96119</v>
      </c>
      <c r="D522" s="4" t="s">
        <v>38</v>
      </c>
      <c r="E522" s="17">
        <v>2603</v>
      </c>
      <c r="F522" s="42" t="s">
        <v>750</v>
      </c>
      <c r="G522" s="22">
        <f>1000+1603</f>
        <v>2603</v>
      </c>
      <c r="H522" s="22">
        <f t="shared" si="9"/>
        <v>0</v>
      </c>
      <c r="I522" s="21"/>
    </row>
    <row r="523" spans="1:9" x14ac:dyDescent="0.25">
      <c r="A523" s="18">
        <v>42741</v>
      </c>
      <c r="B523" s="19" t="s">
        <v>751</v>
      </c>
      <c r="C523" s="20">
        <v>96120</v>
      </c>
      <c r="D523" s="4" t="s">
        <v>43</v>
      </c>
      <c r="E523" s="17">
        <v>5931</v>
      </c>
      <c r="F523" s="41" t="s">
        <v>123</v>
      </c>
      <c r="G523" s="17">
        <v>5931</v>
      </c>
      <c r="H523" s="17">
        <f t="shared" si="9"/>
        <v>0</v>
      </c>
      <c r="I523" s="21"/>
    </row>
    <row r="524" spans="1:9" x14ac:dyDescent="0.25">
      <c r="A524" s="18">
        <v>42741</v>
      </c>
      <c r="B524" s="19" t="s">
        <v>752</v>
      </c>
      <c r="C524" s="20">
        <v>96121</v>
      </c>
      <c r="D524" s="4" t="s">
        <v>576</v>
      </c>
      <c r="E524" s="17">
        <v>4757</v>
      </c>
      <c r="F524" s="41" t="s">
        <v>123</v>
      </c>
      <c r="G524" s="17">
        <v>4757</v>
      </c>
      <c r="H524" s="17">
        <f t="shared" si="9"/>
        <v>0</v>
      </c>
      <c r="I524" s="21"/>
    </row>
    <row r="525" spans="1:9" x14ac:dyDescent="0.25">
      <c r="A525" s="18">
        <v>42741</v>
      </c>
      <c r="B525" s="19" t="s">
        <v>753</v>
      </c>
      <c r="C525" s="20">
        <v>96122</v>
      </c>
      <c r="D525" s="4" t="s">
        <v>67</v>
      </c>
      <c r="E525" s="17">
        <v>10700.8</v>
      </c>
      <c r="F525" s="41" t="s">
        <v>123</v>
      </c>
      <c r="G525" s="17">
        <v>10700.8</v>
      </c>
      <c r="H525" s="17">
        <f t="shared" si="9"/>
        <v>0</v>
      </c>
      <c r="I525" s="21"/>
    </row>
    <row r="526" spans="1:9" x14ac:dyDescent="0.25">
      <c r="A526" s="18">
        <v>42741</v>
      </c>
      <c r="B526" s="19" t="s">
        <v>754</v>
      </c>
      <c r="C526" s="20">
        <v>96123</v>
      </c>
      <c r="D526" s="4" t="s">
        <v>47</v>
      </c>
      <c r="E526" s="17">
        <v>2570.4</v>
      </c>
      <c r="F526" s="41" t="s">
        <v>533</v>
      </c>
      <c r="G526" s="17">
        <v>2570.4</v>
      </c>
      <c r="H526" s="17">
        <f t="shared" si="9"/>
        <v>0</v>
      </c>
      <c r="I526" s="21"/>
    </row>
    <row r="527" spans="1:9" x14ac:dyDescent="0.25">
      <c r="A527" s="18">
        <v>42741</v>
      </c>
      <c r="B527" s="19" t="s">
        <v>755</v>
      </c>
      <c r="C527" s="20">
        <v>96124</v>
      </c>
      <c r="D527" s="4" t="s">
        <v>155</v>
      </c>
      <c r="E527" s="17">
        <v>18110.2</v>
      </c>
      <c r="F527" s="42" t="s">
        <v>756</v>
      </c>
      <c r="G527" s="22">
        <f>4110.2+14000</f>
        <v>18110.2</v>
      </c>
      <c r="H527" s="22">
        <f t="shared" si="9"/>
        <v>0</v>
      </c>
      <c r="I527" s="21"/>
    </row>
    <row r="528" spans="1:9" x14ac:dyDescent="0.25">
      <c r="A528" s="18">
        <v>42741</v>
      </c>
      <c r="B528" s="19" t="s">
        <v>757</v>
      </c>
      <c r="C528" s="20">
        <v>96125</v>
      </c>
      <c r="D528" s="4" t="s">
        <v>270</v>
      </c>
      <c r="E528" s="17">
        <v>38677.160000000003</v>
      </c>
      <c r="F528" s="41" t="s">
        <v>275</v>
      </c>
      <c r="G528" s="17">
        <v>38677.160000000003</v>
      </c>
      <c r="H528" s="17">
        <f t="shared" si="9"/>
        <v>0</v>
      </c>
      <c r="I528" s="21"/>
    </row>
    <row r="529" spans="1:9" x14ac:dyDescent="0.25">
      <c r="A529" s="18">
        <v>42741</v>
      </c>
      <c r="B529" s="19" t="s">
        <v>758</v>
      </c>
      <c r="C529" s="20">
        <v>96126</v>
      </c>
      <c r="D529" s="4" t="s">
        <v>268</v>
      </c>
      <c r="E529" s="17">
        <v>19885.8</v>
      </c>
      <c r="F529" s="41" t="s">
        <v>275</v>
      </c>
      <c r="G529" s="17">
        <v>19885.8</v>
      </c>
      <c r="H529" s="17">
        <f t="shared" si="9"/>
        <v>0</v>
      </c>
      <c r="I529" s="21"/>
    </row>
    <row r="530" spans="1:9" x14ac:dyDescent="0.25">
      <c r="A530" s="18">
        <v>42741</v>
      </c>
      <c r="B530" s="19" t="s">
        <v>759</v>
      </c>
      <c r="C530" s="20">
        <v>96127</v>
      </c>
      <c r="D530" s="4" t="s">
        <v>432</v>
      </c>
      <c r="E530" s="17">
        <v>18749.599999999999</v>
      </c>
      <c r="F530" s="41" t="s">
        <v>275</v>
      </c>
      <c r="G530" s="17">
        <v>18749.599999999999</v>
      </c>
      <c r="H530" s="17">
        <f t="shared" si="9"/>
        <v>0</v>
      </c>
      <c r="I530" s="21"/>
    </row>
    <row r="531" spans="1:9" x14ac:dyDescent="0.25">
      <c r="A531" s="18">
        <v>42741</v>
      </c>
      <c r="B531" s="19" t="s">
        <v>760</v>
      </c>
      <c r="C531" s="20">
        <v>96128</v>
      </c>
      <c r="D531" s="4" t="s">
        <v>590</v>
      </c>
      <c r="E531" s="17">
        <v>8017.8</v>
      </c>
      <c r="F531" s="41" t="s">
        <v>275</v>
      </c>
      <c r="G531" s="17">
        <v>8017.8</v>
      </c>
      <c r="H531" s="17">
        <f t="shared" si="9"/>
        <v>0</v>
      </c>
      <c r="I531" s="21"/>
    </row>
    <row r="532" spans="1:9" x14ac:dyDescent="0.25">
      <c r="A532" s="18">
        <v>42741</v>
      </c>
      <c r="B532" s="19" t="s">
        <v>761</v>
      </c>
      <c r="C532" s="20">
        <v>96129</v>
      </c>
      <c r="D532" s="4" t="s">
        <v>272</v>
      </c>
      <c r="E532" s="17">
        <v>1990.2</v>
      </c>
      <c r="F532" s="41" t="s">
        <v>275</v>
      </c>
      <c r="G532" s="17">
        <v>1990.2</v>
      </c>
      <c r="H532" s="17">
        <f t="shared" si="9"/>
        <v>0</v>
      </c>
      <c r="I532" s="21"/>
    </row>
    <row r="533" spans="1:9" x14ac:dyDescent="0.25">
      <c r="A533" s="18">
        <v>42741</v>
      </c>
      <c r="B533" s="19" t="s">
        <v>762</v>
      </c>
      <c r="C533" s="20">
        <v>96130</v>
      </c>
      <c r="D533" s="4" t="s">
        <v>435</v>
      </c>
      <c r="E533" s="17">
        <v>5197.5</v>
      </c>
      <c r="F533" s="41" t="s">
        <v>275</v>
      </c>
      <c r="G533" s="17">
        <v>5197.5</v>
      </c>
      <c r="H533" s="17">
        <f t="shared" si="9"/>
        <v>0</v>
      </c>
      <c r="I533" s="21"/>
    </row>
    <row r="534" spans="1:9" x14ac:dyDescent="0.25">
      <c r="A534" s="18">
        <v>42741</v>
      </c>
      <c r="B534" s="19" t="s">
        <v>763</v>
      </c>
      <c r="C534" s="20">
        <v>96131</v>
      </c>
      <c r="D534" s="4" t="s">
        <v>274</v>
      </c>
      <c r="E534" s="17">
        <v>21925.7</v>
      </c>
      <c r="F534" s="41" t="s">
        <v>275</v>
      </c>
      <c r="G534" s="17">
        <v>21925.7</v>
      </c>
      <c r="H534" s="17">
        <f t="shared" si="9"/>
        <v>0</v>
      </c>
      <c r="I534" s="21"/>
    </row>
    <row r="535" spans="1:9" x14ac:dyDescent="0.25">
      <c r="A535" s="18">
        <v>42741</v>
      </c>
      <c r="B535" s="19" t="s">
        <v>764</v>
      </c>
      <c r="C535" s="20">
        <v>96132</v>
      </c>
      <c r="D535" s="4" t="s">
        <v>161</v>
      </c>
      <c r="E535" s="17">
        <v>56376</v>
      </c>
      <c r="F535" s="41" t="s">
        <v>765</v>
      </c>
      <c r="G535" s="17">
        <v>56376</v>
      </c>
      <c r="H535" s="17">
        <f t="shared" si="9"/>
        <v>0</v>
      </c>
      <c r="I535" s="21"/>
    </row>
    <row r="536" spans="1:9" x14ac:dyDescent="0.25">
      <c r="A536" s="18">
        <v>42741</v>
      </c>
      <c r="B536" s="19" t="s">
        <v>766</v>
      </c>
      <c r="C536" s="20">
        <v>96133</v>
      </c>
      <c r="D536" s="4" t="s">
        <v>163</v>
      </c>
      <c r="E536" s="17">
        <v>14515.2</v>
      </c>
      <c r="F536" s="41" t="s">
        <v>173</v>
      </c>
      <c r="G536" s="17">
        <v>14515.2</v>
      </c>
      <c r="H536" s="17">
        <f t="shared" si="9"/>
        <v>0</v>
      </c>
      <c r="I536" s="21"/>
    </row>
    <row r="537" spans="1:9" x14ac:dyDescent="0.25">
      <c r="A537" s="18">
        <v>42741</v>
      </c>
      <c r="B537" s="19" t="s">
        <v>767</v>
      </c>
      <c r="C537" s="20">
        <v>96134</v>
      </c>
      <c r="D537" s="4" t="s">
        <v>590</v>
      </c>
      <c r="E537" s="17">
        <v>3465.8</v>
      </c>
      <c r="F537" s="41" t="s">
        <v>275</v>
      </c>
      <c r="G537" s="17">
        <v>3465.8</v>
      </c>
      <c r="H537" s="17">
        <f t="shared" si="9"/>
        <v>0</v>
      </c>
      <c r="I537" s="21"/>
    </row>
    <row r="538" spans="1:9" x14ac:dyDescent="0.25">
      <c r="A538" s="18">
        <v>42741</v>
      </c>
      <c r="B538" s="19" t="s">
        <v>768</v>
      </c>
      <c r="C538" s="20">
        <v>96135</v>
      </c>
      <c r="D538" s="15" t="s">
        <v>590</v>
      </c>
      <c r="E538" s="16">
        <v>0</v>
      </c>
      <c r="F538" s="40" t="s">
        <v>95</v>
      </c>
      <c r="G538" s="16">
        <v>0</v>
      </c>
      <c r="H538" s="16">
        <f t="shared" si="9"/>
        <v>0</v>
      </c>
      <c r="I538" s="21"/>
    </row>
    <row r="539" spans="1:9" x14ac:dyDescent="0.25">
      <c r="A539" s="18">
        <v>42741</v>
      </c>
      <c r="B539" s="19" t="s">
        <v>769</v>
      </c>
      <c r="C539" s="20">
        <v>96136</v>
      </c>
      <c r="D539" s="4" t="s">
        <v>442</v>
      </c>
      <c r="E539" s="17">
        <v>4103.2</v>
      </c>
      <c r="F539" s="41" t="s">
        <v>275</v>
      </c>
      <c r="G539" s="17">
        <v>4103.2</v>
      </c>
      <c r="H539" s="17">
        <f t="shared" si="9"/>
        <v>0</v>
      </c>
      <c r="I539" s="21"/>
    </row>
    <row r="540" spans="1:9" x14ac:dyDescent="0.25">
      <c r="A540" s="18">
        <v>42741</v>
      </c>
      <c r="B540" s="19" t="s">
        <v>770</v>
      </c>
      <c r="C540" s="20">
        <v>96137</v>
      </c>
      <c r="D540" s="4" t="s">
        <v>590</v>
      </c>
      <c r="E540" s="17">
        <v>3751</v>
      </c>
      <c r="F540" s="41" t="s">
        <v>275</v>
      </c>
      <c r="G540" s="17">
        <v>3751</v>
      </c>
      <c r="H540" s="17">
        <f t="shared" si="9"/>
        <v>0</v>
      </c>
      <c r="I540" s="21"/>
    </row>
    <row r="541" spans="1:9" x14ac:dyDescent="0.25">
      <c r="A541" s="18">
        <v>42741</v>
      </c>
      <c r="B541" s="19" t="s">
        <v>771</v>
      </c>
      <c r="C541" s="20">
        <v>96138</v>
      </c>
      <c r="D541" s="4" t="s">
        <v>274</v>
      </c>
      <c r="E541" s="17">
        <v>286</v>
      </c>
      <c r="F541" s="41" t="s">
        <v>275</v>
      </c>
      <c r="G541" s="17">
        <v>286</v>
      </c>
      <c r="H541" s="17">
        <f t="shared" si="9"/>
        <v>0</v>
      </c>
      <c r="I541" s="21"/>
    </row>
    <row r="542" spans="1:9" x14ac:dyDescent="0.25">
      <c r="A542" s="18">
        <v>42741</v>
      </c>
      <c r="B542" s="19" t="s">
        <v>772</v>
      </c>
      <c r="C542" s="20">
        <v>96139</v>
      </c>
      <c r="D542" s="4" t="s">
        <v>773</v>
      </c>
      <c r="E542" s="17">
        <v>6318</v>
      </c>
      <c r="F542" s="41" t="s">
        <v>533</v>
      </c>
      <c r="G542" s="17">
        <v>6318</v>
      </c>
      <c r="H542" s="17">
        <f t="shared" si="9"/>
        <v>0</v>
      </c>
      <c r="I542" s="21"/>
    </row>
    <row r="543" spans="1:9" x14ac:dyDescent="0.25">
      <c r="A543" s="18">
        <v>42741</v>
      </c>
      <c r="B543" s="19" t="s">
        <v>774</v>
      </c>
      <c r="C543" s="20">
        <v>96140</v>
      </c>
      <c r="D543" s="4" t="s">
        <v>773</v>
      </c>
      <c r="E543" s="17">
        <v>1350</v>
      </c>
      <c r="F543" s="41" t="s">
        <v>533</v>
      </c>
      <c r="G543" s="17">
        <v>1350</v>
      </c>
      <c r="H543" s="17">
        <f t="shared" si="9"/>
        <v>0</v>
      </c>
      <c r="I543" s="21"/>
    </row>
    <row r="544" spans="1:9" x14ac:dyDescent="0.25">
      <c r="A544" s="18">
        <v>42741</v>
      </c>
      <c r="B544" s="19" t="s">
        <v>775</v>
      </c>
      <c r="C544" s="20">
        <v>96141</v>
      </c>
      <c r="D544" s="4" t="s">
        <v>172</v>
      </c>
      <c r="E544" s="17">
        <v>46300</v>
      </c>
      <c r="F544" s="41" t="s">
        <v>765</v>
      </c>
      <c r="G544" s="17">
        <v>46300</v>
      </c>
      <c r="H544" s="17">
        <f t="shared" si="9"/>
        <v>0</v>
      </c>
      <c r="I544" s="21"/>
    </row>
    <row r="545" spans="1:9" x14ac:dyDescent="0.25">
      <c r="A545" s="18">
        <v>42741</v>
      </c>
      <c r="B545" s="19" t="s">
        <v>776</v>
      </c>
      <c r="C545" s="20">
        <v>96142</v>
      </c>
      <c r="D545" s="4" t="s">
        <v>165</v>
      </c>
      <c r="E545" s="17">
        <v>13501.6</v>
      </c>
      <c r="F545" s="41" t="s">
        <v>166</v>
      </c>
      <c r="G545" s="17">
        <v>13501.6</v>
      </c>
      <c r="H545" s="17">
        <f t="shared" si="9"/>
        <v>0</v>
      </c>
      <c r="I545" s="21"/>
    </row>
    <row r="546" spans="1:9" x14ac:dyDescent="0.25">
      <c r="A546" s="18">
        <v>42741</v>
      </c>
      <c r="B546" s="19" t="s">
        <v>777</v>
      </c>
      <c r="C546" s="20">
        <v>96143</v>
      </c>
      <c r="D546" s="4" t="s">
        <v>305</v>
      </c>
      <c r="E546" s="17">
        <v>4432.1000000000004</v>
      </c>
      <c r="F546" s="41" t="s">
        <v>123</v>
      </c>
      <c r="G546" s="17">
        <v>4432.1000000000004</v>
      </c>
      <c r="H546" s="17">
        <f t="shared" si="9"/>
        <v>0</v>
      </c>
      <c r="I546" s="21"/>
    </row>
    <row r="547" spans="1:9" x14ac:dyDescent="0.25">
      <c r="A547" s="18">
        <v>42741</v>
      </c>
      <c r="B547" s="19" t="s">
        <v>778</v>
      </c>
      <c r="C547" s="20">
        <v>96144</v>
      </c>
      <c r="D547" s="4" t="s">
        <v>476</v>
      </c>
      <c r="E547" s="17">
        <v>19414.400000000001</v>
      </c>
      <c r="F547" s="41" t="s">
        <v>123</v>
      </c>
      <c r="G547" s="17">
        <v>19414.400000000001</v>
      </c>
      <c r="H547" s="17">
        <f t="shared" si="9"/>
        <v>0</v>
      </c>
      <c r="I547" s="21"/>
    </row>
    <row r="548" spans="1:9" x14ac:dyDescent="0.25">
      <c r="A548" s="18">
        <v>42741</v>
      </c>
      <c r="B548" s="19" t="s">
        <v>779</v>
      </c>
      <c r="C548" s="20">
        <v>96145</v>
      </c>
      <c r="D548" s="4" t="s">
        <v>492</v>
      </c>
      <c r="E548" s="17">
        <v>25308.400000000001</v>
      </c>
      <c r="F548" s="41" t="s">
        <v>493</v>
      </c>
      <c r="G548" s="17">
        <v>25308.400000000001</v>
      </c>
      <c r="H548" s="17">
        <f t="shared" si="9"/>
        <v>0</v>
      </c>
      <c r="I548" s="21"/>
    </row>
    <row r="549" spans="1:9" x14ac:dyDescent="0.25">
      <c r="A549" s="18">
        <v>42741</v>
      </c>
      <c r="B549" s="19" t="s">
        <v>780</v>
      </c>
      <c r="C549" s="20">
        <v>96146</v>
      </c>
      <c r="D549" s="15" t="s">
        <v>12</v>
      </c>
      <c r="E549" s="16">
        <v>0</v>
      </c>
      <c r="F549" s="40" t="s">
        <v>95</v>
      </c>
      <c r="G549" s="16">
        <v>0</v>
      </c>
      <c r="H549" s="16">
        <f t="shared" si="9"/>
        <v>0</v>
      </c>
      <c r="I549" s="21"/>
    </row>
    <row r="550" spans="1:9" x14ac:dyDescent="0.25">
      <c r="A550" s="18">
        <v>42741</v>
      </c>
      <c r="B550" s="19" t="s">
        <v>781</v>
      </c>
      <c r="C550" s="20">
        <v>96147</v>
      </c>
      <c r="D550" s="4" t="s">
        <v>277</v>
      </c>
      <c r="E550" s="17">
        <v>3198</v>
      </c>
      <c r="F550" s="41" t="s">
        <v>215</v>
      </c>
      <c r="G550" s="17">
        <v>3198</v>
      </c>
      <c r="H550" s="17">
        <f t="shared" si="9"/>
        <v>0</v>
      </c>
      <c r="I550" s="21"/>
    </row>
    <row r="551" spans="1:9" x14ac:dyDescent="0.25">
      <c r="A551" s="18">
        <v>42741</v>
      </c>
      <c r="B551" s="19" t="s">
        <v>782</v>
      </c>
      <c r="C551" s="20">
        <v>96148</v>
      </c>
      <c r="D551" s="4" t="s">
        <v>115</v>
      </c>
      <c r="E551" s="17">
        <v>4224.8</v>
      </c>
      <c r="F551" s="41" t="s">
        <v>533</v>
      </c>
      <c r="G551" s="17">
        <v>4224.8</v>
      </c>
      <c r="H551" s="17">
        <f t="shared" si="9"/>
        <v>0</v>
      </c>
      <c r="I551" s="21"/>
    </row>
    <row r="552" spans="1:9" x14ac:dyDescent="0.25">
      <c r="A552" s="18">
        <v>42741</v>
      </c>
      <c r="B552" s="19" t="s">
        <v>783</v>
      </c>
      <c r="C552" s="20">
        <v>96149</v>
      </c>
      <c r="D552" s="4" t="s">
        <v>131</v>
      </c>
      <c r="E552" s="17">
        <v>12948</v>
      </c>
      <c r="F552" s="41" t="s">
        <v>215</v>
      </c>
      <c r="G552" s="17">
        <v>12948</v>
      </c>
      <c r="H552" s="17">
        <f t="shared" si="9"/>
        <v>0</v>
      </c>
      <c r="I552" s="21"/>
    </row>
    <row r="553" spans="1:9" x14ac:dyDescent="0.25">
      <c r="A553" s="18">
        <v>42741</v>
      </c>
      <c r="B553" s="19" t="s">
        <v>784</v>
      </c>
      <c r="C553" s="20">
        <v>96150</v>
      </c>
      <c r="D553" s="4" t="s">
        <v>785</v>
      </c>
      <c r="E553" s="17">
        <v>19675.900000000001</v>
      </c>
      <c r="F553" s="41" t="s">
        <v>215</v>
      </c>
      <c r="G553" s="17">
        <v>19675.900000000001</v>
      </c>
      <c r="H553" s="17">
        <f t="shared" si="9"/>
        <v>0</v>
      </c>
      <c r="I553" s="21"/>
    </row>
    <row r="554" spans="1:9" x14ac:dyDescent="0.25">
      <c r="A554" s="18">
        <v>42741</v>
      </c>
      <c r="B554" s="19" t="s">
        <v>786</v>
      </c>
      <c r="C554" s="20">
        <v>96151</v>
      </c>
      <c r="D554" s="4" t="s">
        <v>459</v>
      </c>
      <c r="E554" s="17">
        <v>2007.4</v>
      </c>
      <c r="F554" s="41" t="s">
        <v>215</v>
      </c>
      <c r="G554" s="17">
        <v>2007.4</v>
      </c>
      <c r="H554" s="17">
        <f t="shared" si="9"/>
        <v>0</v>
      </c>
      <c r="I554" s="21"/>
    </row>
    <row r="555" spans="1:9" x14ac:dyDescent="0.25">
      <c r="A555" s="18">
        <v>42741</v>
      </c>
      <c r="B555" s="19" t="s">
        <v>787</v>
      </c>
      <c r="C555" s="20">
        <v>96152</v>
      </c>
      <c r="D555" s="4" t="s">
        <v>633</v>
      </c>
      <c r="E555" s="17">
        <v>440.7</v>
      </c>
      <c r="F555" s="41" t="s">
        <v>215</v>
      </c>
      <c r="G555" s="17">
        <v>440.7</v>
      </c>
      <c r="H555" s="17">
        <f t="shared" si="9"/>
        <v>0</v>
      </c>
      <c r="I555" s="21"/>
    </row>
    <row r="556" spans="1:9" x14ac:dyDescent="0.25">
      <c r="A556" s="18">
        <v>42741</v>
      </c>
      <c r="B556" s="19" t="s">
        <v>788</v>
      </c>
      <c r="C556" s="20">
        <v>96153</v>
      </c>
      <c r="D556" s="4" t="s">
        <v>45</v>
      </c>
      <c r="E556" s="17">
        <v>2668</v>
      </c>
      <c r="F556" s="41" t="s">
        <v>215</v>
      </c>
      <c r="G556" s="17">
        <v>2668</v>
      </c>
      <c r="H556" s="17">
        <f t="shared" si="9"/>
        <v>0</v>
      </c>
      <c r="I556" s="21"/>
    </row>
    <row r="557" spans="1:9" x14ac:dyDescent="0.25">
      <c r="A557" s="18">
        <v>42741</v>
      </c>
      <c r="B557" s="19" t="s">
        <v>789</v>
      </c>
      <c r="C557" s="20">
        <v>96154</v>
      </c>
      <c r="D557" s="4" t="s">
        <v>198</v>
      </c>
      <c r="E557" s="17">
        <v>3919.5</v>
      </c>
      <c r="F557" s="41" t="s">
        <v>215</v>
      </c>
      <c r="G557" s="17">
        <v>3919.5</v>
      </c>
      <c r="H557" s="17">
        <f t="shared" si="9"/>
        <v>0</v>
      </c>
      <c r="I557" s="21"/>
    </row>
    <row r="558" spans="1:9" x14ac:dyDescent="0.25">
      <c r="A558" s="18">
        <v>42741</v>
      </c>
      <c r="B558" s="19" t="s">
        <v>790</v>
      </c>
      <c r="C558" s="20">
        <v>96155</v>
      </c>
      <c r="D558" s="4" t="s">
        <v>57</v>
      </c>
      <c r="E558" s="17">
        <v>800</v>
      </c>
      <c r="F558" s="41" t="s">
        <v>215</v>
      </c>
      <c r="G558" s="17">
        <v>800</v>
      </c>
      <c r="H558" s="17">
        <f t="shared" si="9"/>
        <v>0</v>
      </c>
      <c r="I558" s="21"/>
    </row>
    <row r="559" spans="1:9" x14ac:dyDescent="0.25">
      <c r="A559" s="18">
        <v>42741</v>
      </c>
      <c r="B559" s="19" t="s">
        <v>791</v>
      </c>
      <c r="C559" s="20">
        <v>96156</v>
      </c>
      <c r="D559" s="4" t="s">
        <v>53</v>
      </c>
      <c r="E559" s="17">
        <v>3524.1</v>
      </c>
      <c r="F559" s="41" t="s">
        <v>215</v>
      </c>
      <c r="G559" s="17">
        <v>3524.1</v>
      </c>
      <c r="H559" s="17">
        <f t="shared" si="9"/>
        <v>0</v>
      </c>
      <c r="I559" s="21"/>
    </row>
    <row r="560" spans="1:9" x14ac:dyDescent="0.25">
      <c r="A560" s="18">
        <v>42741</v>
      </c>
      <c r="B560" s="19" t="s">
        <v>792</v>
      </c>
      <c r="C560" s="20">
        <v>96157</v>
      </c>
      <c r="D560" s="4" t="s">
        <v>793</v>
      </c>
      <c r="E560" s="17">
        <v>2040</v>
      </c>
      <c r="F560" s="41" t="s">
        <v>215</v>
      </c>
      <c r="G560" s="17">
        <v>2040</v>
      </c>
      <c r="H560" s="17">
        <f t="shared" si="9"/>
        <v>0</v>
      </c>
      <c r="I560" s="21"/>
    </row>
    <row r="561" spans="1:9" x14ac:dyDescent="0.25">
      <c r="A561" s="18">
        <v>42741</v>
      </c>
      <c r="B561" s="19" t="s">
        <v>794</v>
      </c>
      <c r="C561" s="20">
        <v>96158</v>
      </c>
      <c r="D561" s="4" t="s">
        <v>30</v>
      </c>
      <c r="E561" s="17">
        <v>1800</v>
      </c>
      <c r="F561" s="41" t="s">
        <v>215</v>
      </c>
      <c r="G561" s="17">
        <v>1800</v>
      </c>
      <c r="H561" s="17">
        <f t="shared" si="9"/>
        <v>0</v>
      </c>
      <c r="I561" s="21"/>
    </row>
    <row r="562" spans="1:9" x14ac:dyDescent="0.25">
      <c r="A562" s="18">
        <v>42741</v>
      </c>
      <c r="B562" s="19" t="s">
        <v>795</v>
      </c>
      <c r="C562" s="20">
        <v>96159</v>
      </c>
      <c r="D562" s="4" t="s">
        <v>30</v>
      </c>
      <c r="E562" s="17">
        <v>1334.76</v>
      </c>
      <c r="F562" s="41" t="s">
        <v>215</v>
      </c>
      <c r="G562" s="17">
        <v>1334.76</v>
      </c>
      <c r="H562" s="17">
        <f t="shared" si="9"/>
        <v>0</v>
      </c>
      <c r="I562" s="21"/>
    </row>
    <row r="563" spans="1:9" x14ac:dyDescent="0.25">
      <c r="A563" s="18">
        <v>42741</v>
      </c>
      <c r="B563" s="19" t="s">
        <v>796</v>
      </c>
      <c r="C563" s="20">
        <v>96160</v>
      </c>
      <c r="D563" s="4" t="s">
        <v>193</v>
      </c>
      <c r="E563" s="17">
        <v>2225.6</v>
      </c>
      <c r="F563" s="41" t="s">
        <v>215</v>
      </c>
      <c r="G563" s="17">
        <v>2225.6</v>
      </c>
      <c r="H563" s="17">
        <f t="shared" si="9"/>
        <v>0</v>
      </c>
      <c r="I563" s="21"/>
    </row>
    <row r="564" spans="1:9" x14ac:dyDescent="0.25">
      <c r="A564" s="18">
        <v>42741</v>
      </c>
      <c r="B564" s="19" t="s">
        <v>797</v>
      </c>
      <c r="C564" s="20">
        <v>96161</v>
      </c>
      <c r="D564" s="4" t="s">
        <v>182</v>
      </c>
      <c r="E564" s="17">
        <v>5000</v>
      </c>
      <c r="F564" s="41" t="s">
        <v>215</v>
      </c>
      <c r="G564" s="17">
        <v>5000</v>
      </c>
      <c r="H564" s="17">
        <f t="shared" si="9"/>
        <v>0</v>
      </c>
      <c r="I564" s="21"/>
    </row>
    <row r="565" spans="1:9" x14ac:dyDescent="0.25">
      <c r="A565" s="18">
        <v>42741</v>
      </c>
      <c r="B565" s="19" t="s">
        <v>798</v>
      </c>
      <c r="C565" s="20">
        <v>96162</v>
      </c>
      <c r="D565" s="4" t="s">
        <v>10</v>
      </c>
      <c r="E565" s="17">
        <v>66593.100000000006</v>
      </c>
      <c r="F565" s="41" t="s">
        <v>275</v>
      </c>
      <c r="G565" s="17">
        <v>66593.100000000006</v>
      </c>
      <c r="H565" s="17">
        <f t="shared" si="9"/>
        <v>0</v>
      </c>
      <c r="I565" s="21"/>
    </row>
    <row r="566" spans="1:9" x14ac:dyDescent="0.25">
      <c r="A566" s="18">
        <v>42741</v>
      </c>
      <c r="B566" s="19" t="s">
        <v>799</v>
      </c>
      <c r="C566" s="20">
        <v>96163</v>
      </c>
      <c r="D566" s="4" t="s">
        <v>800</v>
      </c>
      <c r="E566" s="17">
        <v>6858.9</v>
      </c>
      <c r="F566" s="42" t="s">
        <v>801</v>
      </c>
      <c r="G566" s="22">
        <f>6375.5+483.4</f>
        <v>6858.9</v>
      </c>
      <c r="H566" s="22">
        <f t="shared" si="9"/>
        <v>0</v>
      </c>
      <c r="I566" s="21"/>
    </row>
    <row r="567" spans="1:9" x14ac:dyDescent="0.25">
      <c r="A567" s="18">
        <v>42741</v>
      </c>
      <c r="B567" s="19" t="s">
        <v>802</v>
      </c>
      <c r="C567" s="20">
        <v>96164</v>
      </c>
      <c r="D567" s="4" t="s">
        <v>30</v>
      </c>
      <c r="E567" s="17">
        <v>754.8</v>
      </c>
      <c r="F567" s="41" t="s">
        <v>533</v>
      </c>
      <c r="G567" s="17">
        <v>754.8</v>
      </c>
      <c r="H567" s="17">
        <f t="shared" si="9"/>
        <v>0</v>
      </c>
      <c r="I567" s="21"/>
    </row>
    <row r="568" spans="1:9" x14ac:dyDescent="0.25">
      <c r="A568" s="18">
        <v>42741</v>
      </c>
      <c r="B568" s="19" t="s">
        <v>803</v>
      </c>
      <c r="C568" s="20">
        <v>96165</v>
      </c>
      <c r="D568" s="4" t="s">
        <v>30</v>
      </c>
      <c r="E568" s="17">
        <v>1200</v>
      </c>
      <c r="F568" s="41" t="s">
        <v>533</v>
      </c>
      <c r="G568" s="17">
        <v>1200</v>
      </c>
      <c r="H568" s="17">
        <f t="shared" si="9"/>
        <v>0</v>
      </c>
      <c r="I568" s="21"/>
    </row>
    <row r="569" spans="1:9" x14ac:dyDescent="0.25">
      <c r="A569" s="18">
        <v>42741</v>
      </c>
      <c r="B569" s="19" t="s">
        <v>804</v>
      </c>
      <c r="C569" s="20">
        <v>96166</v>
      </c>
      <c r="D569" s="4" t="s">
        <v>149</v>
      </c>
      <c r="E569" s="17">
        <v>3939.5</v>
      </c>
      <c r="F569" s="41" t="s">
        <v>215</v>
      </c>
      <c r="G569" s="17">
        <v>3939.5</v>
      </c>
      <c r="H569" s="17">
        <f t="shared" si="9"/>
        <v>0</v>
      </c>
      <c r="I569" s="21"/>
    </row>
    <row r="570" spans="1:9" x14ac:dyDescent="0.25">
      <c r="A570" s="18">
        <v>42741</v>
      </c>
      <c r="B570" s="19" t="s">
        <v>805</v>
      </c>
      <c r="C570" s="20">
        <v>96167</v>
      </c>
      <c r="D570" s="4" t="s">
        <v>806</v>
      </c>
      <c r="E570" s="17">
        <v>5936.4</v>
      </c>
      <c r="F570" s="41">
        <v>42741</v>
      </c>
      <c r="G570" s="17">
        <v>5936.4</v>
      </c>
      <c r="H570" s="17">
        <f t="shared" si="9"/>
        <v>0</v>
      </c>
      <c r="I570" s="21"/>
    </row>
    <row r="571" spans="1:9" x14ac:dyDescent="0.25">
      <c r="A571" s="18">
        <v>42741</v>
      </c>
      <c r="B571" s="19" t="s">
        <v>807</v>
      </c>
      <c r="C571" s="20">
        <v>96168</v>
      </c>
      <c r="D571" s="4" t="s">
        <v>10</v>
      </c>
      <c r="E571" s="17">
        <v>338601.8</v>
      </c>
      <c r="F571" s="41" t="s">
        <v>275</v>
      </c>
      <c r="G571" s="17">
        <v>338601.8</v>
      </c>
      <c r="H571" s="17">
        <f t="shared" si="9"/>
        <v>0</v>
      </c>
      <c r="I571" s="21"/>
    </row>
    <row r="572" spans="1:9" x14ac:dyDescent="0.25">
      <c r="A572" s="18">
        <v>42741</v>
      </c>
      <c r="B572" s="19" t="s">
        <v>808</v>
      </c>
      <c r="C572" s="20">
        <v>96169</v>
      </c>
      <c r="D572" s="4" t="s">
        <v>30</v>
      </c>
      <c r="E572" s="17">
        <v>8108.4</v>
      </c>
      <c r="F572" s="41" t="s">
        <v>215</v>
      </c>
      <c r="G572" s="17">
        <v>8108.4</v>
      </c>
      <c r="H572" s="17">
        <f t="shared" si="9"/>
        <v>0</v>
      </c>
      <c r="I572" s="21"/>
    </row>
    <row r="573" spans="1:9" x14ac:dyDescent="0.25">
      <c r="A573" s="18">
        <v>42742</v>
      </c>
      <c r="B573" s="19" t="s">
        <v>809</v>
      </c>
      <c r="C573" s="20">
        <v>96170</v>
      </c>
      <c r="D573" s="4" t="s">
        <v>231</v>
      </c>
      <c r="E573" s="17">
        <v>51021.5</v>
      </c>
      <c r="F573" s="42" t="s">
        <v>810</v>
      </c>
      <c r="G573" s="22">
        <f>47400+3621.5</f>
        <v>51021.5</v>
      </c>
      <c r="H573" s="22">
        <f t="shared" si="9"/>
        <v>0</v>
      </c>
      <c r="I573" s="21"/>
    </row>
    <row r="574" spans="1:9" x14ac:dyDescent="0.25">
      <c r="A574" s="18">
        <v>42742</v>
      </c>
      <c r="B574" s="19" t="s">
        <v>811</v>
      </c>
      <c r="C574" s="20">
        <v>96171</v>
      </c>
      <c r="D574" s="4" t="s">
        <v>231</v>
      </c>
      <c r="E574" s="17">
        <v>7311.8</v>
      </c>
      <c r="F574" s="41" t="s">
        <v>123</v>
      </c>
      <c r="G574" s="17">
        <v>7311.8</v>
      </c>
      <c r="H574" s="17">
        <f t="shared" si="9"/>
        <v>0</v>
      </c>
      <c r="I574" s="21"/>
    </row>
    <row r="575" spans="1:9" x14ac:dyDescent="0.25">
      <c r="A575" s="18">
        <v>42742</v>
      </c>
      <c r="B575" s="19" t="s">
        <v>812</v>
      </c>
      <c r="C575" s="20">
        <v>96172</v>
      </c>
      <c r="D575" s="4" t="s">
        <v>813</v>
      </c>
      <c r="E575" s="17">
        <v>12254.5</v>
      </c>
      <c r="F575" s="41" t="s">
        <v>215</v>
      </c>
      <c r="G575" s="17">
        <v>12254.5</v>
      </c>
      <c r="H575" s="17">
        <f t="shared" si="9"/>
        <v>0</v>
      </c>
      <c r="I575" s="21"/>
    </row>
    <row r="576" spans="1:9" x14ac:dyDescent="0.25">
      <c r="A576" s="18">
        <v>42742</v>
      </c>
      <c r="B576" s="19" t="s">
        <v>814</v>
      </c>
      <c r="C576" s="20">
        <v>96173</v>
      </c>
      <c r="D576" s="4" t="s">
        <v>111</v>
      </c>
      <c r="E576" s="17">
        <v>3017.2</v>
      </c>
      <c r="F576" s="41" t="s">
        <v>215</v>
      </c>
      <c r="G576" s="17">
        <v>3017.2</v>
      </c>
      <c r="H576" s="17">
        <f t="shared" si="9"/>
        <v>0</v>
      </c>
      <c r="I576" s="21"/>
    </row>
    <row r="577" spans="1:9" x14ac:dyDescent="0.25">
      <c r="A577" s="18">
        <v>42742</v>
      </c>
      <c r="B577" s="19" t="s">
        <v>815</v>
      </c>
      <c r="C577" s="20">
        <v>96174</v>
      </c>
      <c r="D577" s="15" t="s">
        <v>26</v>
      </c>
      <c r="E577" s="16">
        <v>0</v>
      </c>
      <c r="F577" s="40" t="s">
        <v>95</v>
      </c>
      <c r="G577" s="16">
        <v>0</v>
      </c>
      <c r="H577" s="16">
        <f t="shared" si="9"/>
        <v>0</v>
      </c>
      <c r="I577" s="21"/>
    </row>
    <row r="578" spans="1:9" x14ac:dyDescent="0.25">
      <c r="A578" s="18">
        <v>42742</v>
      </c>
      <c r="B578" s="19" t="s">
        <v>816</v>
      </c>
      <c r="C578" s="20">
        <v>96175</v>
      </c>
      <c r="D578" s="4" t="s">
        <v>26</v>
      </c>
      <c r="E578" s="17">
        <v>30545.3</v>
      </c>
      <c r="F578" s="41" t="s">
        <v>215</v>
      </c>
      <c r="G578" s="17">
        <v>30545.3</v>
      </c>
      <c r="H578" s="17">
        <f t="shared" si="9"/>
        <v>0</v>
      </c>
      <c r="I578" s="21"/>
    </row>
    <row r="579" spans="1:9" x14ac:dyDescent="0.25">
      <c r="A579" s="18">
        <v>42742</v>
      </c>
      <c r="B579" s="19" t="s">
        <v>817</v>
      </c>
      <c r="C579" s="20">
        <v>96176</v>
      </c>
      <c r="D579" s="4" t="s">
        <v>17</v>
      </c>
      <c r="E579" s="17">
        <v>5500</v>
      </c>
      <c r="F579" s="41" t="s">
        <v>215</v>
      </c>
      <c r="G579" s="17">
        <v>5500</v>
      </c>
      <c r="H579" s="17">
        <f t="shared" si="9"/>
        <v>0</v>
      </c>
      <c r="I579" s="21"/>
    </row>
    <row r="580" spans="1:9" x14ac:dyDescent="0.25">
      <c r="A580" s="18">
        <v>42742</v>
      </c>
      <c r="B580" s="19" t="s">
        <v>818</v>
      </c>
      <c r="C580" s="20">
        <v>96177</v>
      </c>
      <c r="D580" s="4" t="s">
        <v>509</v>
      </c>
      <c r="E580" s="17">
        <v>16105.8</v>
      </c>
      <c r="F580" s="41" t="s">
        <v>129</v>
      </c>
      <c r="G580" s="17">
        <v>16105.8</v>
      </c>
      <c r="H580" s="17">
        <f t="shared" si="9"/>
        <v>0</v>
      </c>
      <c r="I580" s="21"/>
    </row>
    <row r="581" spans="1:9" x14ac:dyDescent="0.25">
      <c r="A581" s="18">
        <v>42742</v>
      </c>
      <c r="B581" s="19" t="s">
        <v>819</v>
      </c>
      <c r="C581" s="20">
        <v>96178</v>
      </c>
      <c r="D581" s="4" t="s">
        <v>26</v>
      </c>
      <c r="E581" s="17">
        <v>1007.5</v>
      </c>
      <c r="F581" s="41" t="s">
        <v>215</v>
      </c>
      <c r="G581" s="17">
        <v>1007.5</v>
      </c>
      <c r="H581" s="17">
        <f t="shared" si="9"/>
        <v>0</v>
      </c>
      <c r="I581" s="21"/>
    </row>
    <row r="582" spans="1:9" x14ac:dyDescent="0.25">
      <c r="A582" s="18">
        <v>42742</v>
      </c>
      <c r="B582" s="19" t="s">
        <v>820</v>
      </c>
      <c r="C582" s="20">
        <v>96179</v>
      </c>
      <c r="D582" s="4" t="s">
        <v>30</v>
      </c>
      <c r="E582" s="17">
        <v>3602.4</v>
      </c>
      <c r="F582" s="41" t="s">
        <v>215</v>
      </c>
      <c r="G582" s="17">
        <v>3602.4</v>
      </c>
      <c r="H582" s="17">
        <f t="shared" ref="H582:H645" si="10">E582-G582</f>
        <v>0</v>
      </c>
      <c r="I582" s="21"/>
    </row>
    <row r="583" spans="1:9" x14ac:dyDescent="0.25">
      <c r="A583" s="18">
        <v>42742</v>
      </c>
      <c r="B583" s="19" t="s">
        <v>821</v>
      </c>
      <c r="C583" s="20">
        <v>96180</v>
      </c>
      <c r="D583" s="4" t="s">
        <v>302</v>
      </c>
      <c r="E583" s="17">
        <v>23666.400000000001</v>
      </c>
      <c r="F583" s="41" t="s">
        <v>215</v>
      </c>
      <c r="G583" s="17">
        <v>23666.400000000001</v>
      </c>
      <c r="H583" s="17">
        <f t="shared" si="10"/>
        <v>0</v>
      </c>
      <c r="I583" s="21"/>
    </row>
    <row r="584" spans="1:9" x14ac:dyDescent="0.25">
      <c r="A584" s="18">
        <v>42742</v>
      </c>
      <c r="B584" s="19" t="s">
        <v>822</v>
      </c>
      <c r="C584" s="20">
        <v>96181</v>
      </c>
      <c r="D584" s="4" t="s">
        <v>28</v>
      </c>
      <c r="E584" s="17">
        <v>10444.799999999999</v>
      </c>
      <c r="F584" s="41" t="s">
        <v>215</v>
      </c>
      <c r="G584" s="17">
        <v>10444.799999999999</v>
      </c>
      <c r="H584" s="17">
        <f t="shared" si="10"/>
        <v>0</v>
      </c>
      <c r="I584" s="21"/>
    </row>
    <row r="585" spans="1:9" x14ac:dyDescent="0.25">
      <c r="A585" s="18">
        <v>42742</v>
      </c>
      <c r="B585" s="19" t="s">
        <v>823</v>
      </c>
      <c r="C585" s="20">
        <v>96182</v>
      </c>
      <c r="D585" s="4" t="s">
        <v>430</v>
      </c>
      <c r="E585" s="17">
        <v>1679</v>
      </c>
      <c r="F585" s="41" t="s">
        <v>215</v>
      </c>
      <c r="G585" s="17">
        <v>1679</v>
      </c>
      <c r="H585" s="17">
        <f t="shared" si="10"/>
        <v>0</v>
      </c>
      <c r="I585" s="21"/>
    </row>
    <row r="586" spans="1:9" x14ac:dyDescent="0.25">
      <c r="A586" s="18">
        <v>42742</v>
      </c>
      <c r="B586" s="19" t="s">
        <v>824</v>
      </c>
      <c r="C586" s="20">
        <v>96183</v>
      </c>
      <c r="D586" s="4" t="s">
        <v>67</v>
      </c>
      <c r="E586" s="17">
        <v>48959.8</v>
      </c>
      <c r="F586" s="41" t="s">
        <v>275</v>
      </c>
      <c r="G586" s="17">
        <v>48959.8</v>
      </c>
      <c r="H586" s="17">
        <f t="shared" si="10"/>
        <v>0</v>
      </c>
      <c r="I586" s="21"/>
    </row>
    <row r="587" spans="1:9" x14ac:dyDescent="0.25">
      <c r="A587" s="18">
        <v>42742</v>
      </c>
      <c r="B587" s="19" t="s">
        <v>825</v>
      </c>
      <c r="C587" s="20">
        <v>96184</v>
      </c>
      <c r="D587" s="15" t="s">
        <v>358</v>
      </c>
      <c r="E587" s="16">
        <v>0</v>
      </c>
      <c r="F587" s="40" t="s">
        <v>95</v>
      </c>
      <c r="G587" s="16">
        <v>0</v>
      </c>
      <c r="H587" s="16">
        <f t="shared" si="10"/>
        <v>0</v>
      </c>
      <c r="I587" s="21"/>
    </row>
    <row r="588" spans="1:9" x14ac:dyDescent="0.25">
      <c r="A588" s="18">
        <v>42742</v>
      </c>
      <c r="B588" s="19" t="s">
        <v>826</v>
      </c>
      <c r="C588" s="20">
        <v>96185</v>
      </c>
      <c r="D588" s="4" t="s">
        <v>32</v>
      </c>
      <c r="E588" s="17">
        <v>11383.2</v>
      </c>
      <c r="F588" s="41" t="s">
        <v>107</v>
      </c>
      <c r="G588" s="17">
        <v>11383.2</v>
      </c>
      <c r="H588" s="17">
        <f t="shared" si="10"/>
        <v>0</v>
      </c>
      <c r="I588" s="21"/>
    </row>
    <row r="589" spans="1:9" x14ac:dyDescent="0.25">
      <c r="A589" s="18">
        <v>42742</v>
      </c>
      <c r="B589" s="19" t="s">
        <v>827</v>
      </c>
      <c r="C589" s="20">
        <v>96186</v>
      </c>
      <c r="D589" s="4" t="s">
        <v>38</v>
      </c>
      <c r="E589" s="17">
        <v>7774.8</v>
      </c>
      <c r="F589" s="41" t="s">
        <v>107</v>
      </c>
      <c r="G589" s="17">
        <v>7774.8</v>
      </c>
      <c r="H589" s="17">
        <f t="shared" si="10"/>
        <v>0</v>
      </c>
      <c r="I589" s="21"/>
    </row>
    <row r="590" spans="1:9" x14ac:dyDescent="0.25">
      <c r="A590" s="18">
        <v>42742</v>
      </c>
      <c r="B590" s="19" t="s">
        <v>828</v>
      </c>
      <c r="C590" s="20">
        <v>96187</v>
      </c>
      <c r="D590" s="4" t="s">
        <v>115</v>
      </c>
      <c r="E590" s="17">
        <v>784.7</v>
      </c>
      <c r="F590" s="41" t="s">
        <v>215</v>
      </c>
      <c r="G590" s="17">
        <v>784.7</v>
      </c>
      <c r="H590" s="17">
        <f t="shared" si="10"/>
        <v>0</v>
      </c>
      <c r="I590" s="21"/>
    </row>
    <row r="591" spans="1:9" x14ac:dyDescent="0.25">
      <c r="A591" s="18">
        <v>42742</v>
      </c>
      <c r="B591" s="19" t="s">
        <v>829</v>
      </c>
      <c r="C591" s="20">
        <v>96188</v>
      </c>
      <c r="D591" s="4" t="s">
        <v>47</v>
      </c>
      <c r="E591" s="17">
        <v>3950.2</v>
      </c>
      <c r="F591" s="41" t="s">
        <v>215</v>
      </c>
      <c r="G591" s="17">
        <v>3950.2</v>
      </c>
      <c r="H591" s="17">
        <f t="shared" si="10"/>
        <v>0</v>
      </c>
      <c r="I591" s="21"/>
    </row>
    <row r="592" spans="1:9" x14ac:dyDescent="0.25">
      <c r="A592" s="18">
        <v>42742</v>
      </c>
      <c r="B592" s="19" t="s">
        <v>830</v>
      </c>
      <c r="C592" s="20">
        <v>96189</v>
      </c>
      <c r="D592" s="4" t="s">
        <v>541</v>
      </c>
      <c r="E592" s="17">
        <v>3643.2</v>
      </c>
      <c r="F592" s="42" t="s">
        <v>831</v>
      </c>
      <c r="G592" s="22">
        <f>3000+643.2</f>
        <v>3643.2</v>
      </c>
      <c r="H592" s="22">
        <f t="shared" si="10"/>
        <v>0</v>
      </c>
      <c r="I592" s="21"/>
    </row>
    <row r="593" spans="1:9" x14ac:dyDescent="0.25">
      <c r="A593" s="18">
        <v>42742</v>
      </c>
      <c r="B593" s="19" t="s">
        <v>832</v>
      </c>
      <c r="C593" s="20">
        <v>96190</v>
      </c>
      <c r="D593" s="4" t="s">
        <v>240</v>
      </c>
      <c r="E593" s="17">
        <v>3882.4</v>
      </c>
      <c r="F593" s="41" t="s">
        <v>123</v>
      </c>
      <c r="G593" s="17">
        <v>3882.4</v>
      </c>
      <c r="H593" s="17">
        <f t="shared" si="10"/>
        <v>0</v>
      </c>
      <c r="I593" s="21"/>
    </row>
    <row r="594" spans="1:9" x14ac:dyDescent="0.25">
      <c r="A594" s="18">
        <v>42742</v>
      </c>
      <c r="B594" s="19" t="s">
        <v>833</v>
      </c>
      <c r="C594" s="20">
        <v>96191</v>
      </c>
      <c r="D594" s="4" t="s">
        <v>40</v>
      </c>
      <c r="E594" s="17">
        <v>8086.8</v>
      </c>
      <c r="F594" s="41" t="s">
        <v>107</v>
      </c>
      <c r="G594" s="17">
        <v>8086.8</v>
      </c>
      <c r="H594" s="17">
        <f t="shared" si="10"/>
        <v>0</v>
      </c>
      <c r="I594" s="21"/>
    </row>
    <row r="595" spans="1:9" x14ac:dyDescent="0.25">
      <c r="A595" s="18">
        <v>42742</v>
      </c>
      <c r="B595" s="19" t="s">
        <v>834</v>
      </c>
      <c r="C595" s="20">
        <v>96192</v>
      </c>
      <c r="D595" s="4" t="s">
        <v>218</v>
      </c>
      <c r="E595" s="17">
        <v>124978.05</v>
      </c>
      <c r="F595" s="41" t="s">
        <v>307</v>
      </c>
      <c r="G595" s="17">
        <v>124978.05</v>
      </c>
      <c r="H595" s="17">
        <f t="shared" si="10"/>
        <v>0</v>
      </c>
      <c r="I595" s="21"/>
    </row>
    <row r="596" spans="1:9" x14ac:dyDescent="0.25">
      <c r="A596" s="18">
        <v>42742</v>
      </c>
      <c r="B596" s="19" t="s">
        <v>835</v>
      </c>
      <c r="C596" s="20">
        <v>96193</v>
      </c>
      <c r="D596" s="4" t="s">
        <v>139</v>
      </c>
      <c r="E596" s="17">
        <v>1648.4</v>
      </c>
      <c r="F596" s="41" t="s">
        <v>215</v>
      </c>
      <c r="G596" s="17">
        <v>1648.4</v>
      </c>
      <c r="H596" s="17">
        <f t="shared" si="10"/>
        <v>0</v>
      </c>
      <c r="I596" s="21"/>
    </row>
    <row r="597" spans="1:9" x14ac:dyDescent="0.25">
      <c r="A597" s="18">
        <v>42742</v>
      </c>
      <c r="B597" s="19" t="s">
        <v>836</v>
      </c>
      <c r="C597" s="20">
        <v>96194</v>
      </c>
      <c r="D597" s="4" t="s">
        <v>101</v>
      </c>
      <c r="E597" s="17">
        <v>1764</v>
      </c>
      <c r="F597" s="41" t="s">
        <v>215</v>
      </c>
      <c r="G597" s="17">
        <v>1764</v>
      </c>
      <c r="H597" s="17">
        <f t="shared" si="10"/>
        <v>0</v>
      </c>
      <c r="I597" s="21"/>
    </row>
    <row r="598" spans="1:9" x14ac:dyDescent="0.25">
      <c r="A598" s="18">
        <v>42742</v>
      </c>
      <c r="B598" s="19" t="s">
        <v>837</v>
      </c>
      <c r="C598" s="20">
        <v>96195</v>
      </c>
      <c r="D598" s="4" t="s">
        <v>838</v>
      </c>
      <c r="E598" s="17">
        <v>3360.2</v>
      </c>
      <c r="F598" s="41" t="s">
        <v>215</v>
      </c>
      <c r="G598" s="17">
        <v>3360.2</v>
      </c>
      <c r="H598" s="17">
        <f t="shared" si="10"/>
        <v>0</v>
      </c>
      <c r="I598" s="21"/>
    </row>
    <row r="599" spans="1:9" x14ac:dyDescent="0.25">
      <c r="A599" s="18">
        <v>42742</v>
      </c>
      <c r="B599" s="19" t="s">
        <v>839</v>
      </c>
      <c r="C599" s="20">
        <v>96196</v>
      </c>
      <c r="D599" s="15" t="s">
        <v>712</v>
      </c>
      <c r="E599" s="16">
        <v>0</v>
      </c>
      <c r="F599" s="40" t="s">
        <v>95</v>
      </c>
      <c r="G599" s="16">
        <v>0</v>
      </c>
      <c r="H599" s="16">
        <f t="shared" si="10"/>
        <v>0</v>
      </c>
      <c r="I599" s="21"/>
    </row>
    <row r="600" spans="1:9" x14ac:dyDescent="0.25">
      <c r="A600" s="18">
        <v>42742</v>
      </c>
      <c r="B600" s="19" t="s">
        <v>840</v>
      </c>
      <c r="C600" s="20">
        <v>96197</v>
      </c>
      <c r="D600" s="4" t="s">
        <v>83</v>
      </c>
      <c r="E600" s="17">
        <v>5550.5</v>
      </c>
      <c r="F600" s="41" t="s">
        <v>215</v>
      </c>
      <c r="G600" s="17">
        <v>5550.5</v>
      </c>
      <c r="H600" s="17">
        <f t="shared" si="10"/>
        <v>0</v>
      </c>
      <c r="I600" s="21"/>
    </row>
    <row r="601" spans="1:9" x14ac:dyDescent="0.25">
      <c r="A601" s="18">
        <v>42742</v>
      </c>
      <c r="B601" s="19" t="s">
        <v>841</v>
      </c>
      <c r="C601" s="20">
        <v>96198</v>
      </c>
      <c r="D601" s="4" t="s">
        <v>71</v>
      </c>
      <c r="E601" s="17">
        <v>1890</v>
      </c>
      <c r="F601" s="41" t="s">
        <v>215</v>
      </c>
      <c r="G601" s="17">
        <v>1890</v>
      </c>
      <c r="H601" s="17">
        <f t="shared" si="10"/>
        <v>0</v>
      </c>
      <c r="I601" s="21"/>
    </row>
    <row r="602" spans="1:9" x14ac:dyDescent="0.25">
      <c r="A602" s="18">
        <v>42742</v>
      </c>
      <c r="B602" s="19" t="s">
        <v>842</v>
      </c>
      <c r="C602" s="20">
        <v>96199</v>
      </c>
      <c r="D602" s="4" t="s">
        <v>105</v>
      </c>
      <c r="E602" s="17">
        <v>816.2</v>
      </c>
      <c r="F602" s="41" t="s">
        <v>123</v>
      </c>
      <c r="G602" s="17">
        <v>816.2</v>
      </c>
      <c r="H602" s="17">
        <f t="shared" si="10"/>
        <v>0</v>
      </c>
      <c r="I602" s="21"/>
    </row>
    <row r="603" spans="1:9" x14ac:dyDescent="0.25">
      <c r="A603" s="18">
        <v>42742</v>
      </c>
      <c r="B603" s="19" t="s">
        <v>843</v>
      </c>
      <c r="C603" s="20">
        <v>96200</v>
      </c>
      <c r="D603" s="4" t="s">
        <v>109</v>
      </c>
      <c r="E603" s="17">
        <v>6732</v>
      </c>
      <c r="F603" s="41" t="s">
        <v>215</v>
      </c>
      <c r="G603" s="17">
        <v>6732</v>
      </c>
      <c r="H603" s="17">
        <f t="shared" si="10"/>
        <v>0</v>
      </c>
      <c r="I603" s="21"/>
    </row>
    <row r="604" spans="1:9" x14ac:dyDescent="0.25">
      <c r="A604" s="18">
        <v>42742</v>
      </c>
      <c r="B604" s="19" t="s">
        <v>844</v>
      </c>
      <c r="C604" s="20">
        <v>96201</v>
      </c>
      <c r="D604" s="4" t="s">
        <v>712</v>
      </c>
      <c r="E604" s="17">
        <v>11537.5</v>
      </c>
      <c r="F604" s="41" t="s">
        <v>215</v>
      </c>
      <c r="G604" s="17">
        <v>11537.5</v>
      </c>
      <c r="H604" s="17">
        <f t="shared" si="10"/>
        <v>0</v>
      </c>
      <c r="I604" s="21"/>
    </row>
    <row r="605" spans="1:9" x14ac:dyDescent="0.25">
      <c r="A605" s="18">
        <v>42742</v>
      </c>
      <c r="B605" s="19" t="s">
        <v>845</v>
      </c>
      <c r="C605" s="20">
        <v>96202</v>
      </c>
      <c r="D605" s="4" t="s">
        <v>69</v>
      </c>
      <c r="E605" s="17">
        <v>4250.1000000000004</v>
      </c>
      <c r="F605" s="41" t="s">
        <v>215</v>
      </c>
      <c r="G605" s="17">
        <v>4250.1000000000004</v>
      </c>
      <c r="H605" s="17">
        <f t="shared" si="10"/>
        <v>0</v>
      </c>
      <c r="I605" s="21"/>
    </row>
    <row r="606" spans="1:9" x14ac:dyDescent="0.25">
      <c r="A606" s="18">
        <v>42742</v>
      </c>
      <c r="B606" s="19" t="s">
        <v>846</v>
      </c>
      <c r="C606" s="20">
        <v>96203</v>
      </c>
      <c r="D606" s="4" t="s">
        <v>79</v>
      </c>
      <c r="E606" s="17">
        <v>4499.8</v>
      </c>
      <c r="F606" s="41" t="s">
        <v>215</v>
      </c>
      <c r="G606" s="17">
        <v>4499.8</v>
      </c>
      <c r="H606" s="17">
        <f t="shared" si="10"/>
        <v>0</v>
      </c>
      <c r="I606" s="21"/>
    </row>
    <row r="607" spans="1:9" x14ac:dyDescent="0.25">
      <c r="A607" s="18">
        <v>42742</v>
      </c>
      <c r="B607" s="19" t="s">
        <v>847</v>
      </c>
      <c r="C607" s="20">
        <v>96204</v>
      </c>
      <c r="D607" s="4" t="s">
        <v>341</v>
      </c>
      <c r="E607" s="17">
        <v>6926.4</v>
      </c>
      <c r="F607" s="41" t="s">
        <v>215</v>
      </c>
      <c r="G607" s="17">
        <v>6926.4</v>
      </c>
      <c r="H607" s="17">
        <f t="shared" si="10"/>
        <v>0</v>
      </c>
      <c r="I607" s="21"/>
    </row>
    <row r="608" spans="1:9" x14ac:dyDescent="0.25">
      <c r="A608" s="18">
        <v>42742</v>
      </c>
      <c r="B608" s="19" t="s">
        <v>848</v>
      </c>
      <c r="C608" s="20">
        <v>96205</v>
      </c>
      <c r="D608" s="4" t="s">
        <v>30</v>
      </c>
      <c r="E608" s="17">
        <v>7168.2</v>
      </c>
      <c r="F608" s="41" t="s">
        <v>215</v>
      </c>
      <c r="G608" s="17">
        <v>7168.2</v>
      </c>
      <c r="H608" s="17">
        <f t="shared" si="10"/>
        <v>0</v>
      </c>
      <c r="I608" s="21"/>
    </row>
    <row r="609" spans="1:9" x14ac:dyDescent="0.25">
      <c r="A609" s="18">
        <v>42742</v>
      </c>
      <c r="B609" s="19" t="s">
        <v>849</v>
      </c>
      <c r="C609" s="20">
        <v>96206</v>
      </c>
      <c r="D609" s="4" t="s">
        <v>30</v>
      </c>
      <c r="E609" s="17">
        <v>397.5</v>
      </c>
      <c r="F609" s="41" t="s">
        <v>215</v>
      </c>
      <c r="G609" s="17">
        <v>397.5</v>
      </c>
      <c r="H609" s="17">
        <f t="shared" si="10"/>
        <v>0</v>
      </c>
      <c r="I609" s="21"/>
    </row>
    <row r="610" spans="1:9" x14ac:dyDescent="0.25">
      <c r="A610" s="18">
        <v>42742</v>
      </c>
      <c r="B610" s="19" t="s">
        <v>850</v>
      </c>
      <c r="C610" s="20">
        <v>96207</v>
      </c>
      <c r="D610" s="4" t="s">
        <v>291</v>
      </c>
      <c r="E610" s="17">
        <v>2480.4</v>
      </c>
      <c r="F610" s="41" t="s">
        <v>215</v>
      </c>
      <c r="G610" s="17">
        <v>2480.4</v>
      </c>
      <c r="H610" s="17">
        <f t="shared" si="10"/>
        <v>0</v>
      </c>
      <c r="I610" s="21"/>
    </row>
    <row r="611" spans="1:9" x14ac:dyDescent="0.25">
      <c r="A611" s="18">
        <v>42742</v>
      </c>
      <c r="B611" s="19" t="s">
        <v>851</v>
      </c>
      <c r="C611" s="20">
        <v>96208</v>
      </c>
      <c r="D611" s="4" t="s">
        <v>281</v>
      </c>
      <c r="E611" s="17">
        <v>2130</v>
      </c>
      <c r="F611" s="41" t="s">
        <v>215</v>
      </c>
      <c r="G611" s="17">
        <v>2130</v>
      </c>
      <c r="H611" s="17">
        <f t="shared" si="10"/>
        <v>0</v>
      </c>
      <c r="I611" s="21"/>
    </row>
    <row r="612" spans="1:9" x14ac:dyDescent="0.25">
      <c r="A612" s="18">
        <v>42742</v>
      </c>
      <c r="B612" s="19" t="s">
        <v>852</v>
      </c>
      <c r="C612" s="20">
        <v>96209</v>
      </c>
      <c r="D612" s="4" t="s">
        <v>30</v>
      </c>
      <c r="E612" s="17">
        <v>515.1</v>
      </c>
      <c r="F612" s="41" t="s">
        <v>123</v>
      </c>
      <c r="G612" s="17">
        <v>515.1</v>
      </c>
      <c r="H612" s="17">
        <f t="shared" si="10"/>
        <v>0</v>
      </c>
      <c r="I612" s="21"/>
    </row>
    <row r="613" spans="1:9" x14ac:dyDescent="0.25">
      <c r="A613" s="18">
        <v>42742</v>
      </c>
      <c r="B613" s="19" t="s">
        <v>853</v>
      </c>
      <c r="C613" s="20">
        <v>96210</v>
      </c>
      <c r="D613" s="4" t="s">
        <v>49</v>
      </c>
      <c r="E613" s="17">
        <v>22944.799999999999</v>
      </c>
      <c r="F613" s="42" t="s">
        <v>854</v>
      </c>
      <c r="G613" s="22">
        <f>15000+7944.8</f>
        <v>22944.799999999999</v>
      </c>
      <c r="H613" s="22">
        <f t="shared" si="10"/>
        <v>0</v>
      </c>
      <c r="I613" s="21"/>
    </row>
    <row r="614" spans="1:9" x14ac:dyDescent="0.25">
      <c r="A614" s="18">
        <v>42742</v>
      </c>
      <c r="B614" s="19" t="s">
        <v>855</v>
      </c>
      <c r="C614" s="20">
        <v>96211</v>
      </c>
      <c r="D614" s="4" t="s">
        <v>43</v>
      </c>
      <c r="E614" s="17">
        <v>10735.4</v>
      </c>
      <c r="F614" s="41" t="s">
        <v>123</v>
      </c>
      <c r="G614" s="17">
        <v>10735.4</v>
      </c>
      <c r="H614" s="17">
        <f t="shared" si="10"/>
        <v>0</v>
      </c>
      <c r="I614" s="21"/>
    </row>
    <row r="615" spans="1:9" x14ac:dyDescent="0.25">
      <c r="A615" s="18">
        <v>42742</v>
      </c>
      <c r="B615" s="19" t="s">
        <v>856</v>
      </c>
      <c r="C615" s="20">
        <v>96212</v>
      </c>
      <c r="D615" s="4" t="s">
        <v>30</v>
      </c>
      <c r="E615" s="17">
        <v>2265.9</v>
      </c>
      <c r="F615" s="41" t="s">
        <v>215</v>
      </c>
      <c r="G615" s="17">
        <v>2265.9</v>
      </c>
      <c r="H615" s="17">
        <f t="shared" si="10"/>
        <v>0</v>
      </c>
      <c r="I615" s="21"/>
    </row>
    <row r="616" spans="1:9" x14ac:dyDescent="0.25">
      <c r="A616" s="18">
        <v>42742</v>
      </c>
      <c r="B616" s="19" t="s">
        <v>857</v>
      </c>
      <c r="C616" s="20">
        <v>96213</v>
      </c>
      <c r="D616" s="4" t="s">
        <v>858</v>
      </c>
      <c r="E616" s="17">
        <v>2364.6</v>
      </c>
      <c r="F616" s="41" t="s">
        <v>215</v>
      </c>
      <c r="G616" s="17">
        <v>2364.6</v>
      </c>
      <c r="H616" s="17">
        <f t="shared" si="10"/>
        <v>0</v>
      </c>
      <c r="I616" s="21"/>
    </row>
    <row r="617" spans="1:9" x14ac:dyDescent="0.25">
      <c r="A617" s="18">
        <v>42742</v>
      </c>
      <c r="B617" s="19" t="s">
        <v>859</v>
      </c>
      <c r="C617" s="20">
        <v>96214</v>
      </c>
      <c r="D617" s="15" t="s">
        <v>115</v>
      </c>
      <c r="E617" s="16">
        <v>0</v>
      </c>
      <c r="F617" s="40" t="s">
        <v>95</v>
      </c>
      <c r="G617" s="16">
        <v>0</v>
      </c>
      <c r="H617" s="16">
        <f t="shared" si="10"/>
        <v>0</v>
      </c>
      <c r="I617" s="21"/>
    </row>
    <row r="618" spans="1:9" x14ac:dyDescent="0.25">
      <c r="A618" s="18">
        <v>42742</v>
      </c>
      <c r="B618" s="19" t="s">
        <v>860</v>
      </c>
      <c r="C618" s="20">
        <v>96215</v>
      </c>
      <c r="D618" s="4" t="s">
        <v>115</v>
      </c>
      <c r="E618" s="17">
        <v>4136.25</v>
      </c>
      <c r="F618" s="41" t="s">
        <v>215</v>
      </c>
      <c r="G618" s="17">
        <v>4136.25</v>
      </c>
      <c r="H618" s="17">
        <f t="shared" si="10"/>
        <v>0</v>
      </c>
      <c r="I618" s="21"/>
    </row>
    <row r="619" spans="1:9" x14ac:dyDescent="0.25">
      <c r="A619" s="18">
        <v>42742</v>
      </c>
      <c r="B619" s="19" t="s">
        <v>861</v>
      </c>
      <c r="C619" s="20">
        <v>96216</v>
      </c>
      <c r="D619" s="4" t="s">
        <v>862</v>
      </c>
      <c r="E619" s="17">
        <v>12499</v>
      </c>
      <c r="F619" s="41" t="s">
        <v>215</v>
      </c>
      <c r="G619" s="17">
        <v>12499</v>
      </c>
      <c r="H619" s="17">
        <f t="shared" si="10"/>
        <v>0</v>
      </c>
      <c r="I619" s="21"/>
    </row>
    <row r="620" spans="1:9" x14ac:dyDescent="0.25">
      <c r="A620" s="18">
        <v>42742</v>
      </c>
      <c r="B620" s="19" t="s">
        <v>863</v>
      </c>
      <c r="C620" s="20">
        <v>96217</v>
      </c>
      <c r="D620" s="4" t="s">
        <v>773</v>
      </c>
      <c r="E620" s="17">
        <v>702.6</v>
      </c>
      <c r="F620" s="41" t="s">
        <v>215</v>
      </c>
      <c r="G620" s="17">
        <v>702.6</v>
      </c>
      <c r="H620" s="17">
        <f t="shared" si="10"/>
        <v>0</v>
      </c>
      <c r="I620" s="21"/>
    </row>
    <row r="621" spans="1:9" x14ac:dyDescent="0.25">
      <c r="A621" s="18">
        <v>42742</v>
      </c>
      <c r="B621" s="19" t="s">
        <v>864</v>
      </c>
      <c r="C621" s="20">
        <v>96218</v>
      </c>
      <c r="D621" s="4" t="s">
        <v>266</v>
      </c>
      <c r="E621" s="17">
        <v>3990</v>
      </c>
      <c r="F621" s="41" t="s">
        <v>215</v>
      </c>
      <c r="G621" s="17">
        <v>3990</v>
      </c>
      <c r="H621" s="17">
        <f t="shared" si="10"/>
        <v>0</v>
      </c>
      <c r="I621" s="21"/>
    </row>
    <row r="622" spans="1:9" x14ac:dyDescent="0.25">
      <c r="A622" s="18">
        <v>42742</v>
      </c>
      <c r="B622" s="19" t="s">
        <v>865</v>
      </c>
      <c r="C622" s="20">
        <v>96219</v>
      </c>
      <c r="D622" s="4" t="s">
        <v>866</v>
      </c>
      <c r="E622" s="17">
        <v>2384</v>
      </c>
      <c r="F622" s="41" t="s">
        <v>215</v>
      </c>
      <c r="G622" s="17">
        <v>2384</v>
      </c>
      <c r="H622" s="17">
        <f t="shared" si="10"/>
        <v>0</v>
      </c>
      <c r="I622" s="21"/>
    </row>
    <row r="623" spans="1:9" x14ac:dyDescent="0.25">
      <c r="A623" s="18">
        <v>42742</v>
      </c>
      <c r="B623" s="19" t="s">
        <v>867</v>
      </c>
      <c r="C623" s="20">
        <v>96220</v>
      </c>
      <c r="D623" s="4" t="s">
        <v>268</v>
      </c>
      <c r="E623" s="17">
        <v>18172.2</v>
      </c>
      <c r="F623" s="41" t="s">
        <v>275</v>
      </c>
      <c r="G623" s="17">
        <v>18172.2</v>
      </c>
      <c r="H623" s="17">
        <f t="shared" si="10"/>
        <v>0</v>
      </c>
      <c r="I623" s="21"/>
    </row>
    <row r="624" spans="1:9" x14ac:dyDescent="0.25">
      <c r="A624" s="18">
        <v>42742</v>
      </c>
      <c r="B624" s="19" t="s">
        <v>868</v>
      </c>
      <c r="C624" s="20">
        <v>96221</v>
      </c>
      <c r="D624" s="4" t="s">
        <v>168</v>
      </c>
      <c r="E624" s="17">
        <v>623.70000000000005</v>
      </c>
      <c r="F624" s="41" t="s">
        <v>215</v>
      </c>
      <c r="G624" s="17">
        <v>623.70000000000005</v>
      </c>
      <c r="H624" s="17">
        <f t="shared" si="10"/>
        <v>0</v>
      </c>
      <c r="I624" s="21"/>
    </row>
    <row r="625" spans="1:9" x14ac:dyDescent="0.25">
      <c r="A625" s="18">
        <v>42742</v>
      </c>
      <c r="B625" s="19" t="s">
        <v>869</v>
      </c>
      <c r="C625" s="20">
        <v>96222</v>
      </c>
      <c r="D625" s="4" t="s">
        <v>432</v>
      </c>
      <c r="E625" s="17">
        <v>14996</v>
      </c>
      <c r="F625" s="41" t="s">
        <v>275</v>
      </c>
      <c r="G625" s="17">
        <v>14996</v>
      </c>
      <c r="H625" s="17">
        <f t="shared" si="10"/>
        <v>0</v>
      </c>
      <c r="I625" s="21"/>
    </row>
    <row r="626" spans="1:9" x14ac:dyDescent="0.25">
      <c r="A626" s="18">
        <v>42742</v>
      </c>
      <c r="B626" s="19" t="s">
        <v>870</v>
      </c>
      <c r="C626" s="20">
        <v>96223</v>
      </c>
      <c r="D626" s="4" t="s">
        <v>590</v>
      </c>
      <c r="E626" s="17">
        <v>21958</v>
      </c>
      <c r="F626" s="41" t="s">
        <v>275</v>
      </c>
      <c r="G626" s="17">
        <v>21958</v>
      </c>
      <c r="H626" s="17">
        <f t="shared" si="10"/>
        <v>0</v>
      </c>
      <c r="I626" s="21"/>
    </row>
    <row r="627" spans="1:9" x14ac:dyDescent="0.25">
      <c r="A627" s="18">
        <v>42742</v>
      </c>
      <c r="B627" s="19" t="s">
        <v>871</v>
      </c>
      <c r="C627" s="20">
        <v>96224</v>
      </c>
      <c r="D627" s="4" t="s">
        <v>442</v>
      </c>
      <c r="E627" s="17">
        <v>4798</v>
      </c>
      <c r="F627" s="41" t="s">
        <v>275</v>
      </c>
      <c r="G627" s="17">
        <v>4798</v>
      </c>
      <c r="H627" s="17">
        <f t="shared" si="10"/>
        <v>0</v>
      </c>
      <c r="I627" s="21"/>
    </row>
    <row r="628" spans="1:9" x14ac:dyDescent="0.25">
      <c r="A628" s="18">
        <v>42742</v>
      </c>
      <c r="B628" s="19" t="s">
        <v>872</v>
      </c>
      <c r="C628" s="20">
        <v>96225</v>
      </c>
      <c r="D628" s="4" t="s">
        <v>272</v>
      </c>
      <c r="E628" s="17">
        <v>5423.6</v>
      </c>
      <c r="F628" s="41" t="s">
        <v>275</v>
      </c>
      <c r="G628" s="17">
        <v>5423.6</v>
      </c>
      <c r="H628" s="17">
        <f t="shared" si="10"/>
        <v>0</v>
      </c>
      <c r="I628" s="21"/>
    </row>
    <row r="629" spans="1:9" x14ac:dyDescent="0.25">
      <c r="A629" s="18">
        <v>42742</v>
      </c>
      <c r="B629" s="19" t="s">
        <v>873</v>
      </c>
      <c r="C629" s="20">
        <v>96226</v>
      </c>
      <c r="D629" s="4" t="s">
        <v>590</v>
      </c>
      <c r="E629" s="17">
        <v>10662.8</v>
      </c>
      <c r="F629" s="41" t="s">
        <v>275</v>
      </c>
      <c r="G629" s="17">
        <v>10662.8</v>
      </c>
      <c r="H629" s="17">
        <f t="shared" si="10"/>
        <v>0</v>
      </c>
      <c r="I629" s="21"/>
    </row>
    <row r="630" spans="1:9" x14ac:dyDescent="0.25">
      <c r="A630" s="18">
        <v>42742</v>
      </c>
      <c r="B630" s="19" t="s">
        <v>874</v>
      </c>
      <c r="C630" s="20">
        <v>96227</v>
      </c>
      <c r="D630" s="4" t="s">
        <v>274</v>
      </c>
      <c r="E630" s="17">
        <v>3845.6</v>
      </c>
      <c r="F630" s="41" t="s">
        <v>275</v>
      </c>
      <c r="G630" s="17">
        <v>3845.6</v>
      </c>
      <c r="H630" s="17">
        <f t="shared" si="10"/>
        <v>0</v>
      </c>
      <c r="I630" s="21"/>
    </row>
    <row r="631" spans="1:9" x14ac:dyDescent="0.25">
      <c r="A631" s="18">
        <v>42742</v>
      </c>
      <c r="B631" s="19" t="s">
        <v>875</v>
      </c>
      <c r="C631" s="20">
        <v>96228</v>
      </c>
      <c r="D631" s="4" t="s">
        <v>876</v>
      </c>
      <c r="E631" s="17">
        <v>10076</v>
      </c>
      <c r="F631" s="41" t="s">
        <v>173</v>
      </c>
      <c r="G631" s="17">
        <v>10076</v>
      </c>
      <c r="H631" s="17">
        <f t="shared" si="10"/>
        <v>0</v>
      </c>
      <c r="I631" s="21"/>
    </row>
    <row r="632" spans="1:9" x14ac:dyDescent="0.25">
      <c r="A632" s="18">
        <v>42742</v>
      </c>
      <c r="B632" s="19" t="s">
        <v>877</v>
      </c>
      <c r="C632" s="20">
        <v>96229</v>
      </c>
      <c r="D632" s="4" t="s">
        <v>270</v>
      </c>
      <c r="E632" s="17">
        <v>2256.4</v>
      </c>
      <c r="F632" s="41" t="s">
        <v>275</v>
      </c>
      <c r="G632" s="17">
        <v>2256.4</v>
      </c>
      <c r="H632" s="17">
        <f t="shared" si="10"/>
        <v>0</v>
      </c>
      <c r="I632" s="21"/>
    </row>
    <row r="633" spans="1:9" x14ac:dyDescent="0.25">
      <c r="A633" s="18">
        <v>42742</v>
      </c>
      <c r="B633" s="19" t="s">
        <v>878</v>
      </c>
      <c r="C633" s="20">
        <v>96230</v>
      </c>
      <c r="D633" s="4" t="s">
        <v>879</v>
      </c>
      <c r="E633" s="17">
        <v>3427.2</v>
      </c>
      <c r="F633" s="41" t="s">
        <v>215</v>
      </c>
      <c r="G633" s="17">
        <v>3427.2</v>
      </c>
      <c r="H633" s="17">
        <f t="shared" si="10"/>
        <v>0</v>
      </c>
      <c r="I633" s="21"/>
    </row>
    <row r="634" spans="1:9" x14ac:dyDescent="0.25">
      <c r="A634" s="18">
        <v>42742</v>
      </c>
      <c r="B634" s="19" t="s">
        <v>880</v>
      </c>
      <c r="C634" s="20">
        <v>96231</v>
      </c>
      <c r="D634" s="4" t="s">
        <v>305</v>
      </c>
      <c r="E634" s="17">
        <v>6022.4</v>
      </c>
      <c r="F634" s="41" t="s">
        <v>123</v>
      </c>
      <c r="G634" s="17">
        <v>6022.4</v>
      </c>
      <c r="H634" s="17">
        <f t="shared" si="10"/>
        <v>0</v>
      </c>
      <c r="I634" s="21"/>
    </row>
    <row r="635" spans="1:9" x14ac:dyDescent="0.25">
      <c r="A635" s="18">
        <v>42742</v>
      </c>
      <c r="B635" s="19" t="s">
        <v>881</v>
      </c>
      <c r="C635" s="20">
        <v>96232</v>
      </c>
      <c r="D635" s="4" t="s">
        <v>476</v>
      </c>
      <c r="E635" s="17">
        <v>16394.900000000001</v>
      </c>
      <c r="F635" s="41" t="s">
        <v>107</v>
      </c>
      <c r="G635" s="17">
        <v>16394.900000000001</v>
      </c>
      <c r="H635" s="17">
        <f t="shared" si="10"/>
        <v>0</v>
      </c>
      <c r="I635" s="21"/>
    </row>
    <row r="636" spans="1:9" x14ac:dyDescent="0.25">
      <c r="A636" s="18">
        <v>42742</v>
      </c>
      <c r="B636" s="19" t="s">
        <v>882</v>
      </c>
      <c r="C636" s="20">
        <v>96233</v>
      </c>
      <c r="D636" s="4" t="s">
        <v>277</v>
      </c>
      <c r="E636" s="17">
        <v>1785</v>
      </c>
      <c r="F636" s="41" t="s">
        <v>215</v>
      </c>
      <c r="G636" s="17">
        <v>1785</v>
      </c>
      <c r="H636" s="17">
        <f t="shared" si="10"/>
        <v>0</v>
      </c>
      <c r="I636" s="21"/>
    </row>
    <row r="637" spans="1:9" x14ac:dyDescent="0.25">
      <c r="A637" s="18">
        <v>42742</v>
      </c>
      <c r="B637" s="19" t="s">
        <v>883</v>
      </c>
      <c r="C637" s="20">
        <v>96234</v>
      </c>
      <c r="D637" s="4" t="s">
        <v>609</v>
      </c>
      <c r="E637" s="17">
        <v>62487.199999999997</v>
      </c>
      <c r="F637" s="41" t="s">
        <v>107</v>
      </c>
      <c r="G637" s="17">
        <v>62487.199999999997</v>
      </c>
      <c r="H637" s="17">
        <f t="shared" si="10"/>
        <v>0</v>
      </c>
      <c r="I637" s="21"/>
    </row>
    <row r="638" spans="1:9" x14ac:dyDescent="0.25">
      <c r="A638" s="18">
        <v>42742</v>
      </c>
      <c r="B638" s="19" t="s">
        <v>884</v>
      </c>
      <c r="C638" s="20">
        <v>96235</v>
      </c>
      <c r="D638" s="4" t="s">
        <v>157</v>
      </c>
      <c r="E638" s="17">
        <v>38323.440000000002</v>
      </c>
      <c r="F638" s="41" t="s">
        <v>215</v>
      </c>
      <c r="G638" s="17">
        <v>38323.440000000002</v>
      </c>
      <c r="H638" s="17">
        <f t="shared" si="10"/>
        <v>0</v>
      </c>
      <c r="I638" s="21"/>
    </row>
    <row r="639" spans="1:9" x14ac:dyDescent="0.25">
      <c r="A639" s="18">
        <v>42742</v>
      </c>
      <c r="B639" s="19" t="s">
        <v>885</v>
      </c>
      <c r="C639" s="20">
        <v>96236</v>
      </c>
      <c r="D639" s="4" t="s">
        <v>151</v>
      </c>
      <c r="E639" s="17">
        <v>21065</v>
      </c>
      <c r="F639" s="41" t="s">
        <v>215</v>
      </c>
      <c r="G639" s="17">
        <v>21065</v>
      </c>
      <c r="H639" s="17">
        <f t="shared" si="10"/>
        <v>0</v>
      </c>
      <c r="I639" s="21"/>
    </row>
    <row r="640" spans="1:9" x14ac:dyDescent="0.25">
      <c r="A640" s="18">
        <v>42742</v>
      </c>
      <c r="B640" s="19" t="s">
        <v>886</v>
      </c>
      <c r="C640" s="20">
        <v>96237</v>
      </c>
      <c r="D640" s="4" t="s">
        <v>379</v>
      </c>
      <c r="E640" s="17">
        <v>1424.8</v>
      </c>
      <c r="F640" s="41" t="s">
        <v>173</v>
      </c>
      <c r="G640" s="17">
        <v>1424.8</v>
      </c>
      <c r="H640" s="17">
        <f t="shared" si="10"/>
        <v>0</v>
      </c>
      <c r="I640" s="21"/>
    </row>
    <row r="641" spans="1:9" x14ac:dyDescent="0.25">
      <c r="A641" s="18">
        <v>42742</v>
      </c>
      <c r="B641" s="19" t="s">
        <v>887</v>
      </c>
      <c r="C641" s="20">
        <v>96238</v>
      </c>
      <c r="D641" s="4" t="s">
        <v>563</v>
      </c>
      <c r="E641" s="17">
        <v>4137.7</v>
      </c>
      <c r="F641" s="41" t="s">
        <v>215</v>
      </c>
      <c r="G641" s="17">
        <v>4137.7</v>
      </c>
      <c r="H641" s="17">
        <f t="shared" si="10"/>
        <v>0</v>
      </c>
      <c r="I641" s="21"/>
    </row>
    <row r="642" spans="1:9" x14ac:dyDescent="0.25">
      <c r="A642" s="18">
        <v>42742</v>
      </c>
      <c r="B642" s="19" t="s">
        <v>888</v>
      </c>
      <c r="C642" s="20">
        <v>96239</v>
      </c>
      <c r="D642" s="4" t="s">
        <v>793</v>
      </c>
      <c r="E642" s="17">
        <v>2064</v>
      </c>
      <c r="F642" s="41" t="s">
        <v>493</v>
      </c>
      <c r="G642" s="17">
        <v>2064</v>
      </c>
      <c r="H642" s="17">
        <f t="shared" si="10"/>
        <v>0</v>
      </c>
      <c r="I642" s="21"/>
    </row>
    <row r="643" spans="1:9" x14ac:dyDescent="0.25">
      <c r="A643" s="18">
        <v>42742</v>
      </c>
      <c r="B643" s="19" t="s">
        <v>889</v>
      </c>
      <c r="C643" s="20">
        <v>96240</v>
      </c>
      <c r="D643" s="4" t="s">
        <v>188</v>
      </c>
      <c r="E643" s="17">
        <v>3824.7</v>
      </c>
      <c r="F643" s="41" t="s">
        <v>493</v>
      </c>
      <c r="G643" s="17">
        <v>3824.7</v>
      </c>
      <c r="H643" s="17">
        <f t="shared" si="10"/>
        <v>0</v>
      </c>
      <c r="I643" s="21"/>
    </row>
    <row r="644" spans="1:9" x14ac:dyDescent="0.25">
      <c r="A644" s="18">
        <v>42742</v>
      </c>
      <c r="B644" s="19" t="s">
        <v>890</v>
      </c>
      <c r="C644" s="20">
        <v>96241</v>
      </c>
      <c r="D644" s="4" t="s">
        <v>30</v>
      </c>
      <c r="E644" s="17">
        <v>1334.76</v>
      </c>
      <c r="F644" s="41" t="s">
        <v>493</v>
      </c>
      <c r="G644" s="17">
        <v>1334.76</v>
      </c>
      <c r="H644" s="17">
        <f t="shared" si="10"/>
        <v>0</v>
      </c>
      <c r="I644" s="21"/>
    </row>
    <row r="645" spans="1:9" x14ac:dyDescent="0.25">
      <c r="A645" s="18">
        <v>42742</v>
      </c>
      <c r="B645" s="19" t="s">
        <v>891</v>
      </c>
      <c r="C645" s="20">
        <v>96242</v>
      </c>
      <c r="D645" s="4" t="s">
        <v>57</v>
      </c>
      <c r="E645" s="17">
        <v>918</v>
      </c>
      <c r="F645" s="41" t="s">
        <v>493</v>
      </c>
      <c r="G645" s="17">
        <v>918</v>
      </c>
      <c r="H645" s="17">
        <f t="shared" si="10"/>
        <v>0</v>
      </c>
      <c r="I645" s="21"/>
    </row>
    <row r="646" spans="1:9" x14ac:dyDescent="0.25">
      <c r="A646" s="18">
        <v>42742</v>
      </c>
      <c r="B646" s="19" t="s">
        <v>892</v>
      </c>
      <c r="C646" s="20">
        <v>96243</v>
      </c>
      <c r="D646" s="4" t="s">
        <v>19</v>
      </c>
      <c r="E646" s="17">
        <v>1020</v>
      </c>
      <c r="F646" s="41" t="s">
        <v>107</v>
      </c>
      <c r="G646" s="17">
        <v>1020</v>
      </c>
      <c r="H646" s="17">
        <f t="shared" ref="H646:H709" si="11">E646-G646</f>
        <v>0</v>
      </c>
      <c r="I646" s="21"/>
    </row>
    <row r="647" spans="1:9" x14ac:dyDescent="0.25">
      <c r="A647" s="18">
        <v>42742</v>
      </c>
      <c r="B647" s="19" t="s">
        <v>893</v>
      </c>
      <c r="C647" s="20">
        <v>96244</v>
      </c>
      <c r="D647" s="4" t="s">
        <v>422</v>
      </c>
      <c r="E647" s="17">
        <v>2280</v>
      </c>
      <c r="F647" s="41" t="s">
        <v>215</v>
      </c>
      <c r="G647" s="17">
        <v>2280</v>
      </c>
      <c r="H647" s="17">
        <f t="shared" si="11"/>
        <v>0</v>
      </c>
      <c r="I647" s="21"/>
    </row>
    <row r="648" spans="1:9" x14ac:dyDescent="0.25">
      <c r="A648" s="18">
        <v>42742</v>
      </c>
      <c r="B648" s="19" t="s">
        <v>894</v>
      </c>
      <c r="C648" s="20">
        <v>96245</v>
      </c>
      <c r="D648" s="4" t="s">
        <v>125</v>
      </c>
      <c r="E648" s="17">
        <v>34743.019999999997</v>
      </c>
      <c r="F648" s="41">
        <v>42756</v>
      </c>
      <c r="G648" s="17">
        <v>34743.019999999997</v>
      </c>
      <c r="H648" s="17">
        <f t="shared" si="11"/>
        <v>0</v>
      </c>
      <c r="I648" s="21"/>
    </row>
    <row r="649" spans="1:9" x14ac:dyDescent="0.25">
      <c r="A649" s="18">
        <v>42742</v>
      </c>
      <c r="B649" s="19" t="s">
        <v>895</v>
      </c>
      <c r="C649" s="20">
        <v>96246</v>
      </c>
      <c r="D649" s="4" t="s">
        <v>141</v>
      </c>
      <c r="E649" s="17">
        <v>13039.6</v>
      </c>
      <c r="F649" s="41" t="s">
        <v>493</v>
      </c>
      <c r="G649" s="17">
        <v>13039.6</v>
      </c>
      <c r="H649" s="17">
        <f t="shared" si="11"/>
        <v>0</v>
      </c>
      <c r="I649" s="21"/>
    </row>
    <row r="650" spans="1:9" x14ac:dyDescent="0.25">
      <c r="A650" s="18">
        <v>42742</v>
      </c>
      <c r="B650" s="19" t="s">
        <v>896</v>
      </c>
      <c r="C650" s="20">
        <v>96247</v>
      </c>
      <c r="D650" s="4" t="s">
        <v>30</v>
      </c>
      <c r="E650" s="17">
        <v>1560</v>
      </c>
      <c r="F650" s="41" t="s">
        <v>493</v>
      </c>
      <c r="G650" s="17">
        <v>1560</v>
      </c>
      <c r="H650" s="17">
        <f t="shared" si="11"/>
        <v>0</v>
      </c>
      <c r="I650" s="21"/>
    </row>
    <row r="651" spans="1:9" x14ac:dyDescent="0.25">
      <c r="A651" s="18">
        <v>42742</v>
      </c>
      <c r="B651" s="19" t="s">
        <v>897</v>
      </c>
      <c r="C651" s="20">
        <v>96248</v>
      </c>
      <c r="D651" s="4" t="s">
        <v>176</v>
      </c>
      <c r="E651" s="17">
        <v>5335</v>
      </c>
      <c r="F651" s="41" t="s">
        <v>215</v>
      </c>
      <c r="G651" s="17">
        <v>5335</v>
      </c>
      <c r="H651" s="17">
        <f t="shared" si="11"/>
        <v>0</v>
      </c>
      <c r="I651" s="21"/>
    </row>
    <row r="652" spans="1:9" x14ac:dyDescent="0.25">
      <c r="A652" s="18">
        <v>42742</v>
      </c>
      <c r="B652" s="19" t="s">
        <v>898</v>
      </c>
      <c r="C652" s="20">
        <v>96249</v>
      </c>
      <c r="D652" s="4" t="s">
        <v>128</v>
      </c>
      <c r="E652" s="17">
        <v>770</v>
      </c>
      <c r="F652" s="41" t="s">
        <v>493</v>
      </c>
      <c r="G652" s="17">
        <v>770</v>
      </c>
      <c r="H652" s="17">
        <f t="shared" si="11"/>
        <v>0</v>
      </c>
      <c r="I652" s="21"/>
    </row>
    <row r="653" spans="1:9" x14ac:dyDescent="0.25">
      <c r="A653" s="18">
        <v>42742</v>
      </c>
      <c r="B653" s="19" t="s">
        <v>899</v>
      </c>
      <c r="C653" s="20">
        <v>96250</v>
      </c>
      <c r="D653" s="4" t="s">
        <v>900</v>
      </c>
      <c r="E653" s="17">
        <v>2080</v>
      </c>
      <c r="F653" s="41" t="s">
        <v>493</v>
      </c>
      <c r="G653" s="17">
        <v>2080</v>
      </c>
      <c r="H653" s="17">
        <f t="shared" si="11"/>
        <v>0</v>
      </c>
      <c r="I653" s="21"/>
    </row>
    <row r="654" spans="1:9" x14ac:dyDescent="0.25">
      <c r="A654" s="18">
        <v>42742</v>
      </c>
      <c r="B654" s="19" t="s">
        <v>901</v>
      </c>
      <c r="C654" s="20">
        <v>96251</v>
      </c>
      <c r="D654" s="4" t="s">
        <v>492</v>
      </c>
      <c r="E654" s="17">
        <v>27131.200000000001</v>
      </c>
      <c r="F654" s="41" t="s">
        <v>493</v>
      </c>
      <c r="G654" s="17">
        <v>27131.200000000001</v>
      </c>
      <c r="H654" s="17">
        <f t="shared" si="11"/>
        <v>0</v>
      </c>
      <c r="I654" s="21"/>
    </row>
    <row r="655" spans="1:9" x14ac:dyDescent="0.25">
      <c r="A655" s="18">
        <v>42742</v>
      </c>
      <c r="B655" s="19" t="s">
        <v>902</v>
      </c>
      <c r="C655" s="20">
        <v>96252</v>
      </c>
      <c r="D655" s="4" t="s">
        <v>113</v>
      </c>
      <c r="E655" s="17">
        <v>1929.2</v>
      </c>
      <c r="F655" s="41" t="s">
        <v>493</v>
      </c>
      <c r="G655" s="17">
        <v>1929.2</v>
      </c>
      <c r="H655" s="17">
        <f t="shared" si="11"/>
        <v>0</v>
      </c>
      <c r="I655" s="21"/>
    </row>
    <row r="656" spans="1:9" x14ac:dyDescent="0.25">
      <c r="A656" s="18">
        <v>42742</v>
      </c>
      <c r="B656" s="19" t="s">
        <v>903</v>
      </c>
      <c r="C656" s="20">
        <v>96253</v>
      </c>
      <c r="D656" s="4" t="s">
        <v>61</v>
      </c>
      <c r="E656" s="17">
        <v>10229.200000000001</v>
      </c>
      <c r="F656" s="41" t="s">
        <v>493</v>
      </c>
      <c r="G656" s="17">
        <v>10229.200000000001</v>
      </c>
      <c r="H656" s="17">
        <f t="shared" si="11"/>
        <v>0</v>
      </c>
      <c r="I656" s="21"/>
    </row>
    <row r="657" spans="1:9" x14ac:dyDescent="0.25">
      <c r="A657" s="18">
        <v>42742</v>
      </c>
      <c r="B657" s="19" t="s">
        <v>904</v>
      </c>
      <c r="C657" s="20">
        <v>96254</v>
      </c>
      <c r="D657" s="4" t="s">
        <v>131</v>
      </c>
      <c r="E657" s="17">
        <v>14060.8</v>
      </c>
      <c r="F657" s="41" t="s">
        <v>493</v>
      </c>
      <c r="G657" s="17">
        <v>14060.8</v>
      </c>
      <c r="H657" s="17">
        <f t="shared" si="11"/>
        <v>0</v>
      </c>
      <c r="I657" s="21"/>
    </row>
    <row r="658" spans="1:9" x14ac:dyDescent="0.25">
      <c r="A658" s="18">
        <v>42742</v>
      </c>
      <c r="B658" s="19" t="s">
        <v>905</v>
      </c>
      <c r="C658" s="20">
        <v>96255</v>
      </c>
      <c r="D658" s="4" t="s">
        <v>118</v>
      </c>
      <c r="E658" s="17">
        <v>33288.9</v>
      </c>
      <c r="F658" s="41" t="s">
        <v>493</v>
      </c>
      <c r="G658" s="17">
        <v>33288.9</v>
      </c>
      <c r="H658" s="17">
        <f t="shared" si="11"/>
        <v>0</v>
      </c>
      <c r="I658" s="21"/>
    </row>
    <row r="659" spans="1:9" x14ac:dyDescent="0.25">
      <c r="A659" s="18">
        <v>42742</v>
      </c>
      <c r="B659" s="19" t="s">
        <v>906</v>
      </c>
      <c r="C659" s="20">
        <v>96256</v>
      </c>
      <c r="D659" s="4" t="s">
        <v>184</v>
      </c>
      <c r="E659" s="17">
        <v>1869.6</v>
      </c>
      <c r="F659" s="41" t="s">
        <v>493</v>
      </c>
      <c r="G659" s="17">
        <v>1869.6</v>
      </c>
      <c r="H659" s="17">
        <f t="shared" si="11"/>
        <v>0</v>
      </c>
      <c r="I659" s="21"/>
    </row>
    <row r="660" spans="1:9" x14ac:dyDescent="0.25">
      <c r="A660" s="18">
        <v>42742</v>
      </c>
      <c r="B660" s="19" t="s">
        <v>907</v>
      </c>
      <c r="C660" s="20">
        <v>96257</v>
      </c>
      <c r="D660" s="4" t="s">
        <v>45</v>
      </c>
      <c r="E660" s="17">
        <v>3673.8</v>
      </c>
      <c r="F660" s="41" t="s">
        <v>493</v>
      </c>
      <c r="G660" s="17">
        <v>3673.8</v>
      </c>
      <c r="H660" s="17">
        <f t="shared" si="11"/>
        <v>0</v>
      </c>
      <c r="I660" s="21"/>
    </row>
    <row r="661" spans="1:9" x14ac:dyDescent="0.25">
      <c r="A661" s="18">
        <v>42742</v>
      </c>
      <c r="B661" s="19" t="s">
        <v>908</v>
      </c>
      <c r="C661" s="20">
        <v>96258</v>
      </c>
      <c r="D661" s="4" t="s">
        <v>909</v>
      </c>
      <c r="E661" s="17">
        <v>4560</v>
      </c>
      <c r="F661" s="41" t="s">
        <v>493</v>
      </c>
      <c r="G661" s="17">
        <v>4560</v>
      </c>
      <c r="H661" s="17">
        <f t="shared" si="11"/>
        <v>0</v>
      </c>
      <c r="I661" s="21"/>
    </row>
    <row r="662" spans="1:9" x14ac:dyDescent="0.25">
      <c r="A662" s="18">
        <v>42742</v>
      </c>
      <c r="B662" s="19" t="s">
        <v>910</v>
      </c>
      <c r="C662" s="20">
        <v>96259</v>
      </c>
      <c r="D662" s="4" t="s">
        <v>193</v>
      </c>
      <c r="E662" s="17">
        <v>3073.2</v>
      </c>
      <c r="F662" s="41" t="s">
        <v>493</v>
      </c>
      <c r="G662" s="17">
        <v>3073.2</v>
      </c>
      <c r="H662" s="17">
        <f t="shared" si="11"/>
        <v>0</v>
      </c>
      <c r="I662" s="21"/>
    </row>
    <row r="663" spans="1:9" x14ac:dyDescent="0.25">
      <c r="A663" s="18">
        <v>42742</v>
      </c>
      <c r="B663" s="19" t="s">
        <v>911</v>
      </c>
      <c r="C663" s="20">
        <v>96260</v>
      </c>
      <c r="D663" s="4" t="s">
        <v>53</v>
      </c>
      <c r="E663" s="17">
        <v>2223.6</v>
      </c>
      <c r="F663" s="41" t="s">
        <v>493</v>
      </c>
      <c r="G663" s="17">
        <v>2223.6</v>
      </c>
      <c r="H663" s="17">
        <f t="shared" si="11"/>
        <v>0</v>
      </c>
      <c r="I663" s="21"/>
    </row>
    <row r="664" spans="1:9" x14ac:dyDescent="0.25">
      <c r="A664" s="18">
        <v>42742</v>
      </c>
      <c r="B664" s="19" t="s">
        <v>912</v>
      </c>
      <c r="C664" s="20">
        <v>96261</v>
      </c>
      <c r="D664" s="4" t="s">
        <v>785</v>
      </c>
      <c r="E664" s="17">
        <v>10200</v>
      </c>
      <c r="F664" s="41" t="s">
        <v>493</v>
      </c>
      <c r="G664" s="17">
        <v>10200</v>
      </c>
      <c r="H664" s="17">
        <f t="shared" si="11"/>
        <v>0</v>
      </c>
      <c r="I664" s="21"/>
    </row>
    <row r="665" spans="1:9" x14ac:dyDescent="0.25">
      <c r="A665" s="18">
        <v>42742</v>
      </c>
      <c r="B665" s="19" t="s">
        <v>913</v>
      </c>
      <c r="C665" s="20">
        <v>96262</v>
      </c>
      <c r="D665" s="4" t="s">
        <v>470</v>
      </c>
      <c r="E665" s="17">
        <v>15979</v>
      </c>
      <c r="F665" s="41" t="s">
        <v>493</v>
      </c>
      <c r="G665" s="17">
        <v>15979</v>
      </c>
      <c r="H665" s="17">
        <f t="shared" si="11"/>
        <v>0</v>
      </c>
      <c r="I665" s="21"/>
    </row>
    <row r="666" spans="1:9" x14ac:dyDescent="0.25">
      <c r="A666" s="18">
        <v>42742</v>
      </c>
      <c r="B666" s="19" t="s">
        <v>914</v>
      </c>
      <c r="C666" s="20">
        <v>96263</v>
      </c>
      <c r="D666" s="4" t="s">
        <v>468</v>
      </c>
      <c r="E666" s="17">
        <v>3740</v>
      </c>
      <c r="F666" s="41" t="s">
        <v>107</v>
      </c>
      <c r="G666" s="17">
        <v>3740</v>
      </c>
      <c r="H666" s="17">
        <f t="shared" si="11"/>
        <v>0</v>
      </c>
      <c r="I666" s="21"/>
    </row>
    <row r="667" spans="1:9" x14ac:dyDescent="0.25">
      <c r="A667" s="18">
        <v>42742</v>
      </c>
      <c r="B667" s="19" t="s">
        <v>915</v>
      </c>
      <c r="C667" s="20">
        <v>96264</v>
      </c>
      <c r="D667" s="4" t="s">
        <v>35</v>
      </c>
      <c r="E667" s="17">
        <v>23818.799999999999</v>
      </c>
      <c r="F667" s="41" t="s">
        <v>275</v>
      </c>
      <c r="G667" s="17">
        <v>23818.799999999999</v>
      </c>
      <c r="H667" s="17">
        <f t="shared" si="11"/>
        <v>0</v>
      </c>
      <c r="I667" s="21"/>
    </row>
    <row r="668" spans="1:9" x14ac:dyDescent="0.25">
      <c r="A668" s="18">
        <v>42742</v>
      </c>
      <c r="B668" s="19" t="s">
        <v>916</v>
      </c>
      <c r="C668" s="20">
        <v>96265</v>
      </c>
      <c r="D668" s="4" t="s">
        <v>917</v>
      </c>
      <c r="E668" s="17">
        <v>3515.2</v>
      </c>
      <c r="F668" s="41" t="s">
        <v>493</v>
      </c>
      <c r="G668" s="17">
        <v>3515.2</v>
      </c>
      <c r="H668" s="17">
        <f t="shared" si="11"/>
        <v>0</v>
      </c>
      <c r="I668" s="21"/>
    </row>
    <row r="669" spans="1:9" x14ac:dyDescent="0.25">
      <c r="A669" s="18">
        <v>42742</v>
      </c>
      <c r="B669" s="19" t="s">
        <v>918</v>
      </c>
      <c r="C669" s="20">
        <v>96266</v>
      </c>
      <c r="D669" s="4" t="s">
        <v>9</v>
      </c>
      <c r="E669" s="17">
        <v>6355.6</v>
      </c>
      <c r="F669" s="41" t="s">
        <v>107</v>
      </c>
      <c r="G669" s="17">
        <v>6355.6</v>
      </c>
      <c r="H669" s="17">
        <f t="shared" si="11"/>
        <v>0</v>
      </c>
      <c r="I669" s="21"/>
    </row>
    <row r="670" spans="1:9" x14ac:dyDescent="0.25">
      <c r="A670" s="18">
        <v>42742</v>
      </c>
      <c r="B670" s="19" t="s">
        <v>919</v>
      </c>
      <c r="C670" s="20">
        <v>96267</v>
      </c>
      <c r="D670" s="4" t="s">
        <v>30</v>
      </c>
      <c r="E670" s="17">
        <v>1065.5999999999999</v>
      </c>
      <c r="F670" s="41" t="s">
        <v>215</v>
      </c>
      <c r="G670" s="17">
        <v>1065.5999999999999</v>
      </c>
      <c r="H670" s="17">
        <f t="shared" si="11"/>
        <v>0</v>
      </c>
      <c r="I670" s="21"/>
    </row>
    <row r="671" spans="1:9" x14ac:dyDescent="0.25">
      <c r="A671" s="18">
        <v>42742</v>
      </c>
      <c r="B671" s="19" t="s">
        <v>920</v>
      </c>
      <c r="C671" s="20">
        <v>96268</v>
      </c>
      <c r="D671" s="4" t="s">
        <v>921</v>
      </c>
      <c r="E671" s="17">
        <v>7530</v>
      </c>
      <c r="F671" s="41" t="s">
        <v>215</v>
      </c>
      <c r="G671" s="17">
        <v>7530</v>
      </c>
      <c r="H671" s="17">
        <f t="shared" si="11"/>
        <v>0</v>
      </c>
      <c r="I671" s="21"/>
    </row>
    <row r="672" spans="1:9" x14ac:dyDescent="0.25">
      <c r="A672" s="18">
        <v>42742</v>
      </c>
      <c r="B672" s="19" t="s">
        <v>922</v>
      </c>
      <c r="C672" s="20">
        <v>96269</v>
      </c>
      <c r="D672" s="4" t="s">
        <v>923</v>
      </c>
      <c r="E672" s="17">
        <v>26557</v>
      </c>
      <c r="F672" s="41" t="s">
        <v>275</v>
      </c>
      <c r="G672" s="17">
        <v>26557</v>
      </c>
      <c r="H672" s="17">
        <f t="shared" si="11"/>
        <v>0</v>
      </c>
      <c r="I672" s="21"/>
    </row>
    <row r="673" spans="1:9" x14ac:dyDescent="0.25">
      <c r="A673" s="18">
        <v>42742</v>
      </c>
      <c r="B673" s="19" t="s">
        <v>924</v>
      </c>
      <c r="C673" s="20">
        <v>96270</v>
      </c>
      <c r="D673" s="4" t="s">
        <v>226</v>
      </c>
      <c r="E673" s="17">
        <v>3392.5</v>
      </c>
      <c r="F673" s="41" t="s">
        <v>215</v>
      </c>
      <c r="G673" s="17">
        <v>3392.5</v>
      </c>
      <c r="H673" s="17">
        <f t="shared" si="11"/>
        <v>0</v>
      </c>
      <c r="I673" s="21"/>
    </row>
    <row r="674" spans="1:9" x14ac:dyDescent="0.25">
      <c r="A674" s="18">
        <v>42742</v>
      </c>
      <c r="B674" s="19" t="s">
        <v>925</v>
      </c>
      <c r="C674" s="20">
        <v>96271</v>
      </c>
      <c r="D674" s="4" t="s">
        <v>319</v>
      </c>
      <c r="E674" s="17">
        <v>6456.6</v>
      </c>
      <c r="F674" s="41" t="s">
        <v>107</v>
      </c>
      <c r="G674" s="17">
        <v>6456.6</v>
      </c>
      <c r="H674" s="17">
        <f t="shared" si="11"/>
        <v>0</v>
      </c>
      <c r="I674" s="21"/>
    </row>
    <row r="675" spans="1:9" x14ac:dyDescent="0.25">
      <c r="A675" s="18">
        <v>42742</v>
      </c>
      <c r="B675" s="19" t="s">
        <v>926</v>
      </c>
      <c r="C675" s="20">
        <v>96272</v>
      </c>
      <c r="D675" s="4" t="s">
        <v>21</v>
      </c>
      <c r="E675" s="17">
        <v>49490</v>
      </c>
      <c r="F675" s="41" t="s">
        <v>927</v>
      </c>
      <c r="G675" s="17">
        <v>49490</v>
      </c>
      <c r="H675" s="17">
        <f t="shared" si="11"/>
        <v>0</v>
      </c>
      <c r="I675" s="21"/>
    </row>
    <row r="676" spans="1:9" x14ac:dyDescent="0.25">
      <c r="A676" s="18">
        <v>42742</v>
      </c>
      <c r="B676" s="19" t="s">
        <v>928</v>
      </c>
      <c r="C676" s="20">
        <v>96273</v>
      </c>
      <c r="D676" s="4" t="s">
        <v>358</v>
      </c>
      <c r="E676" s="17">
        <v>16418.919999999998</v>
      </c>
      <c r="F676" s="41" t="s">
        <v>215</v>
      </c>
      <c r="G676" s="17">
        <v>16418.919999999998</v>
      </c>
      <c r="H676" s="17">
        <f t="shared" si="11"/>
        <v>0</v>
      </c>
      <c r="I676" s="21"/>
    </row>
    <row r="677" spans="1:9" x14ac:dyDescent="0.25">
      <c r="A677" s="18">
        <v>42742</v>
      </c>
      <c r="B677" s="19" t="s">
        <v>929</v>
      </c>
      <c r="C677" s="20">
        <v>96274</v>
      </c>
      <c r="D677" s="4" t="s">
        <v>930</v>
      </c>
      <c r="E677" s="17">
        <v>32939.25</v>
      </c>
      <c r="F677" s="41" t="s">
        <v>107</v>
      </c>
      <c r="G677" s="17">
        <v>32939.25</v>
      </c>
      <c r="H677" s="17">
        <f t="shared" si="11"/>
        <v>0</v>
      </c>
      <c r="I677" s="21"/>
    </row>
    <row r="678" spans="1:9" x14ac:dyDescent="0.25">
      <c r="A678" s="18">
        <v>42742</v>
      </c>
      <c r="B678" s="19" t="s">
        <v>931</v>
      </c>
      <c r="C678" s="20">
        <v>96275</v>
      </c>
      <c r="D678" s="4" t="s">
        <v>409</v>
      </c>
      <c r="E678" s="17">
        <v>7284</v>
      </c>
      <c r="F678" s="41" t="s">
        <v>123</v>
      </c>
      <c r="G678" s="17">
        <v>7284</v>
      </c>
      <c r="H678" s="17">
        <f t="shared" si="11"/>
        <v>0</v>
      </c>
      <c r="I678" s="21"/>
    </row>
    <row r="679" spans="1:9" x14ac:dyDescent="0.25">
      <c r="A679" s="18">
        <v>42742</v>
      </c>
      <c r="B679" s="19" t="s">
        <v>932</v>
      </c>
      <c r="C679" s="20">
        <v>96276</v>
      </c>
      <c r="D679" s="4" t="s">
        <v>250</v>
      </c>
      <c r="E679" s="17">
        <v>3470</v>
      </c>
      <c r="F679" s="41" t="s">
        <v>123</v>
      </c>
      <c r="G679" s="17">
        <v>3470</v>
      </c>
      <c r="H679" s="17">
        <f t="shared" si="11"/>
        <v>0</v>
      </c>
      <c r="I679" s="21"/>
    </row>
    <row r="680" spans="1:9" x14ac:dyDescent="0.25">
      <c r="A680" s="18">
        <v>42742</v>
      </c>
      <c r="B680" s="19" t="s">
        <v>933</v>
      </c>
      <c r="C680" s="20">
        <v>96277</v>
      </c>
      <c r="D680" s="15" t="s">
        <v>12</v>
      </c>
      <c r="E680" s="16">
        <v>0</v>
      </c>
      <c r="F680" s="40" t="s">
        <v>95</v>
      </c>
      <c r="G680" s="16">
        <v>0</v>
      </c>
      <c r="H680" s="16">
        <f t="shared" si="11"/>
        <v>0</v>
      </c>
      <c r="I680" s="21"/>
    </row>
    <row r="681" spans="1:9" x14ac:dyDescent="0.25">
      <c r="A681" s="18">
        <v>42742</v>
      </c>
      <c r="B681" s="19" t="s">
        <v>934</v>
      </c>
      <c r="C681" s="20">
        <v>96278</v>
      </c>
      <c r="D681" s="4" t="s">
        <v>523</v>
      </c>
      <c r="E681" s="17">
        <v>22176.400000000001</v>
      </c>
      <c r="F681" s="41" t="s">
        <v>317</v>
      </c>
      <c r="G681" s="17">
        <v>22176.400000000001</v>
      </c>
      <c r="H681" s="17">
        <f t="shared" si="11"/>
        <v>0</v>
      </c>
      <c r="I681" s="21"/>
    </row>
    <row r="682" spans="1:9" x14ac:dyDescent="0.25">
      <c r="A682" s="18">
        <v>42742</v>
      </c>
      <c r="B682" s="19" t="s">
        <v>935</v>
      </c>
      <c r="C682" s="20">
        <v>96279</v>
      </c>
      <c r="D682" s="4" t="s">
        <v>236</v>
      </c>
      <c r="E682" s="17">
        <v>37778.47</v>
      </c>
      <c r="F682" s="41" t="s">
        <v>237</v>
      </c>
      <c r="G682" s="17">
        <v>37778.47</v>
      </c>
      <c r="H682" s="17">
        <f t="shared" si="11"/>
        <v>0</v>
      </c>
      <c r="I682" s="21"/>
    </row>
    <row r="683" spans="1:9" x14ac:dyDescent="0.25">
      <c r="A683" s="18">
        <v>42742</v>
      </c>
      <c r="B683" s="19" t="s">
        <v>936</v>
      </c>
      <c r="C683" s="20">
        <v>96280</v>
      </c>
      <c r="D683" s="4" t="s">
        <v>937</v>
      </c>
      <c r="E683" s="17">
        <v>3667.6</v>
      </c>
      <c r="F683" s="41" t="s">
        <v>123</v>
      </c>
      <c r="G683" s="17">
        <v>3667.6</v>
      </c>
      <c r="H683" s="17">
        <f t="shared" si="11"/>
        <v>0</v>
      </c>
      <c r="I683" s="21"/>
    </row>
    <row r="684" spans="1:9" x14ac:dyDescent="0.25">
      <c r="A684" s="18">
        <v>42742</v>
      </c>
      <c r="B684" s="19" t="s">
        <v>938</v>
      </c>
      <c r="C684" s="20">
        <v>96281</v>
      </c>
      <c r="D684" s="4" t="s">
        <v>205</v>
      </c>
      <c r="E684" s="17">
        <v>47785.1</v>
      </c>
      <c r="F684" s="41" t="s">
        <v>173</v>
      </c>
      <c r="G684" s="17">
        <v>47785.1</v>
      </c>
      <c r="H684" s="17">
        <f t="shared" si="11"/>
        <v>0</v>
      </c>
      <c r="I684" s="21"/>
    </row>
    <row r="685" spans="1:9" x14ac:dyDescent="0.25">
      <c r="A685" s="18">
        <v>42742</v>
      </c>
      <c r="B685" s="19" t="s">
        <v>939</v>
      </c>
      <c r="C685" s="20">
        <v>96282</v>
      </c>
      <c r="D685" s="4" t="s">
        <v>622</v>
      </c>
      <c r="E685" s="17">
        <v>9587.2000000000007</v>
      </c>
      <c r="F685" s="41" t="s">
        <v>123</v>
      </c>
      <c r="G685" s="17">
        <v>9587.2000000000007</v>
      </c>
      <c r="H685" s="17">
        <f t="shared" si="11"/>
        <v>0</v>
      </c>
      <c r="I685" s="21"/>
    </row>
    <row r="686" spans="1:9" x14ac:dyDescent="0.25">
      <c r="A686" s="18">
        <v>42742</v>
      </c>
      <c r="B686" s="19" t="s">
        <v>940</v>
      </c>
      <c r="C686" s="20">
        <v>96283</v>
      </c>
      <c r="D686" s="4" t="s">
        <v>358</v>
      </c>
      <c r="E686" s="17">
        <v>34197.620000000003</v>
      </c>
      <c r="F686" s="41" t="s">
        <v>215</v>
      </c>
      <c r="G686" s="17">
        <v>34197.620000000003</v>
      </c>
      <c r="H686" s="17">
        <f t="shared" si="11"/>
        <v>0</v>
      </c>
      <c r="I686" s="21"/>
    </row>
    <row r="687" spans="1:9" x14ac:dyDescent="0.25">
      <c r="A687" s="18">
        <v>42742</v>
      </c>
      <c r="B687" s="19" t="s">
        <v>941</v>
      </c>
      <c r="C687" s="20">
        <v>96284</v>
      </c>
      <c r="D687" s="4" t="s">
        <v>457</v>
      </c>
      <c r="E687" s="17">
        <v>1664.2</v>
      </c>
      <c r="F687" s="41" t="s">
        <v>215</v>
      </c>
      <c r="G687" s="17">
        <v>1664.2</v>
      </c>
      <c r="H687" s="17">
        <f t="shared" si="11"/>
        <v>0</v>
      </c>
      <c r="I687" s="21"/>
    </row>
    <row r="688" spans="1:9" x14ac:dyDescent="0.25">
      <c r="A688" s="18">
        <v>42742</v>
      </c>
      <c r="B688" s="19" t="s">
        <v>942</v>
      </c>
      <c r="C688" s="20">
        <v>96285</v>
      </c>
      <c r="D688" s="4" t="s">
        <v>115</v>
      </c>
      <c r="E688" s="17">
        <v>8468.6</v>
      </c>
      <c r="F688" s="41" t="s">
        <v>275</v>
      </c>
      <c r="G688" s="17">
        <v>8468.6</v>
      </c>
      <c r="H688" s="17">
        <f t="shared" si="11"/>
        <v>0</v>
      </c>
      <c r="I688" s="21"/>
    </row>
    <row r="689" spans="1:9" x14ac:dyDescent="0.25">
      <c r="A689" s="18">
        <v>42742</v>
      </c>
      <c r="B689" s="19" t="s">
        <v>943</v>
      </c>
      <c r="C689" s="20">
        <v>96286</v>
      </c>
      <c r="D689" s="4" t="s">
        <v>229</v>
      </c>
      <c r="E689" s="17">
        <v>68043</v>
      </c>
      <c r="F689" s="41" t="s">
        <v>129</v>
      </c>
      <c r="G689" s="17">
        <v>68043</v>
      </c>
      <c r="H689" s="17">
        <f t="shared" si="11"/>
        <v>0</v>
      </c>
      <c r="I689" s="21"/>
    </row>
    <row r="690" spans="1:9" x14ac:dyDescent="0.25">
      <c r="A690" s="18">
        <v>42742</v>
      </c>
      <c r="B690" s="19" t="s">
        <v>944</v>
      </c>
      <c r="C690" s="20">
        <v>96287</v>
      </c>
      <c r="D690" s="4" t="s">
        <v>220</v>
      </c>
      <c r="E690" s="17">
        <v>3681.6</v>
      </c>
      <c r="F690" s="41" t="s">
        <v>215</v>
      </c>
      <c r="G690" s="17">
        <v>3681.6</v>
      </c>
      <c r="H690" s="17">
        <f t="shared" si="11"/>
        <v>0</v>
      </c>
      <c r="I690" s="21"/>
    </row>
    <row r="691" spans="1:9" x14ac:dyDescent="0.25">
      <c r="A691" s="18">
        <v>42742</v>
      </c>
      <c r="B691" s="19" t="s">
        <v>945</v>
      </c>
      <c r="C691" s="20">
        <v>96288</v>
      </c>
      <c r="D691" s="4" t="s">
        <v>222</v>
      </c>
      <c r="E691" s="17">
        <v>512028</v>
      </c>
      <c r="F691" s="41" t="s">
        <v>129</v>
      </c>
      <c r="G691" s="17">
        <v>512028</v>
      </c>
      <c r="H691" s="17">
        <f t="shared" si="11"/>
        <v>0</v>
      </c>
      <c r="I691" s="21"/>
    </row>
    <row r="692" spans="1:9" x14ac:dyDescent="0.25">
      <c r="A692" s="18">
        <v>42742</v>
      </c>
      <c r="B692" s="19" t="s">
        <v>946</v>
      </c>
      <c r="C692" s="20">
        <v>96289</v>
      </c>
      <c r="D692" s="4" t="s">
        <v>222</v>
      </c>
      <c r="E692" s="17">
        <v>509328</v>
      </c>
      <c r="F692" s="41" t="s">
        <v>237</v>
      </c>
      <c r="G692" s="17">
        <v>509328</v>
      </c>
      <c r="H692" s="17">
        <f t="shared" si="11"/>
        <v>0</v>
      </c>
      <c r="I692" s="21"/>
    </row>
    <row r="693" spans="1:9" x14ac:dyDescent="0.25">
      <c r="A693" s="18">
        <v>42742</v>
      </c>
      <c r="B693" s="19" t="s">
        <v>947</v>
      </c>
      <c r="C693" s="20">
        <v>96290</v>
      </c>
      <c r="D693" s="4" t="s">
        <v>352</v>
      </c>
      <c r="E693" s="17">
        <v>2671.8</v>
      </c>
      <c r="F693" s="41" t="s">
        <v>215</v>
      </c>
      <c r="G693" s="17">
        <v>2671.8</v>
      </c>
      <c r="H693" s="17">
        <f t="shared" si="11"/>
        <v>0</v>
      </c>
      <c r="I693" s="21"/>
    </row>
    <row r="694" spans="1:9" x14ac:dyDescent="0.25">
      <c r="A694" s="18">
        <v>42742</v>
      </c>
      <c r="B694" s="19" t="s">
        <v>948</v>
      </c>
      <c r="C694" s="20">
        <v>96291</v>
      </c>
      <c r="D694" s="4" t="s">
        <v>12</v>
      </c>
      <c r="E694" s="17">
        <v>2080</v>
      </c>
      <c r="F694" s="41" t="s">
        <v>215</v>
      </c>
      <c r="G694" s="17">
        <v>2080</v>
      </c>
      <c r="H694" s="17">
        <f t="shared" si="11"/>
        <v>0</v>
      </c>
      <c r="I694" s="21"/>
    </row>
    <row r="695" spans="1:9" x14ac:dyDescent="0.25">
      <c r="A695" s="18">
        <v>42742</v>
      </c>
      <c r="B695" s="19" t="s">
        <v>949</v>
      </c>
      <c r="C695" s="20">
        <v>96292</v>
      </c>
      <c r="D695" s="4" t="s">
        <v>266</v>
      </c>
      <c r="E695" s="17">
        <v>11580.4</v>
      </c>
      <c r="F695" s="41" t="s">
        <v>123</v>
      </c>
      <c r="G695" s="17">
        <v>11580.4</v>
      </c>
      <c r="H695" s="17">
        <f t="shared" si="11"/>
        <v>0</v>
      </c>
      <c r="I695" s="21"/>
    </row>
    <row r="696" spans="1:9" x14ac:dyDescent="0.25">
      <c r="A696" s="18">
        <v>42742</v>
      </c>
      <c r="B696" s="19" t="s">
        <v>950</v>
      </c>
      <c r="C696" s="20">
        <v>96293</v>
      </c>
      <c r="D696" s="4" t="s">
        <v>229</v>
      </c>
      <c r="E696" s="17">
        <v>568.79999999999995</v>
      </c>
      <c r="F696" s="41" t="s">
        <v>129</v>
      </c>
      <c r="G696" s="17">
        <v>568.79999999999995</v>
      </c>
      <c r="H696" s="17">
        <f t="shared" si="11"/>
        <v>0</v>
      </c>
      <c r="I696" s="21"/>
    </row>
    <row r="697" spans="1:9" x14ac:dyDescent="0.25">
      <c r="A697" s="18">
        <v>42742</v>
      </c>
      <c r="B697" s="19" t="s">
        <v>951</v>
      </c>
      <c r="C697" s="20">
        <v>96294</v>
      </c>
      <c r="D697" s="4" t="s">
        <v>47</v>
      </c>
      <c r="E697" s="17">
        <v>444.6</v>
      </c>
      <c r="F697" s="41" t="s">
        <v>215</v>
      </c>
      <c r="G697" s="17">
        <v>444.6</v>
      </c>
      <c r="H697" s="17">
        <f t="shared" si="11"/>
        <v>0</v>
      </c>
      <c r="I697" s="21"/>
    </row>
    <row r="698" spans="1:9" x14ac:dyDescent="0.25">
      <c r="A698" s="18">
        <v>42742</v>
      </c>
      <c r="B698" s="19" t="s">
        <v>952</v>
      </c>
      <c r="C698" s="20">
        <v>96295</v>
      </c>
      <c r="D698" s="4" t="s">
        <v>858</v>
      </c>
      <c r="E698" s="17">
        <v>2072.6999999999998</v>
      </c>
      <c r="F698" s="41" t="s">
        <v>215</v>
      </c>
      <c r="G698" s="17">
        <v>2072.6999999999998</v>
      </c>
      <c r="H698" s="17">
        <f t="shared" si="11"/>
        <v>0</v>
      </c>
      <c r="I698" s="21"/>
    </row>
    <row r="699" spans="1:9" x14ac:dyDescent="0.25">
      <c r="A699" s="18">
        <v>42742</v>
      </c>
      <c r="B699" s="19" t="s">
        <v>953</v>
      </c>
      <c r="C699" s="20">
        <v>96296</v>
      </c>
      <c r="D699" s="4" t="s">
        <v>10</v>
      </c>
      <c r="E699" s="17">
        <v>97530.54</v>
      </c>
      <c r="F699" s="41" t="s">
        <v>275</v>
      </c>
      <c r="G699" s="17">
        <v>97530.54</v>
      </c>
      <c r="H699" s="17">
        <f t="shared" si="11"/>
        <v>0</v>
      </c>
      <c r="I699" s="21"/>
    </row>
    <row r="700" spans="1:9" x14ac:dyDescent="0.25">
      <c r="A700" s="18">
        <v>42742</v>
      </c>
      <c r="B700" s="19" t="s">
        <v>954</v>
      </c>
      <c r="C700" s="20">
        <v>96297</v>
      </c>
      <c r="D700" s="4" t="s">
        <v>10</v>
      </c>
      <c r="E700" s="17">
        <v>55331.56</v>
      </c>
      <c r="F700" s="41" t="s">
        <v>275</v>
      </c>
      <c r="G700" s="17">
        <v>55331.56</v>
      </c>
      <c r="H700" s="17">
        <f t="shared" si="11"/>
        <v>0</v>
      </c>
      <c r="I700" s="21"/>
    </row>
    <row r="701" spans="1:9" x14ac:dyDescent="0.25">
      <c r="A701" s="18">
        <v>42742</v>
      </c>
      <c r="B701" s="19" t="s">
        <v>955</v>
      </c>
      <c r="C701" s="20">
        <v>96298</v>
      </c>
      <c r="D701" s="4" t="s">
        <v>47</v>
      </c>
      <c r="E701" s="17">
        <v>568</v>
      </c>
      <c r="F701" s="41" t="s">
        <v>215</v>
      </c>
      <c r="G701" s="17">
        <v>568</v>
      </c>
      <c r="H701" s="17">
        <f t="shared" si="11"/>
        <v>0</v>
      </c>
      <c r="I701" s="21"/>
    </row>
    <row r="702" spans="1:9" x14ac:dyDescent="0.25">
      <c r="A702" s="18">
        <v>42742</v>
      </c>
      <c r="B702" s="19" t="s">
        <v>956</v>
      </c>
      <c r="C702" s="20">
        <v>96299</v>
      </c>
      <c r="D702" s="4" t="s">
        <v>430</v>
      </c>
      <c r="E702" s="17">
        <v>2976.2</v>
      </c>
      <c r="F702" s="41" t="s">
        <v>215</v>
      </c>
      <c r="G702" s="17">
        <v>2976.2</v>
      </c>
      <c r="H702" s="17">
        <f t="shared" si="11"/>
        <v>0</v>
      </c>
      <c r="I702" s="21"/>
    </row>
    <row r="703" spans="1:9" x14ac:dyDescent="0.25">
      <c r="A703" s="18">
        <v>42742</v>
      </c>
      <c r="B703" s="19" t="s">
        <v>957</v>
      </c>
      <c r="C703" s="20">
        <v>96300</v>
      </c>
      <c r="D703" s="4" t="s">
        <v>422</v>
      </c>
      <c r="E703" s="17">
        <v>2292</v>
      </c>
      <c r="F703" s="41" t="s">
        <v>215</v>
      </c>
      <c r="G703" s="17">
        <v>2292</v>
      </c>
      <c r="H703" s="17">
        <f t="shared" si="11"/>
        <v>0</v>
      </c>
      <c r="I703" s="21"/>
    </row>
    <row r="704" spans="1:9" x14ac:dyDescent="0.25">
      <c r="A704" s="18">
        <v>42742</v>
      </c>
      <c r="B704" s="19" t="s">
        <v>958</v>
      </c>
      <c r="C704" s="20">
        <v>96301</v>
      </c>
      <c r="D704" s="4" t="s">
        <v>236</v>
      </c>
      <c r="E704" s="17">
        <v>34012.99</v>
      </c>
      <c r="F704" s="41" t="s">
        <v>237</v>
      </c>
      <c r="G704" s="17">
        <v>34012.99</v>
      </c>
      <c r="H704" s="17">
        <f t="shared" si="11"/>
        <v>0</v>
      </c>
      <c r="I704" s="21"/>
    </row>
    <row r="705" spans="1:9" x14ac:dyDescent="0.25">
      <c r="A705" s="18">
        <v>42742</v>
      </c>
      <c r="B705" s="19" t="s">
        <v>959</v>
      </c>
      <c r="C705" s="20">
        <v>96302</v>
      </c>
      <c r="D705" s="4" t="s">
        <v>222</v>
      </c>
      <c r="E705" s="17">
        <v>22900.6</v>
      </c>
      <c r="F705" s="41" t="s">
        <v>129</v>
      </c>
      <c r="G705" s="17">
        <v>22900.6</v>
      </c>
      <c r="H705" s="17">
        <f t="shared" si="11"/>
        <v>0</v>
      </c>
      <c r="I705" s="21"/>
    </row>
    <row r="706" spans="1:9" x14ac:dyDescent="0.25">
      <c r="A706" s="18">
        <v>42742</v>
      </c>
      <c r="B706" s="19" t="s">
        <v>960</v>
      </c>
      <c r="C706" s="20">
        <v>96303</v>
      </c>
      <c r="D706" s="4" t="s">
        <v>8</v>
      </c>
      <c r="E706" s="17">
        <v>6786.8</v>
      </c>
      <c r="F706" s="41" t="s">
        <v>493</v>
      </c>
      <c r="G706" s="17">
        <v>6786.8</v>
      </c>
      <c r="H706" s="17">
        <f t="shared" si="11"/>
        <v>0</v>
      </c>
      <c r="I706" s="21"/>
    </row>
    <row r="707" spans="1:9" x14ac:dyDescent="0.25">
      <c r="A707" s="18">
        <v>42742</v>
      </c>
      <c r="B707" s="19" t="s">
        <v>961</v>
      </c>
      <c r="C707" s="20">
        <v>96304</v>
      </c>
      <c r="D707" s="4" t="s">
        <v>457</v>
      </c>
      <c r="E707" s="17">
        <v>1075.2</v>
      </c>
      <c r="F707" s="41" t="s">
        <v>493</v>
      </c>
      <c r="G707" s="17">
        <v>1075.2</v>
      </c>
      <c r="H707" s="17">
        <f t="shared" si="11"/>
        <v>0</v>
      </c>
      <c r="I707" s="21"/>
    </row>
    <row r="708" spans="1:9" x14ac:dyDescent="0.25">
      <c r="A708" s="18">
        <v>42743</v>
      </c>
      <c r="B708" s="19" t="s">
        <v>962</v>
      </c>
      <c r="C708" s="20">
        <v>96305</v>
      </c>
      <c r="D708" s="4" t="s">
        <v>231</v>
      </c>
      <c r="E708" s="17">
        <v>7377.2</v>
      </c>
      <c r="F708" s="41" t="s">
        <v>123</v>
      </c>
      <c r="G708" s="17">
        <v>7377.2</v>
      </c>
      <c r="H708" s="17">
        <f t="shared" si="11"/>
        <v>0</v>
      </c>
      <c r="I708" s="21"/>
    </row>
    <row r="709" spans="1:9" x14ac:dyDescent="0.25">
      <c r="A709" s="18">
        <v>42743</v>
      </c>
      <c r="B709" s="19" t="s">
        <v>963</v>
      </c>
      <c r="C709" s="20">
        <v>96306</v>
      </c>
      <c r="D709" s="15" t="s">
        <v>231</v>
      </c>
      <c r="E709" s="16">
        <v>0</v>
      </c>
      <c r="F709" s="40" t="s">
        <v>95</v>
      </c>
      <c r="G709" s="16">
        <v>0</v>
      </c>
      <c r="H709" s="16">
        <f t="shared" si="11"/>
        <v>0</v>
      </c>
      <c r="I709" s="21"/>
    </row>
    <row r="710" spans="1:9" x14ac:dyDescent="0.25">
      <c r="A710" s="18">
        <v>42743</v>
      </c>
      <c r="B710" s="19" t="s">
        <v>964</v>
      </c>
      <c r="C710" s="20">
        <v>96307</v>
      </c>
      <c r="D710" s="4" t="s">
        <v>231</v>
      </c>
      <c r="E710" s="17">
        <v>45588.4</v>
      </c>
      <c r="F710" s="41" t="s">
        <v>123</v>
      </c>
      <c r="G710" s="17">
        <v>45588.4</v>
      </c>
      <c r="H710" s="17">
        <f t="shared" ref="H710:H773" si="12">E710-G710</f>
        <v>0</v>
      </c>
      <c r="I710" s="21"/>
    </row>
    <row r="711" spans="1:9" x14ac:dyDescent="0.25">
      <c r="A711" s="18">
        <v>42743</v>
      </c>
      <c r="B711" s="19" t="s">
        <v>965</v>
      </c>
      <c r="C711" s="20">
        <v>96308</v>
      </c>
      <c r="D711" s="4" t="s">
        <v>55</v>
      </c>
      <c r="E711" s="17">
        <v>8650.2000000000007</v>
      </c>
      <c r="F711" s="41" t="s">
        <v>493</v>
      </c>
      <c r="G711" s="17">
        <v>8650.2000000000007</v>
      </c>
      <c r="H711" s="17">
        <f t="shared" si="12"/>
        <v>0</v>
      </c>
      <c r="I711" s="21"/>
    </row>
    <row r="712" spans="1:9" x14ac:dyDescent="0.25">
      <c r="A712" s="18">
        <v>42743</v>
      </c>
      <c r="B712" s="19" t="s">
        <v>966</v>
      </c>
      <c r="C712" s="20">
        <v>96309</v>
      </c>
      <c r="D712" s="4" t="s">
        <v>24</v>
      </c>
      <c r="E712" s="17">
        <v>4977.6000000000004</v>
      </c>
      <c r="F712" s="41" t="s">
        <v>493</v>
      </c>
      <c r="G712" s="17">
        <v>4977.6000000000004</v>
      </c>
      <c r="H712" s="17">
        <f t="shared" si="12"/>
        <v>0</v>
      </c>
      <c r="I712" s="21"/>
    </row>
    <row r="713" spans="1:9" x14ac:dyDescent="0.25">
      <c r="A713" s="18">
        <v>42743</v>
      </c>
      <c r="B713" s="19" t="s">
        <v>967</v>
      </c>
      <c r="C713" s="20">
        <v>96310</v>
      </c>
      <c r="D713" s="4" t="s">
        <v>59</v>
      </c>
      <c r="E713" s="17">
        <v>1457.3</v>
      </c>
      <c r="F713" s="41" t="s">
        <v>493</v>
      </c>
      <c r="G713" s="17">
        <v>1457.3</v>
      </c>
      <c r="H713" s="17">
        <f t="shared" si="12"/>
        <v>0</v>
      </c>
      <c r="I713" s="21"/>
    </row>
    <row r="714" spans="1:9" x14ac:dyDescent="0.25">
      <c r="A714" s="18">
        <v>42743</v>
      </c>
      <c r="B714" s="19" t="s">
        <v>968</v>
      </c>
      <c r="C714" s="20">
        <v>96311</v>
      </c>
      <c r="D714" s="4" t="s">
        <v>17</v>
      </c>
      <c r="E714" s="17">
        <v>5250</v>
      </c>
      <c r="F714" s="41" t="s">
        <v>493</v>
      </c>
      <c r="G714" s="17">
        <v>5250</v>
      </c>
      <c r="H714" s="17">
        <f t="shared" si="12"/>
        <v>0</v>
      </c>
      <c r="I714" s="21"/>
    </row>
    <row r="715" spans="1:9" x14ac:dyDescent="0.25">
      <c r="A715" s="18">
        <v>42743</v>
      </c>
      <c r="B715" s="19" t="s">
        <v>969</v>
      </c>
      <c r="C715" s="20">
        <v>96312</v>
      </c>
      <c r="D715" s="4" t="s">
        <v>236</v>
      </c>
      <c r="E715" s="17">
        <v>32737.97</v>
      </c>
      <c r="F715" s="41" t="s">
        <v>237</v>
      </c>
      <c r="G715" s="17">
        <v>32737.97</v>
      </c>
      <c r="H715" s="17">
        <f t="shared" si="12"/>
        <v>0</v>
      </c>
      <c r="I715" s="21"/>
    </row>
    <row r="716" spans="1:9" x14ac:dyDescent="0.25">
      <c r="A716" s="18">
        <v>42743</v>
      </c>
      <c r="B716" s="19" t="s">
        <v>970</v>
      </c>
      <c r="C716" s="20">
        <v>96313</v>
      </c>
      <c r="D716" s="4" t="s">
        <v>321</v>
      </c>
      <c r="E716" s="17">
        <v>988.5</v>
      </c>
      <c r="F716" s="41" t="s">
        <v>493</v>
      </c>
      <c r="G716" s="17">
        <v>988.5</v>
      </c>
      <c r="H716" s="17">
        <f t="shared" si="12"/>
        <v>0</v>
      </c>
      <c r="I716" s="21"/>
    </row>
    <row r="717" spans="1:9" x14ac:dyDescent="0.25">
      <c r="A717" s="18">
        <v>42743</v>
      </c>
      <c r="B717" s="19" t="s">
        <v>971</v>
      </c>
      <c r="C717" s="20">
        <v>96314</v>
      </c>
      <c r="D717" s="15" t="s">
        <v>972</v>
      </c>
      <c r="E717" s="16">
        <v>0</v>
      </c>
      <c r="F717" s="40" t="s">
        <v>95</v>
      </c>
      <c r="G717" s="16">
        <v>0</v>
      </c>
      <c r="H717" s="16">
        <f t="shared" si="12"/>
        <v>0</v>
      </c>
      <c r="I717" s="21"/>
    </row>
    <row r="718" spans="1:9" x14ac:dyDescent="0.25">
      <c r="A718" s="18">
        <v>42743</v>
      </c>
      <c r="B718" s="19" t="s">
        <v>973</v>
      </c>
      <c r="C718" s="20">
        <v>96315</v>
      </c>
      <c r="D718" s="4" t="s">
        <v>974</v>
      </c>
      <c r="E718" s="17">
        <v>7600</v>
      </c>
      <c r="F718" s="41" t="s">
        <v>493</v>
      </c>
      <c r="G718" s="17">
        <v>7600</v>
      </c>
      <c r="H718" s="17">
        <f t="shared" si="12"/>
        <v>0</v>
      </c>
      <c r="I718" s="21"/>
    </row>
    <row r="719" spans="1:9" x14ac:dyDescent="0.25">
      <c r="A719" s="18">
        <v>42743</v>
      </c>
      <c r="B719" s="19" t="s">
        <v>975</v>
      </c>
      <c r="C719" s="20">
        <v>96316</v>
      </c>
      <c r="D719" s="4" t="s">
        <v>236</v>
      </c>
      <c r="E719" s="17">
        <v>34443.879999999997</v>
      </c>
      <c r="F719" s="41" t="s">
        <v>237</v>
      </c>
      <c r="G719" s="17">
        <v>34443.879999999997</v>
      </c>
      <c r="H719" s="17">
        <f t="shared" si="12"/>
        <v>0</v>
      </c>
      <c r="I719" s="21"/>
    </row>
    <row r="720" spans="1:9" x14ac:dyDescent="0.25">
      <c r="A720" s="18">
        <v>42743</v>
      </c>
      <c r="B720" s="19" t="s">
        <v>976</v>
      </c>
      <c r="C720" s="20">
        <v>96317</v>
      </c>
      <c r="D720" s="4" t="s">
        <v>67</v>
      </c>
      <c r="E720" s="17">
        <v>7144</v>
      </c>
      <c r="F720" s="41" t="s">
        <v>275</v>
      </c>
      <c r="G720" s="17">
        <v>7144</v>
      </c>
      <c r="H720" s="17">
        <f t="shared" si="12"/>
        <v>0</v>
      </c>
      <c r="I720" s="21"/>
    </row>
    <row r="721" spans="1:9" x14ac:dyDescent="0.25">
      <c r="A721" s="18">
        <v>42743</v>
      </c>
      <c r="B721" s="19" t="s">
        <v>977</v>
      </c>
      <c r="C721" s="20">
        <v>96318</v>
      </c>
      <c r="D721" s="4" t="s">
        <v>289</v>
      </c>
      <c r="E721" s="17">
        <v>102030.76</v>
      </c>
      <c r="F721" s="41" t="s">
        <v>336</v>
      </c>
      <c r="G721" s="17">
        <v>102030.76</v>
      </c>
      <c r="H721" s="17">
        <f t="shared" si="12"/>
        <v>0</v>
      </c>
      <c r="I721" s="21"/>
    </row>
    <row r="722" spans="1:9" x14ac:dyDescent="0.25">
      <c r="A722" s="18">
        <v>42743</v>
      </c>
      <c r="B722" s="19" t="s">
        <v>978</v>
      </c>
      <c r="C722" s="20">
        <v>96319</v>
      </c>
      <c r="D722" s="4" t="s">
        <v>298</v>
      </c>
      <c r="E722" s="17">
        <v>4817.5</v>
      </c>
      <c r="F722" s="41" t="s">
        <v>493</v>
      </c>
      <c r="G722" s="17">
        <v>4817.5</v>
      </c>
      <c r="H722" s="17">
        <f t="shared" si="12"/>
        <v>0</v>
      </c>
      <c r="I722" s="21"/>
    </row>
    <row r="723" spans="1:9" x14ac:dyDescent="0.25">
      <c r="A723" s="18">
        <v>42743</v>
      </c>
      <c r="B723" s="19" t="s">
        <v>979</v>
      </c>
      <c r="C723" s="20">
        <v>96320</v>
      </c>
      <c r="D723" s="4" t="s">
        <v>71</v>
      </c>
      <c r="E723" s="17">
        <v>1729.5</v>
      </c>
      <c r="F723" s="41" t="s">
        <v>493</v>
      </c>
      <c r="G723" s="17">
        <v>1729.5</v>
      </c>
      <c r="H723" s="17">
        <f t="shared" si="12"/>
        <v>0</v>
      </c>
      <c r="I723" s="21"/>
    </row>
    <row r="724" spans="1:9" x14ac:dyDescent="0.25">
      <c r="A724" s="18">
        <v>42743</v>
      </c>
      <c r="B724" s="19" t="s">
        <v>980</v>
      </c>
      <c r="C724" s="20">
        <v>96321</v>
      </c>
      <c r="D724" s="4" t="s">
        <v>509</v>
      </c>
      <c r="E724" s="17">
        <v>28674.2</v>
      </c>
      <c r="F724" s="41" t="s">
        <v>129</v>
      </c>
      <c r="G724" s="17">
        <v>28674.2</v>
      </c>
      <c r="H724" s="17">
        <f t="shared" si="12"/>
        <v>0</v>
      </c>
      <c r="I724" s="21"/>
    </row>
    <row r="725" spans="1:9" x14ac:dyDescent="0.25">
      <c r="A725" s="18">
        <v>42743</v>
      </c>
      <c r="B725" s="19" t="s">
        <v>981</v>
      </c>
      <c r="C725" s="20">
        <v>96322</v>
      </c>
      <c r="D725" s="4" t="s">
        <v>79</v>
      </c>
      <c r="E725" s="17">
        <v>3724.6</v>
      </c>
      <c r="F725" s="41" t="s">
        <v>493</v>
      </c>
      <c r="G725" s="17">
        <v>3724.6</v>
      </c>
      <c r="H725" s="17">
        <f t="shared" si="12"/>
        <v>0</v>
      </c>
      <c r="I725" s="21"/>
    </row>
    <row r="726" spans="1:9" x14ac:dyDescent="0.25">
      <c r="A726" s="18">
        <v>42743</v>
      </c>
      <c r="B726" s="19" t="s">
        <v>982</v>
      </c>
      <c r="C726" s="20">
        <v>96323</v>
      </c>
      <c r="D726" s="4" t="s">
        <v>457</v>
      </c>
      <c r="E726" s="17">
        <v>2915</v>
      </c>
      <c r="F726" s="41" t="s">
        <v>493</v>
      </c>
      <c r="G726" s="17">
        <v>2915</v>
      </c>
      <c r="H726" s="17">
        <f t="shared" si="12"/>
        <v>0</v>
      </c>
      <c r="I726" s="21"/>
    </row>
    <row r="727" spans="1:9" x14ac:dyDescent="0.25">
      <c r="A727" s="18">
        <v>42743</v>
      </c>
      <c r="B727" s="19" t="s">
        <v>983</v>
      </c>
      <c r="C727" s="20">
        <v>96324</v>
      </c>
      <c r="D727" s="4" t="s">
        <v>47</v>
      </c>
      <c r="E727" s="17">
        <v>3427.2</v>
      </c>
      <c r="F727" s="41" t="s">
        <v>493</v>
      </c>
      <c r="G727" s="17">
        <v>3427.2</v>
      </c>
      <c r="H727" s="17">
        <f t="shared" si="12"/>
        <v>0</v>
      </c>
      <c r="I727" s="21"/>
    </row>
    <row r="728" spans="1:9" x14ac:dyDescent="0.25">
      <c r="A728" s="18">
        <v>42743</v>
      </c>
      <c r="B728" s="19" t="s">
        <v>984</v>
      </c>
      <c r="C728" s="20">
        <v>96325</v>
      </c>
      <c r="D728" s="4" t="s">
        <v>30</v>
      </c>
      <c r="E728" s="17">
        <v>1890</v>
      </c>
      <c r="F728" s="41" t="s">
        <v>493</v>
      </c>
      <c r="G728" s="17">
        <v>1890</v>
      </c>
      <c r="H728" s="17">
        <f t="shared" si="12"/>
        <v>0</v>
      </c>
      <c r="I728" s="21"/>
    </row>
    <row r="729" spans="1:9" x14ac:dyDescent="0.25">
      <c r="A729" s="18">
        <v>42743</v>
      </c>
      <c r="B729" s="19" t="s">
        <v>985</v>
      </c>
      <c r="C729" s="20">
        <v>96326</v>
      </c>
      <c r="D729" s="4" t="s">
        <v>30</v>
      </c>
      <c r="E729" s="17">
        <v>1377</v>
      </c>
      <c r="F729" s="41" t="s">
        <v>493</v>
      </c>
      <c r="G729" s="17">
        <v>1377</v>
      </c>
      <c r="H729" s="17">
        <f t="shared" si="12"/>
        <v>0</v>
      </c>
      <c r="I729" s="21"/>
    </row>
    <row r="730" spans="1:9" x14ac:dyDescent="0.25">
      <c r="A730" s="18">
        <v>42743</v>
      </c>
      <c r="B730" s="19" t="s">
        <v>986</v>
      </c>
      <c r="C730" s="20">
        <v>96327</v>
      </c>
      <c r="D730" s="4" t="s">
        <v>143</v>
      </c>
      <c r="E730" s="17">
        <v>3190.2</v>
      </c>
      <c r="F730" s="41" t="s">
        <v>493</v>
      </c>
      <c r="G730" s="17">
        <v>3190.2</v>
      </c>
      <c r="H730" s="17">
        <f t="shared" si="12"/>
        <v>0</v>
      </c>
      <c r="I730" s="21"/>
    </row>
    <row r="731" spans="1:9" x14ac:dyDescent="0.25">
      <c r="A731" s="18">
        <v>42743</v>
      </c>
      <c r="B731" s="19" t="s">
        <v>987</v>
      </c>
      <c r="C731" s="20">
        <v>96328</v>
      </c>
      <c r="D731" s="4" t="s">
        <v>157</v>
      </c>
      <c r="E731" s="17">
        <v>27263.599999999999</v>
      </c>
      <c r="F731" s="41" t="s">
        <v>493</v>
      </c>
      <c r="G731" s="17">
        <v>27263.599999999999</v>
      </c>
      <c r="H731" s="17">
        <f t="shared" si="12"/>
        <v>0</v>
      </c>
      <c r="I731" s="21"/>
    </row>
    <row r="732" spans="1:9" x14ac:dyDescent="0.25">
      <c r="A732" s="18">
        <v>42743</v>
      </c>
      <c r="B732" s="19" t="s">
        <v>988</v>
      </c>
      <c r="C732" s="20">
        <v>96329</v>
      </c>
      <c r="D732" s="4" t="s">
        <v>111</v>
      </c>
      <c r="E732" s="17">
        <v>1745.2</v>
      </c>
      <c r="F732" s="41" t="s">
        <v>493</v>
      </c>
      <c r="G732" s="17">
        <v>1745.2</v>
      </c>
      <c r="H732" s="17">
        <f t="shared" si="12"/>
        <v>0</v>
      </c>
      <c r="I732" s="21"/>
    </row>
    <row r="733" spans="1:9" x14ac:dyDescent="0.25">
      <c r="A733" s="18">
        <v>42743</v>
      </c>
      <c r="B733" s="19" t="s">
        <v>989</v>
      </c>
      <c r="C733" s="20">
        <v>96330</v>
      </c>
      <c r="D733" s="4" t="s">
        <v>81</v>
      </c>
      <c r="E733" s="17">
        <v>11744.6</v>
      </c>
      <c r="F733" s="41" t="s">
        <v>123</v>
      </c>
      <c r="G733" s="17">
        <v>11744.6</v>
      </c>
      <c r="H733" s="17">
        <f t="shared" si="12"/>
        <v>0</v>
      </c>
      <c r="I733" s="21"/>
    </row>
    <row r="734" spans="1:9" x14ac:dyDescent="0.25">
      <c r="A734" s="18">
        <v>42743</v>
      </c>
      <c r="B734" s="19" t="s">
        <v>990</v>
      </c>
      <c r="C734" s="20">
        <v>96331</v>
      </c>
      <c r="D734" s="4" t="s">
        <v>99</v>
      </c>
      <c r="E734" s="17">
        <v>1500</v>
      </c>
      <c r="F734" s="41" t="s">
        <v>123</v>
      </c>
      <c r="G734" s="17">
        <v>1500</v>
      </c>
      <c r="H734" s="17">
        <f t="shared" si="12"/>
        <v>0</v>
      </c>
      <c r="I734" s="21"/>
    </row>
    <row r="735" spans="1:9" x14ac:dyDescent="0.25">
      <c r="A735" s="18">
        <v>42743</v>
      </c>
      <c r="B735" s="19" t="s">
        <v>991</v>
      </c>
      <c r="C735" s="20">
        <v>96332</v>
      </c>
      <c r="D735" s="4" t="s">
        <v>99</v>
      </c>
      <c r="E735" s="17">
        <v>3500</v>
      </c>
      <c r="F735" s="41" t="s">
        <v>123</v>
      </c>
      <c r="G735" s="17">
        <v>3500</v>
      </c>
      <c r="H735" s="17">
        <f t="shared" si="12"/>
        <v>0</v>
      </c>
      <c r="I735" s="21"/>
    </row>
    <row r="736" spans="1:9" x14ac:dyDescent="0.25">
      <c r="A736" s="18">
        <v>42743</v>
      </c>
      <c r="B736" s="19" t="s">
        <v>992</v>
      </c>
      <c r="C736" s="20">
        <v>96333</v>
      </c>
      <c r="D736" s="4" t="s">
        <v>88</v>
      </c>
      <c r="E736" s="17">
        <v>2168.4</v>
      </c>
      <c r="F736" s="41" t="s">
        <v>123</v>
      </c>
      <c r="G736" s="17">
        <v>2168.4</v>
      </c>
      <c r="H736" s="17">
        <f t="shared" si="12"/>
        <v>0</v>
      </c>
      <c r="I736" s="21"/>
    </row>
    <row r="737" spans="1:9" x14ac:dyDescent="0.25">
      <c r="A737" s="18">
        <v>42743</v>
      </c>
      <c r="B737" s="19" t="s">
        <v>993</v>
      </c>
      <c r="C737" s="20">
        <v>96334</v>
      </c>
      <c r="D737" s="4" t="s">
        <v>88</v>
      </c>
      <c r="E737" s="17">
        <v>10254.4</v>
      </c>
      <c r="F737" s="41" t="s">
        <v>123</v>
      </c>
      <c r="G737" s="17">
        <v>10254.4</v>
      </c>
      <c r="H737" s="17">
        <f t="shared" si="12"/>
        <v>0</v>
      </c>
      <c r="I737" s="21"/>
    </row>
    <row r="738" spans="1:9" x14ac:dyDescent="0.25">
      <c r="A738" s="18">
        <v>42743</v>
      </c>
      <c r="B738" s="19" t="s">
        <v>994</v>
      </c>
      <c r="C738" s="20">
        <v>96335</v>
      </c>
      <c r="D738" s="4" t="s">
        <v>109</v>
      </c>
      <c r="E738" s="17">
        <v>4814.8999999999996</v>
      </c>
      <c r="F738" s="41" t="s">
        <v>123</v>
      </c>
      <c r="G738" s="17">
        <v>4814.8999999999996</v>
      </c>
      <c r="H738" s="17">
        <f t="shared" si="12"/>
        <v>0</v>
      </c>
      <c r="I738" s="21"/>
    </row>
    <row r="739" spans="1:9" x14ac:dyDescent="0.25">
      <c r="A739" s="18">
        <v>42743</v>
      </c>
      <c r="B739" s="19" t="s">
        <v>995</v>
      </c>
      <c r="C739" s="20">
        <v>96336</v>
      </c>
      <c r="D739" s="4" t="s">
        <v>472</v>
      </c>
      <c r="E739" s="17">
        <v>6232.8</v>
      </c>
      <c r="F739" s="41" t="s">
        <v>123</v>
      </c>
      <c r="G739" s="17">
        <v>6232.8</v>
      </c>
      <c r="H739" s="17">
        <f t="shared" si="12"/>
        <v>0</v>
      </c>
      <c r="I739" s="21"/>
    </row>
    <row r="740" spans="1:9" x14ac:dyDescent="0.25">
      <c r="A740" s="18">
        <v>42743</v>
      </c>
      <c r="B740" s="19" t="s">
        <v>996</v>
      </c>
      <c r="C740" s="20">
        <v>96337</v>
      </c>
      <c r="D740" s="4" t="s">
        <v>305</v>
      </c>
      <c r="E740" s="17">
        <v>7877.5</v>
      </c>
      <c r="F740" s="41" t="s">
        <v>123</v>
      </c>
      <c r="G740" s="17">
        <v>7877.5</v>
      </c>
      <c r="H740" s="17">
        <f t="shared" si="12"/>
        <v>0</v>
      </c>
      <c r="I740" s="21"/>
    </row>
    <row r="741" spans="1:9" x14ac:dyDescent="0.25">
      <c r="A741" s="18">
        <v>42743</v>
      </c>
      <c r="B741" s="19" t="s">
        <v>997</v>
      </c>
      <c r="C741" s="20">
        <v>96338</v>
      </c>
      <c r="D741" s="4" t="s">
        <v>476</v>
      </c>
      <c r="E741" s="17">
        <v>12617.2</v>
      </c>
      <c r="F741" s="41" t="s">
        <v>107</v>
      </c>
      <c r="G741" s="17">
        <v>12617.2</v>
      </c>
      <c r="H741" s="17">
        <f t="shared" si="12"/>
        <v>0</v>
      </c>
      <c r="I741" s="21"/>
    </row>
    <row r="742" spans="1:9" x14ac:dyDescent="0.25">
      <c r="A742" s="18">
        <v>42743</v>
      </c>
      <c r="B742" s="19" t="s">
        <v>998</v>
      </c>
      <c r="C742" s="20">
        <v>96339</v>
      </c>
      <c r="D742" s="4" t="s">
        <v>930</v>
      </c>
      <c r="E742" s="17">
        <v>6673.8</v>
      </c>
      <c r="F742" s="41" t="s">
        <v>107</v>
      </c>
      <c r="G742" s="17">
        <v>6673.8</v>
      </c>
      <c r="H742" s="17">
        <f t="shared" si="12"/>
        <v>0</v>
      </c>
      <c r="I742" s="21"/>
    </row>
    <row r="743" spans="1:9" x14ac:dyDescent="0.25">
      <c r="A743" s="18">
        <v>42743</v>
      </c>
      <c r="B743" s="19" t="s">
        <v>999</v>
      </c>
      <c r="C743" s="20">
        <v>96340</v>
      </c>
      <c r="D743" s="4" t="s">
        <v>57</v>
      </c>
      <c r="E743" s="17">
        <v>800</v>
      </c>
      <c r="F743" s="41" t="s">
        <v>493</v>
      </c>
      <c r="G743" s="17">
        <v>800</v>
      </c>
      <c r="H743" s="17">
        <f t="shared" si="12"/>
        <v>0</v>
      </c>
      <c r="I743" s="21"/>
    </row>
    <row r="744" spans="1:9" x14ac:dyDescent="0.25">
      <c r="A744" s="18">
        <v>42743</v>
      </c>
      <c r="B744" s="19" t="s">
        <v>1000</v>
      </c>
      <c r="C744" s="20">
        <v>96341</v>
      </c>
      <c r="D744" s="4" t="s">
        <v>480</v>
      </c>
      <c r="E744" s="17">
        <v>2092.96</v>
      </c>
      <c r="F744" s="41" t="s">
        <v>493</v>
      </c>
      <c r="G744" s="17">
        <v>2092.96</v>
      </c>
      <c r="H744" s="17">
        <f t="shared" si="12"/>
        <v>0</v>
      </c>
      <c r="I744" s="21"/>
    </row>
    <row r="745" spans="1:9" x14ac:dyDescent="0.25">
      <c r="A745" s="18">
        <v>42743</v>
      </c>
      <c r="B745" s="19" t="s">
        <v>1001</v>
      </c>
      <c r="C745" s="20">
        <v>96342</v>
      </c>
      <c r="D745" s="4" t="s">
        <v>83</v>
      </c>
      <c r="E745" s="17">
        <v>5999.6</v>
      </c>
      <c r="F745" s="41" t="s">
        <v>123</v>
      </c>
      <c r="G745" s="17">
        <v>5999.6</v>
      </c>
      <c r="H745" s="17">
        <f t="shared" si="12"/>
        <v>0</v>
      </c>
      <c r="I745" s="21"/>
    </row>
    <row r="746" spans="1:9" x14ac:dyDescent="0.25">
      <c r="A746" s="18">
        <v>42743</v>
      </c>
      <c r="B746" s="19" t="s">
        <v>1002</v>
      </c>
      <c r="C746" s="20">
        <v>96343</v>
      </c>
      <c r="D746" s="4" t="s">
        <v>63</v>
      </c>
      <c r="E746" s="17">
        <v>1064.5</v>
      </c>
      <c r="F746" s="41" t="s">
        <v>493</v>
      </c>
      <c r="G746" s="17">
        <v>1064.5</v>
      </c>
      <c r="H746" s="17">
        <f t="shared" si="12"/>
        <v>0</v>
      </c>
      <c r="I746" s="21"/>
    </row>
    <row r="747" spans="1:9" x14ac:dyDescent="0.25">
      <c r="A747" s="18">
        <v>42743</v>
      </c>
      <c r="B747" s="19" t="s">
        <v>1003</v>
      </c>
      <c r="C747" s="20">
        <v>96344</v>
      </c>
      <c r="D747" s="4" t="s">
        <v>285</v>
      </c>
      <c r="E747" s="17">
        <v>2388</v>
      </c>
      <c r="F747" s="41" t="s">
        <v>224</v>
      </c>
      <c r="G747" s="17">
        <v>2388</v>
      </c>
      <c r="H747" s="17">
        <f t="shared" si="12"/>
        <v>0</v>
      </c>
      <c r="I747" s="21"/>
    </row>
    <row r="748" spans="1:9" x14ac:dyDescent="0.25">
      <c r="A748" s="18">
        <v>42743</v>
      </c>
      <c r="B748" s="19" t="s">
        <v>1004</v>
      </c>
      <c r="C748" s="20">
        <v>96345</v>
      </c>
      <c r="D748" s="4" t="s">
        <v>143</v>
      </c>
      <c r="E748" s="17">
        <v>3351.6</v>
      </c>
      <c r="F748" s="41" t="s">
        <v>493</v>
      </c>
      <c r="G748" s="17">
        <v>3351.6</v>
      </c>
      <c r="H748" s="17">
        <f t="shared" si="12"/>
        <v>0</v>
      </c>
      <c r="I748" s="21"/>
    </row>
    <row r="749" spans="1:9" x14ac:dyDescent="0.25">
      <c r="A749" s="18">
        <v>42743</v>
      </c>
      <c r="B749" s="19" t="s">
        <v>1005</v>
      </c>
      <c r="C749" s="20">
        <v>96346</v>
      </c>
      <c r="D749" s="4" t="s">
        <v>35</v>
      </c>
      <c r="E749" s="17">
        <v>4560</v>
      </c>
      <c r="F749" s="41" t="s">
        <v>275</v>
      </c>
      <c r="G749" s="17">
        <v>4560</v>
      </c>
      <c r="H749" s="17">
        <f t="shared" si="12"/>
        <v>0</v>
      </c>
      <c r="I749" s="21"/>
    </row>
    <row r="750" spans="1:9" x14ac:dyDescent="0.25">
      <c r="A750" s="18">
        <v>42743</v>
      </c>
      <c r="B750" s="19" t="s">
        <v>1006</v>
      </c>
      <c r="C750" s="20">
        <v>96347</v>
      </c>
      <c r="D750" s="4" t="s">
        <v>115</v>
      </c>
      <c r="E750" s="17">
        <v>4142.8999999999996</v>
      </c>
      <c r="F750" s="41" t="s">
        <v>493</v>
      </c>
      <c r="G750" s="17">
        <v>4142.8999999999996</v>
      </c>
      <c r="H750" s="17">
        <f t="shared" si="12"/>
        <v>0</v>
      </c>
      <c r="I750" s="21"/>
    </row>
    <row r="751" spans="1:9" x14ac:dyDescent="0.25">
      <c r="A751" s="18">
        <v>42743</v>
      </c>
      <c r="B751" s="19" t="s">
        <v>1007</v>
      </c>
      <c r="C751" s="20">
        <v>96348</v>
      </c>
      <c r="D751" s="4" t="s">
        <v>77</v>
      </c>
      <c r="E751" s="17">
        <v>371</v>
      </c>
      <c r="F751" s="41" t="s">
        <v>493</v>
      </c>
      <c r="G751" s="17">
        <v>371</v>
      </c>
      <c r="H751" s="17">
        <f t="shared" si="12"/>
        <v>0</v>
      </c>
      <c r="I751" s="21"/>
    </row>
    <row r="752" spans="1:9" x14ac:dyDescent="0.25">
      <c r="A752" s="18">
        <v>42743</v>
      </c>
      <c r="B752" s="19" t="s">
        <v>1008</v>
      </c>
      <c r="C752" s="20">
        <v>96349</v>
      </c>
      <c r="D752" s="4" t="s">
        <v>168</v>
      </c>
      <c r="E752" s="17">
        <v>663</v>
      </c>
      <c r="F752" s="41" t="s">
        <v>493</v>
      </c>
      <c r="G752" s="17">
        <v>663</v>
      </c>
      <c r="H752" s="17">
        <f t="shared" si="12"/>
        <v>0</v>
      </c>
      <c r="I752" s="21"/>
    </row>
    <row r="753" spans="1:9" x14ac:dyDescent="0.25">
      <c r="A753" s="18">
        <v>42743</v>
      </c>
      <c r="B753" s="19" t="s">
        <v>1009</v>
      </c>
      <c r="C753" s="20">
        <v>96350</v>
      </c>
      <c r="D753" s="4" t="s">
        <v>277</v>
      </c>
      <c r="E753" s="17">
        <v>2968.04</v>
      </c>
      <c r="F753" s="41" t="s">
        <v>493</v>
      </c>
      <c r="G753" s="17">
        <v>2968.04</v>
      </c>
      <c r="H753" s="17">
        <f t="shared" si="12"/>
        <v>0</v>
      </c>
      <c r="I753" s="21"/>
    </row>
    <row r="754" spans="1:9" x14ac:dyDescent="0.25">
      <c r="A754" s="18">
        <v>42743</v>
      </c>
      <c r="B754" s="19" t="s">
        <v>1010</v>
      </c>
      <c r="C754" s="20">
        <v>96351</v>
      </c>
      <c r="D754" s="4" t="s">
        <v>492</v>
      </c>
      <c r="E754" s="17">
        <v>5374.8</v>
      </c>
      <c r="F754" s="41" t="s">
        <v>126</v>
      </c>
      <c r="G754" s="17">
        <v>5374.8</v>
      </c>
      <c r="H754" s="17">
        <f t="shared" si="12"/>
        <v>0</v>
      </c>
      <c r="I754" s="21"/>
    </row>
    <row r="755" spans="1:9" x14ac:dyDescent="0.25">
      <c r="A755" s="18">
        <v>42743</v>
      </c>
      <c r="B755" s="19" t="s">
        <v>1011</v>
      </c>
      <c r="C755" s="20">
        <v>96352</v>
      </c>
      <c r="D755" s="4" t="s">
        <v>30</v>
      </c>
      <c r="E755" s="17">
        <v>1083.8</v>
      </c>
      <c r="F755" s="41" t="s">
        <v>493</v>
      </c>
      <c r="G755" s="17">
        <v>1083.8</v>
      </c>
      <c r="H755" s="17">
        <f t="shared" si="12"/>
        <v>0</v>
      </c>
      <c r="I755" s="21"/>
    </row>
    <row r="756" spans="1:9" x14ac:dyDescent="0.25">
      <c r="A756" s="18">
        <v>42743</v>
      </c>
      <c r="B756" s="19" t="s">
        <v>1012</v>
      </c>
      <c r="C756" s="20">
        <v>96353</v>
      </c>
      <c r="D756" s="4" t="s">
        <v>122</v>
      </c>
      <c r="E756" s="17">
        <v>4807</v>
      </c>
      <c r="F756" s="41" t="s">
        <v>123</v>
      </c>
      <c r="G756" s="17">
        <v>4807</v>
      </c>
      <c r="H756" s="17">
        <f t="shared" si="12"/>
        <v>0</v>
      </c>
      <c r="I756" s="21"/>
    </row>
    <row r="757" spans="1:9" x14ac:dyDescent="0.25">
      <c r="A757" s="18">
        <v>42743</v>
      </c>
      <c r="B757" s="19" t="s">
        <v>1013</v>
      </c>
      <c r="C757" s="20">
        <v>96354</v>
      </c>
      <c r="D757" s="4" t="s">
        <v>379</v>
      </c>
      <c r="E757" s="17">
        <v>450.06</v>
      </c>
      <c r="F757" s="41" t="s">
        <v>493</v>
      </c>
      <c r="G757" s="17">
        <v>450.06</v>
      </c>
      <c r="H757" s="17">
        <f t="shared" si="12"/>
        <v>0</v>
      </c>
      <c r="I757" s="21"/>
    </row>
    <row r="758" spans="1:9" x14ac:dyDescent="0.25">
      <c r="A758" s="18">
        <v>42743</v>
      </c>
      <c r="B758" s="19" t="s">
        <v>1014</v>
      </c>
      <c r="C758" s="20">
        <v>96355</v>
      </c>
      <c r="D758" s="4" t="s">
        <v>149</v>
      </c>
      <c r="E758" s="17">
        <v>2108</v>
      </c>
      <c r="F758" s="41" t="s">
        <v>493</v>
      </c>
      <c r="G758" s="17">
        <v>2108</v>
      </c>
      <c r="H758" s="17">
        <f t="shared" si="12"/>
        <v>0</v>
      </c>
      <c r="I758" s="21"/>
    </row>
    <row r="759" spans="1:9" x14ac:dyDescent="0.25">
      <c r="A759" s="18">
        <v>42743</v>
      </c>
      <c r="B759" s="19" t="s">
        <v>1015</v>
      </c>
      <c r="C759" s="20">
        <v>96356</v>
      </c>
      <c r="D759" s="4" t="s">
        <v>149</v>
      </c>
      <c r="E759" s="17">
        <v>1551</v>
      </c>
      <c r="F759" s="41" t="s">
        <v>493</v>
      </c>
      <c r="G759" s="17">
        <v>1551</v>
      </c>
      <c r="H759" s="17">
        <f t="shared" si="12"/>
        <v>0</v>
      </c>
      <c r="I759" s="21"/>
    </row>
    <row r="760" spans="1:9" x14ac:dyDescent="0.25">
      <c r="A760" s="18">
        <v>42743</v>
      </c>
      <c r="B760" s="19" t="s">
        <v>1016</v>
      </c>
      <c r="C760" s="20">
        <v>96357</v>
      </c>
      <c r="D760" s="4" t="s">
        <v>26</v>
      </c>
      <c r="E760" s="17">
        <v>1273</v>
      </c>
      <c r="F760" s="41" t="s">
        <v>493</v>
      </c>
      <c r="G760" s="17">
        <v>1273</v>
      </c>
      <c r="H760" s="17">
        <f t="shared" si="12"/>
        <v>0</v>
      </c>
      <c r="I760" s="21"/>
    </row>
    <row r="761" spans="1:9" x14ac:dyDescent="0.25">
      <c r="A761" s="18">
        <v>42743</v>
      </c>
      <c r="B761" s="19" t="s">
        <v>1017</v>
      </c>
      <c r="C761" s="20">
        <v>96358</v>
      </c>
      <c r="D761" s="4" t="s">
        <v>21</v>
      </c>
      <c r="E761" s="17">
        <v>30475</v>
      </c>
      <c r="F761" s="41" t="s">
        <v>927</v>
      </c>
      <c r="G761" s="17">
        <v>30475</v>
      </c>
      <c r="H761" s="17">
        <f t="shared" si="12"/>
        <v>0</v>
      </c>
      <c r="I761" s="21"/>
    </row>
    <row r="762" spans="1:9" x14ac:dyDescent="0.25">
      <c r="A762" s="18">
        <v>42743</v>
      </c>
      <c r="B762" s="19" t="s">
        <v>1018</v>
      </c>
      <c r="C762" s="20">
        <v>96359</v>
      </c>
      <c r="D762" s="4" t="s">
        <v>627</v>
      </c>
      <c r="E762" s="17">
        <v>440.7</v>
      </c>
      <c r="F762" s="41" t="s">
        <v>493</v>
      </c>
      <c r="G762" s="17">
        <v>440.7</v>
      </c>
      <c r="H762" s="17">
        <f t="shared" si="12"/>
        <v>0</v>
      </c>
      <c r="I762" s="21"/>
    </row>
    <row r="763" spans="1:9" x14ac:dyDescent="0.25">
      <c r="A763" s="18">
        <v>42743</v>
      </c>
      <c r="B763" s="19" t="s">
        <v>1019</v>
      </c>
      <c r="C763" s="20">
        <v>96360</v>
      </c>
      <c r="D763" s="15" t="s">
        <v>222</v>
      </c>
      <c r="E763" s="16">
        <v>0</v>
      </c>
      <c r="F763" s="40" t="s">
        <v>95</v>
      </c>
      <c r="G763" s="16">
        <v>0</v>
      </c>
      <c r="H763" s="16">
        <f t="shared" si="12"/>
        <v>0</v>
      </c>
      <c r="I763" s="21"/>
    </row>
    <row r="764" spans="1:9" x14ac:dyDescent="0.25">
      <c r="A764" s="18">
        <v>42743</v>
      </c>
      <c r="B764" s="19" t="s">
        <v>1020</v>
      </c>
      <c r="C764" s="20">
        <v>96361</v>
      </c>
      <c r="D764" s="4" t="s">
        <v>236</v>
      </c>
      <c r="E764" s="17">
        <v>34180.97</v>
      </c>
      <c r="F764" s="41" t="s">
        <v>237</v>
      </c>
      <c r="G764" s="17">
        <v>34180.97</v>
      </c>
      <c r="H764" s="17">
        <f t="shared" si="12"/>
        <v>0</v>
      </c>
      <c r="I764" s="21"/>
    </row>
    <row r="765" spans="1:9" x14ac:dyDescent="0.25">
      <c r="A765" s="18">
        <v>42743</v>
      </c>
      <c r="B765" s="19" t="s">
        <v>1021</v>
      </c>
      <c r="C765" s="20">
        <v>96362</v>
      </c>
      <c r="D765" s="4" t="s">
        <v>370</v>
      </c>
      <c r="E765" s="17">
        <v>440.8</v>
      </c>
      <c r="F765" s="41" t="s">
        <v>493</v>
      </c>
      <c r="G765" s="17">
        <v>440.8</v>
      </c>
      <c r="H765" s="17">
        <f t="shared" si="12"/>
        <v>0</v>
      </c>
      <c r="I765" s="21"/>
    </row>
    <row r="766" spans="1:9" x14ac:dyDescent="0.25">
      <c r="A766" s="18">
        <v>42743</v>
      </c>
      <c r="B766" s="19" t="s">
        <v>1022</v>
      </c>
      <c r="C766" s="20">
        <v>96363</v>
      </c>
      <c r="D766" s="4" t="s">
        <v>211</v>
      </c>
      <c r="E766" s="17">
        <v>3168.8</v>
      </c>
      <c r="F766" s="41" t="s">
        <v>493</v>
      </c>
      <c r="G766" s="17">
        <v>3168.8</v>
      </c>
      <c r="H766" s="17">
        <f t="shared" si="12"/>
        <v>0</v>
      </c>
      <c r="I766" s="21"/>
    </row>
    <row r="767" spans="1:9" x14ac:dyDescent="0.25">
      <c r="A767" s="18">
        <v>42743</v>
      </c>
      <c r="B767" s="19" t="s">
        <v>1023</v>
      </c>
      <c r="C767" s="20">
        <v>96364</v>
      </c>
      <c r="D767" s="4" t="s">
        <v>627</v>
      </c>
      <c r="E767" s="17">
        <v>1337.7</v>
      </c>
      <c r="F767" s="41" t="s">
        <v>493</v>
      </c>
      <c r="G767" s="17">
        <v>1337.7</v>
      </c>
      <c r="H767" s="17">
        <f t="shared" si="12"/>
        <v>0</v>
      </c>
      <c r="I767" s="21"/>
    </row>
    <row r="768" spans="1:9" x14ac:dyDescent="0.25">
      <c r="A768" s="18">
        <v>42743</v>
      </c>
      <c r="B768" s="19" t="s">
        <v>1024</v>
      </c>
      <c r="C768" s="20">
        <v>96365</v>
      </c>
      <c r="D768" s="4" t="s">
        <v>10</v>
      </c>
      <c r="E768" s="17">
        <v>8707.6</v>
      </c>
      <c r="F768" s="41" t="s">
        <v>275</v>
      </c>
      <c r="G768" s="17">
        <v>8707.6</v>
      </c>
      <c r="H768" s="17">
        <f t="shared" si="12"/>
        <v>0</v>
      </c>
      <c r="I768" s="21"/>
    </row>
    <row r="769" spans="1:9" x14ac:dyDescent="0.25">
      <c r="A769" s="18">
        <v>42743</v>
      </c>
      <c r="B769" s="19" t="s">
        <v>1025</v>
      </c>
      <c r="C769" s="20">
        <v>96366</v>
      </c>
      <c r="D769" s="4" t="s">
        <v>30</v>
      </c>
      <c r="E769" s="17">
        <v>828</v>
      </c>
      <c r="F769" s="41" t="s">
        <v>493</v>
      </c>
      <c r="G769" s="17">
        <v>828</v>
      </c>
      <c r="H769" s="17">
        <f t="shared" si="12"/>
        <v>0</v>
      </c>
      <c r="I769" s="21"/>
    </row>
    <row r="770" spans="1:9" x14ac:dyDescent="0.25">
      <c r="A770" s="18">
        <v>42743</v>
      </c>
      <c r="B770" s="19" t="s">
        <v>1026</v>
      </c>
      <c r="C770" s="20">
        <v>96367</v>
      </c>
      <c r="D770" s="4" t="s">
        <v>208</v>
      </c>
      <c r="E770" s="17">
        <v>10115.92</v>
      </c>
      <c r="F770" s="42" t="s">
        <v>237</v>
      </c>
      <c r="G770" s="22">
        <f>8700+1415.92</f>
        <v>10115.92</v>
      </c>
      <c r="H770" s="22">
        <f t="shared" si="12"/>
        <v>0</v>
      </c>
      <c r="I770" s="21"/>
    </row>
    <row r="771" spans="1:9" x14ac:dyDescent="0.25">
      <c r="A771" s="18">
        <v>42743</v>
      </c>
      <c r="B771" s="19" t="s">
        <v>1027</v>
      </c>
      <c r="C771" s="20">
        <v>96368</v>
      </c>
      <c r="D771" s="4" t="s">
        <v>10</v>
      </c>
      <c r="E771" s="17">
        <v>342930.8</v>
      </c>
      <c r="F771" s="44" t="s">
        <v>1028</v>
      </c>
      <c r="G771" s="22">
        <f>114444.6+228486.2</f>
        <v>342930.80000000005</v>
      </c>
      <c r="H771" s="22">
        <f t="shared" si="12"/>
        <v>0</v>
      </c>
      <c r="I771" s="21"/>
    </row>
    <row r="772" spans="1:9" x14ac:dyDescent="0.25">
      <c r="A772" s="18">
        <v>42743</v>
      </c>
      <c r="B772" s="19" t="s">
        <v>1029</v>
      </c>
      <c r="C772" s="20">
        <v>96369</v>
      </c>
      <c r="D772" s="4" t="s">
        <v>26</v>
      </c>
      <c r="E772" s="17">
        <v>847.4</v>
      </c>
      <c r="F772" s="41" t="s">
        <v>493</v>
      </c>
      <c r="G772" s="17">
        <v>847.4</v>
      </c>
      <c r="H772" s="17">
        <f t="shared" si="12"/>
        <v>0</v>
      </c>
      <c r="I772" s="21"/>
    </row>
    <row r="773" spans="1:9" x14ac:dyDescent="0.25">
      <c r="A773" s="18">
        <v>42743</v>
      </c>
      <c r="B773" s="19" t="s">
        <v>1030</v>
      </c>
      <c r="C773" s="20">
        <v>96370</v>
      </c>
      <c r="D773" s="4" t="s">
        <v>281</v>
      </c>
      <c r="E773" s="17">
        <v>1870</v>
      </c>
      <c r="F773" s="41" t="s">
        <v>107</v>
      </c>
      <c r="G773" s="17">
        <v>1870</v>
      </c>
      <c r="H773" s="17">
        <f t="shared" si="12"/>
        <v>0</v>
      </c>
      <c r="I773" s="21"/>
    </row>
    <row r="774" spans="1:9" x14ac:dyDescent="0.25">
      <c r="A774" s="18">
        <v>42743</v>
      </c>
      <c r="B774" s="19" t="s">
        <v>1031</v>
      </c>
      <c r="C774" s="20">
        <v>96371</v>
      </c>
      <c r="D774" s="4" t="s">
        <v>422</v>
      </c>
      <c r="E774" s="17">
        <v>1058.4000000000001</v>
      </c>
      <c r="F774" s="41" t="s">
        <v>123</v>
      </c>
      <c r="G774" s="17">
        <v>1058.4000000000001</v>
      </c>
      <c r="H774" s="17">
        <f t="shared" ref="H774:H837" si="13">E774-G774</f>
        <v>0</v>
      </c>
      <c r="I774" s="21"/>
    </row>
    <row r="775" spans="1:9" x14ac:dyDescent="0.25">
      <c r="A775" s="18">
        <v>42743</v>
      </c>
      <c r="B775" s="19" t="s">
        <v>1032</v>
      </c>
      <c r="C775" s="20">
        <v>96372</v>
      </c>
      <c r="D775" s="15" t="s">
        <v>281</v>
      </c>
      <c r="E775" s="16">
        <v>0</v>
      </c>
      <c r="F775" s="40" t="s">
        <v>95</v>
      </c>
      <c r="G775" s="16">
        <v>0</v>
      </c>
      <c r="H775" s="16">
        <f t="shared" si="13"/>
        <v>0</v>
      </c>
      <c r="I775" s="21"/>
    </row>
    <row r="776" spans="1:9" x14ac:dyDescent="0.25">
      <c r="A776" s="18">
        <v>42743</v>
      </c>
      <c r="B776" s="19" t="s">
        <v>1033</v>
      </c>
      <c r="C776" s="20">
        <v>96373</v>
      </c>
      <c r="D776" s="4" t="s">
        <v>12</v>
      </c>
      <c r="E776" s="17">
        <v>2600.4</v>
      </c>
      <c r="F776" s="41" t="s">
        <v>123</v>
      </c>
      <c r="G776" s="17">
        <v>2600.4</v>
      </c>
      <c r="H776" s="17">
        <f t="shared" si="13"/>
        <v>0</v>
      </c>
      <c r="I776" s="21"/>
    </row>
    <row r="777" spans="1:9" x14ac:dyDescent="0.25">
      <c r="A777" s="18">
        <v>42743</v>
      </c>
      <c r="B777" s="19" t="s">
        <v>1034</v>
      </c>
      <c r="C777" s="20">
        <v>96374</v>
      </c>
      <c r="D777" s="4" t="s">
        <v>10</v>
      </c>
      <c r="E777" s="17">
        <v>139437.1</v>
      </c>
      <c r="F777" s="41" t="s">
        <v>126</v>
      </c>
      <c r="G777" s="17">
        <v>139437.1</v>
      </c>
      <c r="H777" s="17">
        <f t="shared" si="13"/>
        <v>0</v>
      </c>
      <c r="I777" s="21"/>
    </row>
    <row r="778" spans="1:9" x14ac:dyDescent="0.25">
      <c r="A778" s="18">
        <v>42744</v>
      </c>
      <c r="B778" s="19" t="s">
        <v>1035</v>
      </c>
      <c r="C778" s="20">
        <v>96375</v>
      </c>
      <c r="D778" s="4" t="s">
        <v>374</v>
      </c>
      <c r="E778" s="17">
        <v>2352</v>
      </c>
      <c r="F778" s="41" t="s">
        <v>123</v>
      </c>
      <c r="G778" s="17">
        <v>2352</v>
      </c>
      <c r="H778" s="17">
        <f t="shared" si="13"/>
        <v>0</v>
      </c>
      <c r="I778" s="21"/>
    </row>
    <row r="779" spans="1:9" x14ac:dyDescent="0.25">
      <c r="A779" s="18">
        <v>42744</v>
      </c>
      <c r="B779" s="19" t="s">
        <v>1036</v>
      </c>
      <c r="C779" s="20">
        <v>96376</v>
      </c>
      <c r="D779" s="4" t="s">
        <v>231</v>
      </c>
      <c r="E779" s="17">
        <v>7886.5</v>
      </c>
      <c r="F779" s="41" t="s">
        <v>107</v>
      </c>
      <c r="G779" s="17">
        <v>7886.5</v>
      </c>
      <c r="H779" s="17">
        <f t="shared" si="13"/>
        <v>0</v>
      </c>
      <c r="I779" s="21"/>
    </row>
    <row r="780" spans="1:9" x14ac:dyDescent="0.25">
      <c r="A780" s="18">
        <v>42744</v>
      </c>
      <c r="B780" s="19" t="s">
        <v>1037</v>
      </c>
      <c r="C780" s="20">
        <v>96377</v>
      </c>
      <c r="D780" s="4" t="s">
        <v>231</v>
      </c>
      <c r="E780" s="17">
        <v>38220.800000000003</v>
      </c>
      <c r="F780" s="41" t="s">
        <v>107</v>
      </c>
      <c r="G780" s="17">
        <v>38220.800000000003</v>
      </c>
      <c r="H780" s="17">
        <f t="shared" si="13"/>
        <v>0</v>
      </c>
      <c r="I780" s="21"/>
    </row>
    <row r="781" spans="1:9" x14ac:dyDescent="0.25">
      <c r="A781" s="18">
        <v>42744</v>
      </c>
      <c r="B781" s="19" t="s">
        <v>1038</v>
      </c>
      <c r="C781" s="20">
        <v>96378</v>
      </c>
      <c r="D781" s="4" t="s">
        <v>26</v>
      </c>
      <c r="E781" s="17">
        <v>25210.2</v>
      </c>
      <c r="F781" s="41" t="s">
        <v>123</v>
      </c>
      <c r="G781" s="17">
        <v>25210.2</v>
      </c>
      <c r="H781" s="17">
        <f t="shared" si="13"/>
        <v>0</v>
      </c>
      <c r="I781" s="21"/>
    </row>
    <row r="782" spans="1:9" x14ac:dyDescent="0.25">
      <c r="A782" s="18">
        <v>42744</v>
      </c>
      <c r="B782" s="19" t="s">
        <v>1039</v>
      </c>
      <c r="C782" s="20">
        <v>96379</v>
      </c>
      <c r="D782" s="4" t="s">
        <v>30</v>
      </c>
      <c r="E782" s="17">
        <v>10609.6</v>
      </c>
      <c r="F782" s="42" t="s">
        <v>107</v>
      </c>
      <c r="G782" s="22">
        <f>9800+809.6</f>
        <v>10609.6</v>
      </c>
      <c r="H782" s="22">
        <f t="shared" si="13"/>
        <v>0</v>
      </c>
      <c r="I782" s="21"/>
    </row>
    <row r="783" spans="1:9" x14ac:dyDescent="0.25">
      <c r="A783" s="18">
        <v>42744</v>
      </c>
      <c r="B783" s="19" t="s">
        <v>1040</v>
      </c>
      <c r="C783" s="20">
        <v>96380</v>
      </c>
      <c r="D783" s="4" t="s">
        <v>55</v>
      </c>
      <c r="E783" s="17">
        <v>12452.1</v>
      </c>
      <c r="F783" s="41" t="s">
        <v>123</v>
      </c>
      <c r="G783" s="17">
        <v>12452.1</v>
      </c>
      <c r="H783" s="17">
        <f t="shared" si="13"/>
        <v>0</v>
      </c>
      <c r="I783" s="21"/>
    </row>
    <row r="784" spans="1:9" x14ac:dyDescent="0.25">
      <c r="A784" s="18">
        <v>42744</v>
      </c>
      <c r="B784" s="19" t="s">
        <v>1041</v>
      </c>
      <c r="C784" s="20">
        <v>96381</v>
      </c>
      <c r="D784" s="4" t="s">
        <v>30</v>
      </c>
      <c r="E784" s="17">
        <v>3718.4</v>
      </c>
      <c r="F784" s="41" t="s">
        <v>123</v>
      </c>
      <c r="G784" s="17">
        <v>3718.4</v>
      </c>
      <c r="H784" s="17">
        <f t="shared" si="13"/>
        <v>0</v>
      </c>
      <c r="I784" s="21"/>
    </row>
    <row r="785" spans="1:9" x14ac:dyDescent="0.25">
      <c r="A785" s="18">
        <v>42744</v>
      </c>
      <c r="B785" s="19" t="s">
        <v>1042</v>
      </c>
      <c r="C785" s="20">
        <v>96382</v>
      </c>
      <c r="D785" s="4" t="s">
        <v>111</v>
      </c>
      <c r="E785" s="17">
        <v>2796.3</v>
      </c>
      <c r="F785" s="41" t="s">
        <v>123</v>
      </c>
      <c r="G785" s="17">
        <v>2796.3</v>
      </c>
      <c r="H785" s="17">
        <f t="shared" si="13"/>
        <v>0</v>
      </c>
      <c r="I785" s="21"/>
    </row>
    <row r="786" spans="1:9" x14ac:dyDescent="0.25">
      <c r="A786" s="18">
        <v>42744</v>
      </c>
      <c r="B786" s="19" t="s">
        <v>1043</v>
      </c>
      <c r="C786" s="20">
        <v>96383</v>
      </c>
      <c r="D786" s="4" t="s">
        <v>974</v>
      </c>
      <c r="E786" s="17">
        <v>9631.6</v>
      </c>
      <c r="F786" s="41" t="s">
        <v>123</v>
      </c>
      <c r="G786" s="17">
        <v>9631.6</v>
      </c>
      <c r="H786" s="17">
        <f t="shared" si="13"/>
        <v>0</v>
      </c>
      <c r="I786" s="21"/>
    </row>
    <row r="787" spans="1:9" x14ac:dyDescent="0.25">
      <c r="A787" s="18">
        <v>42744</v>
      </c>
      <c r="B787" s="19" t="s">
        <v>1044</v>
      </c>
      <c r="C787" s="20">
        <v>96384</v>
      </c>
      <c r="D787" s="4" t="s">
        <v>143</v>
      </c>
      <c r="E787" s="17">
        <v>6862.8</v>
      </c>
      <c r="F787" s="41" t="s">
        <v>123</v>
      </c>
      <c r="G787" s="17">
        <v>6862.8</v>
      </c>
      <c r="H787" s="17">
        <f t="shared" si="13"/>
        <v>0</v>
      </c>
      <c r="I787" s="21"/>
    </row>
    <row r="788" spans="1:9" x14ac:dyDescent="0.25">
      <c r="A788" s="18">
        <v>42744</v>
      </c>
      <c r="B788" s="19" t="s">
        <v>1045</v>
      </c>
      <c r="C788" s="20">
        <v>96385</v>
      </c>
      <c r="D788" s="15" t="s">
        <v>143</v>
      </c>
      <c r="E788" s="16">
        <v>0</v>
      </c>
      <c r="F788" s="40" t="s">
        <v>95</v>
      </c>
      <c r="G788" s="16">
        <v>0</v>
      </c>
      <c r="H788" s="16">
        <f t="shared" si="13"/>
        <v>0</v>
      </c>
      <c r="I788" s="21"/>
    </row>
    <row r="789" spans="1:9" x14ac:dyDescent="0.25">
      <c r="A789" s="18">
        <v>42744</v>
      </c>
      <c r="B789" s="19" t="s">
        <v>1046</v>
      </c>
      <c r="C789" s="20">
        <v>96386</v>
      </c>
      <c r="D789" s="4" t="s">
        <v>143</v>
      </c>
      <c r="E789" s="17">
        <v>6727.8</v>
      </c>
      <c r="F789" s="41" t="s">
        <v>123</v>
      </c>
      <c r="G789" s="17">
        <v>6727.8</v>
      </c>
      <c r="H789" s="17">
        <f t="shared" si="13"/>
        <v>0</v>
      </c>
      <c r="I789" s="21"/>
    </row>
    <row r="790" spans="1:9" x14ac:dyDescent="0.25">
      <c r="A790" s="18">
        <v>42744</v>
      </c>
      <c r="B790" s="19" t="s">
        <v>1047</v>
      </c>
      <c r="C790" s="20">
        <v>96387</v>
      </c>
      <c r="D790" s="4" t="s">
        <v>28</v>
      </c>
      <c r="E790" s="17">
        <v>7650</v>
      </c>
      <c r="F790" s="41" t="s">
        <v>123</v>
      </c>
      <c r="G790" s="17">
        <v>7650</v>
      </c>
      <c r="H790" s="17">
        <f t="shared" si="13"/>
        <v>0</v>
      </c>
      <c r="I790" s="21"/>
    </row>
    <row r="791" spans="1:9" x14ac:dyDescent="0.25">
      <c r="A791" s="18">
        <v>42744</v>
      </c>
      <c r="B791" s="19" t="s">
        <v>1048</v>
      </c>
      <c r="C791" s="20">
        <v>96388</v>
      </c>
      <c r="D791" s="4" t="s">
        <v>32</v>
      </c>
      <c r="E791" s="17">
        <v>7533</v>
      </c>
      <c r="F791" s="41" t="s">
        <v>129</v>
      </c>
      <c r="G791" s="17">
        <v>7533</v>
      </c>
      <c r="H791" s="17">
        <f t="shared" si="13"/>
        <v>0</v>
      </c>
      <c r="I791" s="21"/>
    </row>
    <row r="792" spans="1:9" x14ac:dyDescent="0.25">
      <c r="A792" s="18">
        <v>42744</v>
      </c>
      <c r="B792" s="19" t="s">
        <v>1049</v>
      </c>
      <c r="C792" s="20">
        <v>96389</v>
      </c>
      <c r="D792" s="4" t="s">
        <v>38</v>
      </c>
      <c r="E792" s="17">
        <v>3840.9</v>
      </c>
      <c r="F792" s="42" t="s">
        <v>1050</v>
      </c>
      <c r="G792" s="22">
        <f>1500+2340.9</f>
        <v>3840.9</v>
      </c>
      <c r="H792" s="22">
        <f t="shared" si="13"/>
        <v>0</v>
      </c>
      <c r="I792" s="21"/>
    </row>
    <row r="793" spans="1:9" x14ac:dyDescent="0.25">
      <c r="A793" s="18">
        <v>42744</v>
      </c>
      <c r="B793" s="19" t="s">
        <v>1051</v>
      </c>
      <c r="C793" s="20">
        <v>96390</v>
      </c>
      <c r="D793" s="4" t="s">
        <v>71</v>
      </c>
      <c r="E793" s="17">
        <v>2520</v>
      </c>
      <c r="F793" s="41" t="s">
        <v>123</v>
      </c>
      <c r="G793" s="17">
        <v>2520</v>
      </c>
      <c r="H793" s="17">
        <f t="shared" si="13"/>
        <v>0</v>
      </c>
      <c r="I793" s="21"/>
    </row>
    <row r="794" spans="1:9" x14ac:dyDescent="0.25">
      <c r="A794" s="18">
        <v>42744</v>
      </c>
      <c r="B794" s="19" t="s">
        <v>1052</v>
      </c>
      <c r="C794" s="20">
        <v>96391</v>
      </c>
      <c r="D794" s="4" t="s">
        <v>17</v>
      </c>
      <c r="E794" s="17">
        <v>2500</v>
      </c>
      <c r="F794" s="41" t="s">
        <v>123</v>
      </c>
      <c r="G794" s="17">
        <v>2500</v>
      </c>
      <c r="H794" s="17">
        <f t="shared" si="13"/>
        <v>0</v>
      </c>
      <c r="I794" s="21"/>
    </row>
    <row r="795" spans="1:9" x14ac:dyDescent="0.25">
      <c r="A795" s="18">
        <v>42744</v>
      </c>
      <c r="B795" s="19" t="s">
        <v>1053</v>
      </c>
      <c r="C795" s="20">
        <v>96392</v>
      </c>
      <c r="D795" s="4" t="s">
        <v>386</v>
      </c>
      <c r="E795" s="17">
        <v>4641</v>
      </c>
      <c r="F795" s="41" t="s">
        <v>123</v>
      </c>
      <c r="G795" s="17">
        <v>4641</v>
      </c>
      <c r="H795" s="17">
        <f t="shared" si="13"/>
        <v>0</v>
      </c>
      <c r="I795" s="21"/>
    </row>
    <row r="796" spans="1:9" x14ac:dyDescent="0.25">
      <c r="A796" s="18">
        <v>42744</v>
      </c>
      <c r="B796" s="19" t="s">
        <v>1054</v>
      </c>
      <c r="C796" s="20">
        <v>96393</v>
      </c>
      <c r="D796" s="4" t="s">
        <v>69</v>
      </c>
      <c r="E796" s="17">
        <v>3431.4</v>
      </c>
      <c r="F796" s="41" t="s">
        <v>107</v>
      </c>
      <c r="G796" s="17">
        <v>3431.4</v>
      </c>
      <c r="H796" s="17">
        <f t="shared" si="13"/>
        <v>0</v>
      </c>
      <c r="I796" s="21"/>
    </row>
    <row r="797" spans="1:9" x14ac:dyDescent="0.25">
      <c r="A797" s="18">
        <v>42744</v>
      </c>
      <c r="B797" s="19" t="s">
        <v>1055</v>
      </c>
      <c r="C797" s="20">
        <v>96394</v>
      </c>
      <c r="D797" s="4" t="s">
        <v>19</v>
      </c>
      <c r="E797" s="17">
        <v>1750</v>
      </c>
      <c r="F797" s="41" t="s">
        <v>107</v>
      </c>
      <c r="G797" s="17">
        <v>1750</v>
      </c>
      <c r="H797" s="17">
        <f t="shared" si="13"/>
        <v>0</v>
      </c>
      <c r="I797" s="21"/>
    </row>
    <row r="798" spans="1:9" x14ac:dyDescent="0.25">
      <c r="A798" s="18">
        <v>42744</v>
      </c>
      <c r="B798" s="19" t="s">
        <v>1056</v>
      </c>
      <c r="C798" s="20">
        <v>96395</v>
      </c>
      <c r="D798" s="4" t="s">
        <v>21</v>
      </c>
      <c r="E798" s="17">
        <v>54470</v>
      </c>
      <c r="F798" s="41" t="s">
        <v>927</v>
      </c>
      <c r="G798" s="17">
        <v>54470</v>
      </c>
      <c r="H798" s="17">
        <f t="shared" si="13"/>
        <v>0</v>
      </c>
      <c r="I798" s="21"/>
    </row>
    <row r="799" spans="1:9" x14ac:dyDescent="0.25">
      <c r="A799" s="18">
        <v>42744</v>
      </c>
      <c r="B799" s="19" t="s">
        <v>1057</v>
      </c>
      <c r="C799" s="20">
        <v>96396</v>
      </c>
      <c r="D799" s="4" t="s">
        <v>47</v>
      </c>
      <c r="E799" s="17">
        <v>4025.2</v>
      </c>
      <c r="F799" s="41" t="s">
        <v>123</v>
      </c>
      <c r="G799" s="17">
        <v>4025.2</v>
      </c>
      <c r="H799" s="17">
        <f t="shared" si="13"/>
        <v>0</v>
      </c>
      <c r="I799" s="21"/>
    </row>
    <row r="800" spans="1:9" x14ac:dyDescent="0.25">
      <c r="A800" s="18">
        <v>42744</v>
      </c>
      <c r="B800" s="19" t="s">
        <v>1058</v>
      </c>
      <c r="C800" s="20">
        <v>96397</v>
      </c>
      <c r="D800" s="4" t="s">
        <v>14</v>
      </c>
      <c r="E800" s="17">
        <v>17032.3</v>
      </c>
      <c r="F800" s="41" t="s">
        <v>123</v>
      </c>
      <c r="G800" s="17">
        <v>17032.3</v>
      </c>
      <c r="H800" s="17">
        <f t="shared" si="13"/>
        <v>0</v>
      </c>
      <c r="I800" s="21"/>
    </row>
    <row r="801" spans="1:9" x14ac:dyDescent="0.25">
      <c r="A801" s="18">
        <v>42744</v>
      </c>
      <c r="B801" s="19" t="s">
        <v>1059</v>
      </c>
      <c r="C801" s="20">
        <v>96398</v>
      </c>
      <c r="D801" s="4" t="s">
        <v>49</v>
      </c>
      <c r="E801" s="17">
        <v>16118.4</v>
      </c>
      <c r="F801" s="41" t="s">
        <v>275</v>
      </c>
      <c r="G801" s="17">
        <v>16118.4</v>
      </c>
      <c r="H801" s="17">
        <f t="shared" si="13"/>
        <v>0</v>
      </c>
      <c r="I801" s="21"/>
    </row>
    <row r="802" spans="1:9" x14ac:dyDescent="0.25">
      <c r="A802" s="18">
        <v>42744</v>
      </c>
      <c r="B802" s="19" t="s">
        <v>1060</v>
      </c>
      <c r="C802" s="20">
        <v>96399</v>
      </c>
      <c r="D802" s="4" t="s">
        <v>24</v>
      </c>
      <c r="E802" s="17">
        <v>2407.1999999999998</v>
      </c>
      <c r="F802" s="41" t="s">
        <v>123</v>
      </c>
      <c r="G802" s="17">
        <v>2407.1999999999998</v>
      </c>
      <c r="H802" s="17">
        <f t="shared" si="13"/>
        <v>0</v>
      </c>
      <c r="I802" s="21"/>
    </row>
    <row r="803" spans="1:9" x14ac:dyDescent="0.25">
      <c r="A803" s="18">
        <v>42744</v>
      </c>
      <c r="B803" s="19" t="s">
        <v>1061</v>
      </c>
      <c r="C803" s="20">
        <v>96400</v>
      </c>
      <c r="D803" s="4" t="s">
        <v>1062</v>
      </c>
      <c r="E803" s="17">
        <v>6664.2</v>
      </c>
      <c r="F803" s="41" t="s">
        <v>123</v>
      </c>
      <c r="G803" s="17">
        <v>6664.2</v>
      </c>
      <c r="H803" s="17">
        <f t="shared" si="13"/>
        <v>0</v>
      </c>
      <c r="I803" s="21"/>
    </row>
    <row r="804" spans="1:9" x14ac:dyDescent="0.25">
      <c r="A804" s="18">
        <v>42744</v>
      </c>
      <c r="B804" s="19" t="s">
        <v>1063</v>
      </c>
      <c r="C804" s="20">
        <v>96401</v>
      </c>
      <c r="D804" s="4" t="s">
        <v>35</v>
      </c>
      <c r="E804" s="17">
        <v>12226.6</v>
      </c>
      <c r="F804" s="41" t="s">
        <v>275</v>
      </c>
      <c r="G804" s="17">
        <v>12226.6</v>
      </c>
      <c r="H804" s="17">
        <f t="shared" si="13"/>
        <v>0</v>
      </c>
      <c r="I804" s="21"/>
    </row>
    <row r="805" spans="1:9" x14ac:dyDescent="0.25">
      <c r="A805" s="18">
        <v>42744</v>
      </c>
      <c r="B805" s="19" t="s">
        <v>1064</v>
      </c>
      <c r="C805" s="20">
        <v>96402</v>
      </c>
      <c r="D805" s="4" t="s">
        <v>576</v>
      </c>
      <c r="E805" s="17">
        <v>8920.4</v>
      </c>
      <c r="F805" s="41" t="s">
        <v>107</v>
      </c>
      <c r="G805" s="17">
        <v>8920.4</v>
      </c>
      <c r="H805" s="17">
        <f t="shared" si="13"/>
        <v>0</v>
      </c>
      <c r="I805" s="21"/>
    </row>
    <row r="806" spans="1:9" x14ac:dyDescent="0.25">
      <c r="A806" s="18">
        <v>42744</v>
      </c>
      <c r="B806" s="19" t="s">
        <v>1065</v>
      </c>
      <c r="C806" s="20">
        <v>96403</v>
      </c>
      <c r="D806" s="4" t="s">
        <v>253</v>
      </c>
      <c r="E806" s="17">
        <v>7648.8</v>
      </c>
      <c r="F806" s="41" t="s">
        <v>237</v>
      </c>
      <c r="G806" s="17">
        <v>7648.8</v>
      </c>
      <c r="H806" s="17">
        <f t="shared" si="13"/>
        <v>0</v>
      </c>
      <c r="I806" s="21"/>
    </row>
    <row r="807" spans="1:9" x14ac:dyDescent="0.25">
      <c r="A807" s="18">
        <v>42744</v>
      </c>
      <c r="B807" s="19" t="s">
        <v>1066</v>
      </c>
      <c r="C807" s="20">
        <v>96404</v>
      </c>
      <c r="D807" s="4" t="s">
        <v>236</v>
      </c>
      <c r="E807" s="17">
        <v>141113.29999999999</v>
      </c>
      <c r="F807" s="41" t="s">
        <v>237</v>
      </c>
      <c r="G807" s="17">
        <v>141113.29999999999</v>
      </c>
      <c r="H807" s="17">
        <f t="shared" si="13"/>
        <v>0</v>
      </c>
      <c r="I807" s="21"/>
    </row>
    <row r="808" spans="1:9" x14ac:dyDescent="0.25">
      <c r="A808" s="18">
        <v>42744</v>
      </c>
      <c r="B808" s="19" t="s">
        <v>1067</v>
      </c>
      <c r="C808" s="20">
        <v>96405</v>
      </c>
      <c r="D808" s="4" t="s">
        <v>43</v>
      </c>
      <c r="E808" s="17">
        <v>6316.2</v>
      </c>
      <c r="F808" s="42" t="s">
        <v>1068</v>
      </c>
      <c r="G808" s="22">
        <f>4000+2316.2</f>
        <v>6316.2</v>
      </c>
      <c r="H808" s="22">
        <f t="shared" si="13"/>
        <v>0</v>
      </c>
      <c r="I808" s="21"/>
    </row>
    <row r="809" spans="1:9" x14ac:dyDescent="0.25">
      <c r="A809" s="18">
        <v>42744</v>
      </c>
      <c r="B809" s="19" t="s">
        <v>1069</v>
      </c>
      <c r="C809" s="20">
        <v>96406</v>
      </c>
      <c r="D809" s="4" t="s">
        <v>428</v>
      </c>
      <c r="E809" s="17">
        <v>6274.6</v>
      </c>
      <c r="F809" s="41" t="s">
        <v>173</v>
      </c>
      <c r="G809" s="17">
        <v>6274.6</v>
      </c>
      <c r="H809" s="17">
        <f t="shared" si="13"/>
        <v>0</v>
      </c>
      <c r="I809" s="21"/>
    </row>
    <row r="810" spans="1:9" x14ac:dyDescent="0.25">
      <c r="A810" s="18">
        <v>42744</v>
      </c>
      <c r="B810" s="19" t="s">
        <v>1070</v>
      </c>
      <c r="C810" s="20">
        <v>96407</v>
      </c>
      <c r="D810" s="4" t="s">
        <v>250</v>
      </c>
      <c r="E810" s="17">
        <v>4645.8</v>
      </c>
      <c r="F810" s="41" t="s">
        <v>107</v>
      </c>
      <c r="G810" s="17">
        <v>4645.8</v>
      </c>
      <c r="H810" s="17">
        <f t="shared" si="13"/>
        <v>0</v>
      </c>
      <c r="I810" s="21"/>
    </row>
    <row r="811" spans="1:9" x14ac:dyDescent="0.25">
      <c r="A811" s="18">
        <v>42744</v>
      </c>
      <c r="B811" s="19" t="s">
        <v>1071</v>
      </c>
      <c r="C811" s="20">
        <v>96408</v>
      </c>
      <c r="D811" s="4" t="s">
        <v>79</v>
      </c>
      <c r="E811" s="17">
        <v>1468.8</v>
      </c>
      <c r="F811" s="41" t="s">
        <v>123</v>
      </c>
      <c r="G811" s="17">
        <v>1468.8</v>
      </c>
      <c r="H811" s="17">
        <f t="shared" si="13"/>
        <v>0</v>
      </c>
      <c r="I811" s="21"/>
    </row>
    <row r="812" spans="1:9" x14ac:dyDescent="0.25">
      <c r="A812" s="18">
        <v>42744</v>
      </c>
      <c r="B812" s="19" t="s">
        <v>1072</v>
      </c>
      <c r="C812" s="20">
        <v>96409</v>
      </c>
      <c r="D812" s="4" t="s">
        <v>67</v>
      </c>
      <c r="E812" s="17">
        <v>27338.400000000001</v>
      </c>
      <c r="F812" s="41" t="s">
        <v>275</v>
      </c>
      <c r="G812" s="17">
        <v>27338.400000000001</v>
      </c>
      <c r="H812" s="17">
        <f t="shared" si="13"/>
        <v>0</v>
      </c>
      <c r="I812" s="21"/>
    </row>
    <row r="813" spans="1:9" x14ac:dyDescent="0.25">
      <c r="A813" s="18">
        <v>42744</v>
      </c>
      <c r="B813" s="19" t="s">
        <v>1073</v>
      </c>
      <c r="C813" s="20">
        <v>96410</v>
      </c>
      <c r="D813" s="4" t="s">
        <v>40</v>
      </c>
      <c r="E813" s="17">
        <v>1770.8</v>
      </c>
      <c r="F813" s="41" t="s">
        <v>107</v>
      </c>
      <c r="G813" s="17">
        <v>1770.8</v>
      </c>
      <c r="H813" s="17">
        <f t="shared" si="13"/>
        <v>0</v>
      </c>
      <c r="I813" s="21"/>
    </row>
    <row r="814" spans="1:9" x14ac:dyDescent="0.25">
      <c r="A814" s="18">
        <v>42744</v>
      </c>
      <c r="B814" s="19" t="s">
        <v>1074</v>
      </c>
      <c r="C814" s="20">
        <v>96411</v>
      </c>
      <c r="D814" s="4" t="s">
        <v>133</v>
      </c>
      <c r="E814" s="17">
        <v>11689.6</v>
      </c>
      <c r="F814" s="41" t="s">
        <v>237</v>
      </c>
      <c r="G814" s="17">
        <v>11689.6</v>
      </c>
      <c r="H814" s="17">
        <f t="shared" si="13"/>
        <v>0</v>
      </c>
      <c r="I814" s="21"/>
    </row>
    <row r="815" spans="1:9" x14ac:dyDescent="0.25">
      <c r="A815" s="18">
        <v>42744</v>
      </c>
      <c r="B815" s="19" t="s">
        <v>1075</v>
      </c>
      <c r="C815" s="20">
        <v>96412</v>
      </c>
      <c r="D815" s="4" t="s">
        <v>302</v>
      </c>
      <c r="E815" s="17">
        <v>12431.2</v>
      </c>
      <c r="F815" s="41" t="s">
        <v>123</v>
      </c>
      <c r="G815" s="17">
        <v>12431.2</v>
      </c>
      <c r="H815" s="17">
        <f t="shared" si="13"/>
        <v>0</v>
      </c>
      <c r="I815" s="21"/>
    </row>
    <row r="816" spans="1:9" x14ac:dyDescent="0.25">
      <c r="A816" s="18">
        <v>42744</v>
      </c>
      <c r="B816" s="19" t="s">
        <v>1076</v>
      </c>
      <c r="C816" s="20">
        <v>96413</v>
      </c>
      <c r="D816" s="4" t="s">
        <v>291</v>
      </c>
      <c r="E816" s="17">
        <v>2464.5</v>
      </c>
      <c r="F816" s="41" t="s">
        <v>123</v>
      </c>
      <c r="G816" s="17">
        <v>2464.5</v>
      </c>
      <c r="H816" s="17">
        <f t="shared" si="13"/>
        <v>0</v>
      </c>
      <c r="I816" s="21"/>
    </row>
    <row r="817" spans="1:9" x14ac:dyDescent="0.25">
      <c r="A817" s="18">
        <v>42744</v>
      </c>
      <c r="B817" s="19" t="s">
        <v>1077</v>
      </c>
      <c r="C817" s="20">
        <v>96414</v>
      </c>
      <c r="D817" s="4" t="s">
        <v>281</v>
      </c>
      <c r="E817" s="17">
        <v>760</v>
      </c>
      <c r="F817" s="41" t="s">
        <v>123</v>
      </c>
      <c r="G817" s="17">
        <v>760</v>
      </c>
      <c r="H817" s="17">
        <f t="shared" si="13"/>
        <v>0</v>
      </c>
      <c r="I817" s="21"/>
    </row>
    <row r="818" spans="1:9" x14ac:dyDescent="0.25">
      <c r="A818" s="18">
        <v>42744</v>
      </c>
      <c r="B818" s="19" t="s">
        <v>1078</v>
      </c>
      <c r="C818" s="20">
        <v>96415</v>
      </c>
      <c r="D818" s="4" t="s">
        <v>101</v>
      </c>
      <c r="E818" s="17">
        <v>1010</v>
      </c>
      <c r="F818" s="41" t="s">
        <v>123</v>
      </c>
      <c r="G818" s="17">
        <v>1010</v>
      </c>
      <c r="H818" s="17">
        <f t="shared" si="13"/>
        <v>0</v>
      </c>
      <c r="I818" s="21"/>
    </row>
    <row r="819" spans="1:9" x14ac:dyDescent="0.25">
      <c r="A819" s="18">
        <v>42744</v>
      </c>
      <c r="B819" s="19" t="s">
        <v>1079</v>
      </c>
      <c r="C819" s="20">
        <v>96416</v>
      </c>
      <c r="D819" s="4" t="s">
        <v>99</v>
      </c>
      <c r="E819" s="17">
        <v>2005</v>
      </c>
      <c r="F819" s="41" t="s">
        <v>123</v>
      </c>
      <c r="G819" s="17">
        <v>2005</v>
      </c>
      <c r="H819" s="17">
        <f t="shared" si="13"/>
        <v>0</v>
      </c>
      <c r="I819" s="21"/>
    </row>
    <row r="820" spans="1:9" x14ac:dyDescent="0.25">
      <c r="A820" s="18">
        <v>42744</v>
      </c>
      <c r="B820" s="19" t="s">
        <v>1080</v>
      </c>
      <c r="C820" s="20">
        <v>96417</v>
      </c>
      <c r="D820" s="4" t="s">
        <v>1081</v>
      </c>
      <c r="E820" s="17">
        <v>3385.04</v>
      </c>
      <c r="F820" s="41" t="s">
        <v>123</v>
      </c>
      <c r="G820" s="17">
        <v>3385.04</v>
      </c>
      <c r="H820" s="17">
        <f t="shared" si="13"/>
        <v>0</v>
      </c>
      <c r="I820" s="21"/>
    </row>
    <row r="821" spans="1:9" x14ac:dyDescent="0.25">
      <c r="A821" s="18">
        <v>42744</v>
      </c>
      <c r="B821" s="19" t="s">
        <v>1082</v>
      </c>
      <c r="C821" s="20">
        <v>96418</v>
      </c>
      <c r="D821" s="4" t="s">
        <v>409</v>
      </c>
      <c r="E821" s="17">
        <v>9118</v>
      </c>
      <c r="F821" s="42" t="s">
        <v>1083</v>
      </c>
      <c r="G821" s="22">
        <f>7900+1218</f>
        <v>9118</v>
      </c>
      <c r="H821" s="22">
        <f t="shared" si="13"/>
        <v>0</v>
      </c>
      <c r="I821" s="21"/>
    </row>
    <row r="822" spans="1:9" x14ac:dyDescent="0.25">
      <c r="A822" s="18">
        <v>42744</v>
      </c>
      <c r="B822" s="19" t="s">
        <v>1084</v>
      </c>
      <c r="C822" s="20">
        <v>96419</v>
      </c>
      <c r="D822" s="4" t="s">
        <v>188</v>
      </c>
      <c r="E822" s="17">
        <v>3363</v>
      </c>
      <c r="F822" s="41" t="s">
        <v>123</v>
      </c>
      <c r="G822" s="17">
        <v>3363</v>
      </c>
      <c r="H822" s="17">
        <f t="shared" si="13"/>
        <v>0</v>
      </c>
      <c r="I822" s="21"/>
    </row>
    <row r="823" spans="1:9" x14ac:dyDescent="0.25">
      <c r="A823" s="18">
        <v>42744</v>
      </c>
      <c r="B823" s="19" t="s">
        <v>1085</v>
      </c>
      <c r="C823" s="20">
        <v>96420</v>
      </c>
      <c r="D823" s="4" t="s">
        <v>186</v>
      </c>
      <c r="E823" s="17">
        <v>4524.8</v>
      </c>
      <c r="F823" s="41" t="s">
        <v>237</v>
      </c>
      <c r="G823" s="17">
        <v>4524.8</v>
      </c>
      <c r="H823" s="17">
        <f t="shared" si="13"/>
        <v>0</v>
      </c>
      <c r="I823" s="21"/>
    </row>
    <row r="824" spans="1:9" x14ac:dyDescent="0.25">
      <c r="A824" s="18">
        <v>42744</v>
      </c>
      <c r="B824" s="19" t="s">
        <v>1086</v>
      </c>
      <c r="C824" s="20">
        <v>96421</v>
      </c>
      <c r="D824" s="4" t="s">
        <v>184</v>
      </c>
      <c r="E824" s="17">
        <v>3449.6</v>
      </c>
      <c r="F824" s="41" t="s">
        <v>123</v>
      </c>
      <c r="G824" s="17">
        <v>3449.6</v>
      </c>
      <c r="H824" s="17">
        <f t="shared" si="13"/>
        <v>0</v>
      </c>
      <c r="I824" s="21"/>
    </row>
    <row r="825" spans="1:9" x14ac:dyDescent="0.25">
      <c r="A825" s="18">
        <v>42744</v>
      </c>
      <c r="B825" s="19" t="s">
        <v>1087</v>
      </c>
      <c r="C825" s="20">
        <v>96422</v>
      </c>
      <c r="D825" s="4" t="s">
        <v>793</v>
      </c>
      <c r="E825" s="17">
        <v>2088</v>
      </c>
      <c r="F825" s="41" t="s">
        <v>123</v>
      </c>
      <c r="G825" s="17">
        <v>2088</v>
      </c>
      <c r="H825" s="17">
        <f t="shared" si="13"/>
        <v>0</v>
      </c>
      <c r="I825" s="21"/>
    </row>
    <row r="826" spans="1:9" x14ac:dyDescent="0.25">
      <c r="A826" s="18">
        <v>42744</v>
      </c>
      <c r="B826" s="19" t="s">
        <v>1088</v>
      </c>
      <c r="C826" s="20">
        <v>96423</v>
      </c>
      <c r="D826" s="4" t="s">
        <v>445</v>
      </c>
      <c r="E826" s="17">
        <v>1539.9</v>
      </c>
      <c r="F826" s="41" t="s">
        <v>123</v>
      </c>
      <c r="G826" s="17">
        <v>1539.9</v>
      </c>
      <c r="H826" s="17">
        <f t="shared" si="13"/>
        <v>0</v>
      </c>
      <c r="I826" s="21"/>
    </row>
    <row r="827" spans="1:9" x14ac:dyDescent="0.25">
      <c r="A827" s="18">
        <v>42744</v>
      </c>
      <c r="B827" s="19" t="s">
        <v>1089</v>
      </c>
      <c r="C827" s="20">
        <v>96424</v>
      </c>
      <c r="D827" s="4" t="s">
        <v>1090</v>
      </c>
      <c r="E827" s="17">
        <v>5983.67</v>
      </c>
      <c r="F827" s="41" t="s">
        <v>123</v>
      </c>
      <c r="G827" s="17">
        <v>5983.67</v>
      </c>
      <c r="H827" s="17">
        <f t="shared" si="13"/>
        <v>0</v>
      </c>
      <c r="I827" s="21"/>
    </row>
    <row r="828" spans="1:9" x14ac:dyDescent="0.25">
      <c r="A828" s="18">
        <v>42744</v>
      </c>
      <c r="B828" s="19" t="s">
        <v>1091</v>
      </c>
      <c r="C828" s="20">
        <v>96425</v>
      </c>
      <c r="D828" s="4" t="s">
        <v>88</v>
      </c>
      <c r="E828" s="17">
        <v>1825.2</v>
      </c>
      <c r="F828" s="41" t="s">
        <v>123</v>
      </c>
      <c r="G828" s="17">
        <v>1825.2</v>
      </c>
      <c r="H828" s="17">
        <f t="shared" si="13"/>
        <v>0</v>
      </c>
      <c r="I828" s="21"/>
    </row>
    <row r="829" spans="1:9" x14ac:dyDescent="0.25">
      <c r="A829" s="18">
        <v>42744</v>
      </c>
      <c r="B829" s="19" t="s">
        <v>1092</v>
      </c>
      <c r="C829" s="20">
        <v>96426</v>
      </c>
      <c r="D829" s="4" t="s">
        <v>92</v>
      </c>
      <c r="E829" s="17">
        <v>3237.1</v>
      </c>
      <c r="F829" s="41" t="s">
        <v>123</v>
      </c>
      <c r="G829" s="17">
        <v>3237.1</v>
      </c>
      <c r="H829" s="17">
        <f t="shared" si="13"/>
        <v>0</v>
      </c>
      <c r="I829" s="21"/>
    </row>
    <row r="830" spans="1:9" x14ac:dyDescent="0.25">
      <c r="A830" s="18">
        <v>42744</v>
      </c>
      <c r="B830" s="19" t="s">
        <v>1093</v>
      </c>
      <c r="C830" s="20">
        <v>96427</v>
      </c>
      <c r="D830" s="4" t="s">
        <v>448</v>
      </c>
      <c r="E830" s="17">
        <v>169</v>
      </c>
      <c r="F830" s="41" t="s">
        <v>123</v>
      </c>
      <c r="G830" s="17">
        <v>169</v>
      </c>
      <c r="H830" s="17">
        <f t="shared" si="13"/>
        <v>0</v>
      </c>
      <c r="I830" s="21"/>
    </row>
    <row r="831" spans="1:9" x14ac:dyDescent="0.25">
      <c r="A831" s="18">
        <v>42744</v>
      </c>
      <c r="B831" s="19" t="s">
        <v>1094</v>
      </c>
      <c r="C831" s="20">
        <v>96428</v>
      </c>
      <c r="D831" s="4" t="s">
        <v>61</v>
      </c>
      <c r="E831" s="17">
        <v>11601.2</v>
      </c>
      <c r="F831" s="41" t="s">
        <v>123</v>
      </c>
      <c r="G831" s="17">
        <v>11601.2</v>
      </c>
      <c r="H831" s="17">
        <f t="shared" si="13"/>
        <v>0</v>
      </c>
      <c r="I831" s="21"/>
    </row>
    <row r="832" spans="1:9" x14ac:dyDescent="0.25">
      <c r="A832" s="18">
        <v>42744</v>
      </c>
      <c r="B832" s="19" t="s">
        <v>1095</v>
      </c>
      <c r="C832" s="20">
        <v>96429</v>
      </c>
      <c r="D832" s="4" t="s">
        <v>103</v>
      </c>
      <c r="E832" s="17">
        <v>3734.8</v>
      </c>
      <c r="F832" s="41" t="s">
        <v>275</v>
      </c>
      <c r="G832" s="17">
        <v>3734.8</v>
      </c>
      <c r="H832" s="17">
        <f t="shared" si="13"/>
        <v>0</v>
      </c>
      <c r="I832" s="21"/>
    </row>
    <row r="833" spans="1:9" x14ac:dyDescent="0.25">
      <c r="A833" s="18">
        <v>42744</v>
      </c>
      <c r="B833" s="19" t="s">
        <v>1096</v>
      </c>
      <c r="C833" s="20">
        <v>96430</v>
      </c>
      <c r="D833" s="4" t="s">
        <v>184</v>
      </c>
      <c r="E833" s="17">
        <v>594</v>
      </c>
      <c r="F833" s="41" t="s">
        <v>123</v>
      </c>
      <c r="G833" s="17">
        <v>594</v>
      </c>
      <c r="H833" s="17">
        <f t="shared" si="13"/>
        <v>0</v>
      </c>
      <c r="I833" s="21"/>
    </row>
    <row r="834" spans="1:9" x14ac:dyDescent="0.25">
      <c r="A834" s="18">
        <v>42744</v>
      </c>
      <c r="B834" s="19" t="s">
        <v>1097</v>
      </c>
      <c r="C834" s="20">
        <v>96431</v>
      </c>
      <c r="D834" s="4" t="s">
        <v>335</v>
      </c>
      <c r="E834" s="17">
        <v>1747.8</v>
      </c>
      <c r="F834" s="41" t="s">
        <v>237</v>
      </c>
      <c r="G834" s="17">
        <v>1747.8</v>
      </c>
      <c r="H834" s="17">
        <f t="shared" si="13"/>
        <v>0</v>
      </c>
      <c r="I834" s="21"/>
    </row>
    <row r="835" spans="1:9" x14ac:dyDescent="0.25">
      <c r="A835" s="18">
        <v>42744</v>
      </c>
      <c r="B835" s="19" t="s">
        <v>1098</v>
      </c>
      <c r="C835" s="20">
        <v>96432</v>
      </c>
      <c r="D835" s="4" t="s">
        <v>63</v>
      </c>
      <c r="E835" s="17">
        <v>924.3</v>
      </c>
      <c r="F835" s="41" t="s">
        <v>123</v>
      </c>
      <c r="G835" s="17">
        <v>924.3</v>
      </c>
      <c r="H835" s="17">
        <f t="shared" si="13"/>
        <v>0</v>
      </c>
      <c r="I835" s="21"/>
    </row>
    <row r="836" spans="1:9" x14ac:dyDescent="0.25">
      <c r="A836" s="18">
        <v>42744</v>
      </c>
      <c r="B836" s="19" t="s">
        <v>1099</v>
      </c>
      <c r="C836" s="20">
        <v>96433</v>
      </c>
      <c r="D836" s="15" t="s">
        <v>486</v>
      </c>
      <c r="E836" s="16">
        <v>0</v>
      </c>
      <c r="F836" s="40" t="s">
        <v>95</v>
      </c>
      <c r="G836" s="16">
        <v>0</v>
      </c>
      <c r="H836" s="16">
        <f t="shared" si="13"/>
        <v>0</v>
      </c>
      <c r="I836" s="21"/>
    </row>
    <row r="837" spans="1:9" x14ac:dyDescent="0.25">
      <c r="A837" s="18">
        <v>42744</v>
      </c>
      <c r="B837" s="19" t="s">
        <v>1100</v>
      </c>
      <c r="C837" s="20">
        <v>96434</v>
      </c>
      <c r="D837" s="4" t="s">
        <v>721</v>
      </c>
      <c r="E837" s="17">
        <v>5851.2</v>
      </c>
      <c r="F837" s="41" t="s">
        <v>123</v>
      </c>
      <c r="G837" s="17">
        <v>5851.2</v>
      </c>
      <c r="H837" s="17">
        <f t="shared" si="13"/>
        <v>0</v>
      </c>
      <c r="I837" s="21"/>
    </row>
    <row r="838" spans="1:9" x14ac:dyDescent="0.25">
      <c r="A838" s="18">
        <v>42744</v>
      </c>
      <c r="B838" s="19" t="s">
        <v>1101</v>
      </c>
      <c r="C838" s="20">
        <v>96435</v>
      </c>
      <c r="D838" s="4" t="s">
        <v>53</v>
      </c>
      <c r="E838" s="17">
        <v>3131.4</v>
      </c>
      <c r="F838" s="41" t="s">
        <v>123</v>
      </c>
      <c r="G838" s="17">
        <v>3131.4</v>
      </c>
      <c r="H838" s="17">
        <f t="shared" ref="H838:H901" si="14">E838-G838</f>
        <v>0</v>
      </c>
      <c r="I838" s="21"/>
    </row>
    <row r="839" spans="1:9" x14ac:dyDescent="0.25">
      <c r="A839" s="18">
        <v>42744</v>
      </c>
      <c r="B839" s="19" t="s">
        <v>1102</v>
      </c>
      <c r="C839" s="20">
        <v>96436</v>
      </c>
      <c r="D839" s="4" t="s">
        <v>270</v>
      </c>
      <c r="E839" s="17">
        <v>2819.4</v>
      </c>
      <c r="F839" s="41" t="s">
        <v>275</v>
      </c>
      <c r="G839" s="17">
        <v>2819.4</v>
      </c>
      <c r="H839" s="17">
        <f t="shared" si="14"/>
        <v>0</v>
      </c>
      <c r="I839" s="21"/>
    </row>
    <row r="840" spans="1:9" x14ac:dyDescent="0.25">
      <c r="A840" s="18">
        <v>42744</v>
      </c>
      <c r="B840" s="19" t="s">
        <v>1103</v>
      </c>
      <c r="C840" s="20">
        <v>96437</v>
      </c>
      <c r="D840" s="4" t="s">
        <v>268</v>
      </c>
      <c r="E840" s="17">
        <v>7026.1</v>
      </c>
      <c r="F840" s="41" t="s">
        <v>275</v>
      </c>
      <c r="G840" s="17">
        <v>7026.1</v>
      </c>
      <c r="H840" s="17">
        <f t="shared" si="14"/>
        <v>0</v>
      </c>
      <c r="I840" s="21"/>
    </row>
    <row r="841" spans="1:9" x14ac:dyDescent="0.25">
      <c r="A841" s="18">
        <v>42744</v>
      </c>
      <c r="B841" s="19" t="s">
        <v>1104</v>
      </c>
      <c r="C841" s="20">
        <v>96438</v>
      </c>
      <c r="D841" s="4" t="s">
        <v>105</v>
      </c>
      <c r="E841" s="17">
        <v>3684.8</v>
      </c>
      <c r="F841" s="41" t="s">
        <v>275</v>
      </c>
      <c r="G841" s="17">
        <v>3684.8</v>
      </c>
      <c r="H841" s="17">
        <f t="shared" si="14"/>
        <v>0</v>
      </c>
      <c r="I841" s="21"/>
    </row>
    <row r="842" spans="1:9" x14ac:dyDescent="0.25">
      <c r="A842" s="18">
        <v>42744</v>
      </c>
      <c r="B842" s="19" t="s">
        <v>1105</v>
      </c>
      <c r="C842" s="20">
        <v>96439</v>
      </c>
      <c r="D842" s="4" t="s">
        <v>109</v>
      </c>
      <c r="E842" s="17">
        <v>5910.3</v>
      </c>
      <c r="F842" s="41" t="s">
        <v>123</v>
      </c>
      <c r="G842" s="17">
        <v>5910.3</v>
      </c>
      <c r="H842" s="17">
        <f t="shared" si="14"/>
        <v>0</v>
      </c>
      <c r="I842" s="21"/>
    </row>
    <row r="843" spans="1:9" x14ac:dyDescent="0.25">
      <c r="A843" s="18">
        <v>42744</v>
      </c>
      <c r="B843" s="19" t="s">
        <v>1106</v>
      </c>
      <c r="C843" s="20">
        <v>96440</v>
      </c>
      <c r="D843" s="4" t="s">
        <v>331</v>
      </c>
      <c r="E843" s="17">
        <v>4194.6000000000004</v>
      </c>
      <c r="F843" s="41" t="s">
        <v>123</v>
      </c>
      <c r="G843" s="17">
        <v>4194.6000000000004</v>
      </c>
      <c r="H843" s="17">
        <f t="shared" si="14"/>
        <v>0</v>
      </c>
      <c r="I843" s="21"/>
    </row>
    <row r="844" spans="1:9" x14ac:dyDescent="0.25">
      <c r="A844" s="18">
        <v>42744</v>
      </c>
      <c r="B844" s="19" t="s">
        <v>1107</v>
      </c>
      <c r="C844" s="20">
        <v>96441</v>
      </c>
      <c r="D844" s="4" t="s">
        <v>94</v>
      </c>
      <c r="E844" s="17">
        <v>3760</v>
      </c>
      <c r="F844" s="41" t="s">
        <v>123</v>
      </c>
      <c r="G844" s="17">
        <v>3760</v>
      </c>
      <c r="H844" s="17">
        <f t="shared" si="14"/>
        <v>0</v>
      </c>
      <c r="I844" s="21"/>
    </row>
    <row r="845" spans="1:9" x14ac:dyDescent="0.25">
      <c r="A845" s="18">
        <v>42744</v>
      </c>
      <c r="B845" s="19" t="s">
        <v>1108</v>
      </c>
      <c r="C845" s="20">
        <v>96442</v>
      </c>
      <c r="D845" s="4" t="s">
        <v>462</v>
      </c>
      <c r="E845" s="17">
        <v>7820.8</v>
      </c>
      <c r="F845" s="41" t="s">
        <v>123</v>
      </c>
      <c r="G845" s="17">
        <v>7820.8</v>
      </c>
      <c r="H845" s="17">
        <f t="shared" si="14"/>
        <v>0</v>
      </c>
      <c r="I845" s="21"/>
    </row>
    <row r="846" spans="1:9" x14ac:dyDescent="0.25">
      <c r="A846" s="18">
        <v>42744</v>
      </c>
      <c r="B846" s="19" t="s">
        <v>1109</v>
      </c>
      <c r="C846" s="20">
        <v>96443</v>
      </c>
      <c r="D846" s="4" t="s">
        <v>94</v>
      </c>
      <c r="E846" s="17">
        <v>3214.8</v>
      </c>
      <c r="F846" s="41" t="s">
        <v>123</v>
      </c>
      <c r="G846" s="17">
        <v>3214.8</v>
      </c>
      <c r="H846" s="17">
        <f t="shared" si="14"/>
        <v>0</v>
      </c>
      <c r="I846" s="21"/>
    </row>
    <row r="847" spans="1:9" x14ac:dyDescent="0.25">
      <c r="A847" s="18">
        <v>42744</v>
      </c>
      <c r="B847" s="19" t="s">
        <v>1110</v>
      </c>
      <c r="C847" s="20">
        <v>96444</v>
      </c>
      <c r="D847" s="4" t="s">
        <v>81</v>
      </c>
      <c r="E847" s="17">
        <v>2760.8</v>
      </c>
      <c r="F847" s="41" t="s">
        <v>123</v>
      </c>
      <c r="G847" s="17">
        <v>2760.8</v>
      </c>
      <c r="H847" s="17">
        <f t="shared" si="14"/>
        <v>0</v>
      </c>
      <c r="I847" s="21"/>
    </row>
    <row r="848" spans="1:9" x14ac:dyDescent="0.25">
      <c r="A848" s="18">
        <v>42744</v>
      </c>
      <c r="B848" s="19" t="s">
        <v>1111</v>
      </c>
      <c r="C848" s="20">
        <v>96445</v>
      </c>
      <c r="D848" s="4" t="s">
        <v>457</v>
      </c>
      <c r="E848" s="17">
        <v>6068.4</v>
      </c>
      <c r="F848" s="41" t="s">
        <v>123</v>
      </c>
      <c r="G848" s="17">
        <v>6068.4</v>
      </c>
      <c r="H848" s="17">
        <f t="shared" si="14"/>
        <v>0</v>
      </c>
      <c r="I848" s="21"/>
    </row>
    <row r="849" spans="1:9" x14ac:dyDescent="0.25">
      <c r="A849" s="18">
        <v>42744</v>
      </c>
      <c r="B849" s="19" t="s">
        <v>1112</v>
      </c>
      <c r="C849" s="20">
        <v>96446</v>
      </c>
      <c r="D849" s="4" t="s">
        <v>442</v>
      </c>
      <c r="E849" s="17">
        <v>7479.6</v>
      </c>
      <c r="F849" s="41" t="s">
        <v>275</v>
      </c>
      <c r="G849" s="17">
        <v>7479.6</v>
      </c>
      <c r="H849" s="17">
        <f t="shared" si="14"/>
        <v>0</v>
      </c>
      <c r="I849" s="21"/>
    </row>
    <row r="850" spans="1:9" x14ac:dyDescent="0.25">
      <c r="A850" s="18">
        <v>42744</v>
      </c>
      <c r="B850" s="19" t="s">
        <v>1113</v>
      </c>
      <c r="C850" s="20">
        <v>96447</v>
      </c>
      <c r="D850" s="4" t="s">
        <v>272</v>
      </c>
      <c r="E850" s="17">
        <v>3891.6</v>
      </c>
      <c r="F850" s="41" t="s">
        <v>275</v>
      </c>
      <c r="G850" s="17">
        <v>3891.6</v>
      </c>
      <c r="H850" s="17">
        <f t="shared" si="14"/>
        <v>0</v>
      </c>
      <c r="I850" s="21"/>
    </row>
    <row r="851" spans="1:9" x14ac:dyDescent="0.25">
      <c r="A851" s="18">
        <v>42744</v>
      </c>
      <c r="B851" s="19" t="s">
        <v>1114</v>
      </c>
      <c r="C851" s="20">
        <v>96448</v>
      </c>
      <c r="D851" s="4" t="s">
        <v>509</v>
      </c>
      <c r="E851" s="17">
        <v>5291.1</v>
      </c>
      <c r="F851" s="41" t="s">
        <v>123</v>
      </c>
      <c r="G851" s="17">
        <v>5291.1</v>
      </c>
      <c r="H851" s="17">
        <f t="shared" si="14"/>
        <v>0</v>
      </c>
      <c r="I851" s="21"/>
    </row>
    <row r="852" spans="1:9" x14ac:dyDescent="0.25">
      <c r="A852" s="18">
        <v>42744</v>
      </c>
      <c r="B852" s="19" t="s">
        <v>1115</v>
      </c>
      <c r="C852" s="20">
        <v>96449</v>
      </c>
      <c r="D852" s="4" t="s">
        <v>1116</v>
      </c>
      <c r="E852" s="17">
        <v>3635.3</v>
      </c>
      <c r="F852" s="41" t="s">
        <v>123</v>
      </c>
      <c r="G852" s="17">
        <v>3635.3</v>
      </c>
      <c r="H852" s="17">
        <f t="shared" si="14"/>
        <v>0</v>
      </c>
      <c r="I852" s="21"/>
    </row>
    <row r="853" spans="1:9" x14ac:dyDescent="0.25">
      <c r="A853" s="18">
        <v>42744</v>
      </c>
      <c r="B853" s="19" t="s">
        <v>1117</v>
      </c>
      <c r="C853" s="20">
        <v>96450</v>
      </c>
      <c r="D853" s="4" t="s">
        <v>858</v>
      </c>
      <c r="E853" s="17">
        <v>1694.7</v>
      </c>
      <c r="F853" s="41" t="s">
        <v>123</v>
      </c>
      <c r="G853" s="17">
        <v>1694.7</v>
      </c>
      <c r="H853" s="17">
        <f t="shared" si="14"/>
        <v>0</v>
      </c>
      <c r="I853" s="21"/>
    </row>
    <row r="854" spans="1:9" x14ac:dyDescent="0.25">
      <c r="A854" s="18">
        <v>42744</v>
      </c>
      <c r="B854" s="19" t="s">
        <v>1118</v>
      </c>
      <c r="C854" s="20">
        <v>96451</v>
      </c>
      <c r="D854" s="4" t="s">
        <v>30</v>
      </c>
      <c r="E854" s="17">
        <v>2356.2600000000002</v>
      </c>
      <c r="F854" s="41" t="s">
        <v>123</v>
      </c>
      <c r="G854" s="17">
        <v>2356.2600000000002</v>
      </c>
      <c r="H854" s="17">
        <f t="shared" si="14"/>
        <v>0</v>
      </c>
      <c r="I854" s="21"/>
    </row>
    <row r="855" spans="1:9" x14ac:dyDescent="0.25">
      <c r="A855" s="18">
        <v>42744</v>
      </c>
      <c r="B855" s="19" t="s">
        <v>1119</v>
      </c>
      <c r="C855" s="20">
        <v>96452</v>
      </c>
      <c r="D855" s="15" t="s">
        <v>30</v>
      </c>
      <c r="E855" s="16">
        <v>0</v>
      </c>
      <c r="F855" s="40" t="s">
        <v>95</v>
      </c>
      <c r="G855" s="16">
        <v>0</v>
      </c>
      <c r="H855" s="16">
        <f t="shared" si="14"/>
        <v>0</v>
      </c>
      <c r="I855" s="21"/>
    </row>
    <row r="856" spans="1:9" x14ac:dyDescent="0.25">
      <c r="A856" s="18">
        <v>42744</v>
      </c>
      <c r="B856" s="19" t="s">
        <v>1120</v>
      </c>
      <c r="C856" s="20">
        <v>96453</v>
      </c>
      <c r="D856" s="4" t="s">
        <v>205</v>
      </c>
      <c r="E856" s="22">
        <v>90286.61</v>
      </c>
      <c r="F856" s="42" t="s">
        <v>1121</v>
      </c>
      <c r="G856" s="22">
        <f>46645.21+43641.4</f>
        <v>90286.61</v>
      </c>
      <c r="H856" s="22">
        <f t="shared" si="14"/>
        <v>0</v>
      </c>
      <c r="I856" s="21"/>
    </row>
    <row r="857" spans="1:9" x14ac:dyDescent="0.25">
      <c r="A857" s="18">
        <v>42744</v>
      </c>
      <c r="B857" s="19" t="s">
        <v>1122</v>
      </c>
      <c r="C857" s="20">
        <v>96454</v>
      </c>
      <c r="D857" s="4" t="s">
        <v>159</v>
      </c>
      <c r="E857" s="17">
        <v>3405.2</v>
      </c>
      <c r="F857" s="41" t="s">
        <v>107</v>
      </c>
      <c r="G857" s="17">
        <v>3405.2</v>
      </c>
      <c r="H857" s="17">
        <f t="shared" si="14"/>
        <v>0</v>
      </c>
      <c r="I857" s="21"/>
    </row>
    <row r="858" spans="1:9" x14ac:dyDescent="0.25">
      <c r="A858" s="18">
        <v>42744</v>
      </c>
      <c r="B858" s="19" t="s">
        <v>1123</v>
      </c>
      <c r="C858" s="20">
        <v>96455</v>
      </c>
      <c r="D858" s="4" t="s">
        <v>305</v>
      </c>
      <c r="E858" s="17">
        <v>8067.4</v>
      </c>
      <c r="F858" s="41" t="s">
        <v>237</v>
      </c>
      <c r="G858" s="17">
        <v>8067.4</v>
      </c>
      <c r="H858" s="17">
        <f t="shared" si="14"/>
        <v>0</v>
      </c>
      <c r="I858" s="21"/>
    </row>
    <row r="859" spans="1:9" x14ac:dyDescent="0.25">
      <c r="A859" s="18">
        <v>42744</v>
      </c>
      <c r="B859" s="19" t="s">
        <v>1124</v>
      </c>
      <c r="C859" s="20">
        <v>96456</v>
      </c>
      <c r="D859" s="4" t="s">
        <v>476</v>
      </c>
      <c r="E859" s="17">
        <v>26153.599999999999</v>
      </c>
      <c r="F859" s="41" t="s">
        <v>317</v>
      </c>
      <c r="G859" s="17">
        <v>26153.599999999999</v>
      </c>
      <c r="H859" s="17">
        <f t="shared" si="14"/>
        <v>0</v>
      </c>
      <c r="I859" s="21"/>
    </row>
    <row r="860" spans="1:9" x14ac:dyDescent="0.25">
      <c r="A860" s="18">
        <v>42744</v>
      </c>
      <c r="B860" s="19" t="s">
        <v>1125</v>
      </c>
      <c r="C860" s="20">
        <v>96457</v>
      </c>
      <c r="D860" s="15" t="s">
        <v>1126</v>
      </c>
      <c r="E860" s="16">
        <v>0</v>
      </c>
      <c r="F860" s="40" t="s">
        <v>95</v>
      </c>
      <c r="G860" s="16">
        <v>0</v>
      </c>
      <c r="H860" s="16">
        <f t="shared" si="14"/>
        <v>0</v>
      </c>
      <c r="I860" s="21"/>
    </row>
    <row r="861" spans="1:9" x14ac:dyDescent="0.25">
      <c r="A861" s="18">
        <v>42744</v>
      </c>
      <c r="B861" s="19" t="s">
        <v>1127</v>
      </c>
      <c r="C861" s="20">
        <v>96458</v>
      </c>
      <c r="D861" s="4" t="s">
        <v>1126</v>
      </c>
      <c r="E861" s="17">
        <v>41706.9</v>
      </c>
      <c r="F861" s="41" t="s">
        <v>107</v>
      </c>
      <c r="G861" s="17">
        <v>41706.9</v>
      </c>
      <c r="H861" s="17">
        <f t="shared" si="14"/>
        <v>0</v>
      </c>
      <c r="I861" s="21"/>
    </row>
    <row r="862" spans="1:9" x14ac:dyDescent="0.25">
      <c r="A862" s="18">
        <v>42744</v>
      </c>
      <c r="B862" s="19" t="s">
        <v>1128</v>
      </c>
      <c r="C862" s="20">
        <v>96459</v>
      </c>
      <c r="D862" s="4" t="s">
        <v>367</v>
      </c>
      <c r="E862" s="17">
        <v>900</v>
      </c>
      <c r="F862" s="41" t="s">
        <v>123</v>
      </c>
      <c r="G862" s="17">
        <v>900</v>
      </c>
      <c r="H862" s="17">
        <f t="shared" si="14"/>
        <v>0</v>
      </c>
      <c r="I862" s="21"/>
    </row>
    <row r="863" spans="1:9" x14ac:dyDescent="0.25">
      <c r="A863" s="18">
        <v>42744</v>
      </c>
      <c r="B863" s="19" t="s">
        <v>1129</v>
      </c>
      <c r="C863" s="20">
        <v>96460</v>
      </c>
      <c r="D863" s="4" t="s">
        <v>115</v>
      </c>
      <c r="E863" s="17">
        <v>3861.1</v>
      </c>
      <c r="F863" s="41" t="s">
        <v>123</v>
      </c>
      <c r="G863" s="17">
        <v>3861.1</v>
      </c>
      <c r="H863" s="17">
        <f t="shared" si="14"/>
        <v>0</v>
      </c>
      <c r="I863" s="21"/>
    </row>
    <row r="864" spans="1:9" x14ac:dyDescent="0.25">
      <c r="A864" s="18">
        <v>42744</v>
      </c>
      <c r="B864" s="19" t="s">
        <v>1130</v>
      </c>
      <c r="C864" s="20">
        <v>96461</v>
      </c>
      <c r="D864" s="4" t="s">
        <v>30</v>
      </c>
      <c r="E864" s="17">
        <v>2114.6999999999998</v>
      </c>
      <c r="F864" s="41" t="s">
        <v>123</v>
      </c>
      <c r="G864" s="17">
        <v>2114.6999999999998</v>
      </c>
      <c r="H864" s="17">
        <f t="shared" si="14"/>
        <v>0</v>
      </c>
      <c r="I864" s="21"/>
    </row>
    <row r="865" spans="1:9" x14ac:dyDescent="0.25">
      <c r="A865" s="18">
        <v>42744</v>
      </c>
      <c r="B865" s="19" t="s">
        <v>1131</v>
      </c>
      <c r="C865" s="20">
        <v>96462</v>
      </c>
      <c r="D865" s="4" t="s">
        <v>147</v>
      </c>
      <c r="E865" s="17">
        <v>43691.199999999997</v>
      </c>
      <c r="F865" s="41" t="s">
        <v>123</v>
      </c>
      <c r="G865" s="17">
        <v>43691.199999999997</v>
      </c>
      <c r="H865" s="17">
        <f t="shared" si="14"/>
        <v>0</v>
      </c>
      <c r="I865" s="21"/>
    </row>
    <row r="866" spans="1:9" x14ac:dyDescent="0.25">
      <c r="A866" s="18">
        <v>42744</v>
      </c>
      <c r="B866" s="19" t="s">
        <v>1132</v>
      </c>
      <c r="C866" s="20">
        <v>96463</v>
      </c>
      <c r="D866" s="4" t="s">
        <v>509</v>
      </c>
      <c r="E866" s="17">
        <v>22134</v>
      </c>
      <c r="F866" s="41" t="s">
        <v>129</v>
      </c>
      <c r="G866" s="17">
        <v>22134</v>
      </c>
      <c r="H866" s="17">
        <f t="shared" si="14"/>
        <v>0</v>
      </c>
      <c r="I866" s="21"/>
    </row>
    <row r="867" spans="1:9" x14ac:dyDescent="0.25">
      <c r="A867" s="18">
        <v>42744</v>
      </c>
      <c r="B867" s="19" t="s">
        <v>1133</v>
      </c>
      <c r="C867" s="20">
        <v>96464</v>
      </c>
      <c r="D867" s="15" t="s">
        <v>157</v>
      </c>
      <c r="E867" s="16">
        <v>0</v>
      </c>
      <c r="F867" s="40" t="s">
        <v>95</v>
      </c>
      <c r="G867" s="16">
        <v>0</v>
      </c>
      <c r="H867" s="16">
        <f t="shared" si="14"/>
        <v>0</v>
      </c>
      <c r="I867" s="21"/>
    </row>
    <row r="868" spans="1:9" x14ac:dyDescent="0.25">
      <c r="A868" s="18">
        <v>42744</v>
      </c>
      <c r="B868" s="19" t="s">
        <v>1134</v>
      </c>
      <c r="C868" s="20">
        <v>96465</v>
      </c>
      <c r="D868" s="4" t="s">
        <v>155</v>
      </c>
      <c r="E868" s="17">
        <v>13020.8</v>
      </c>
      <c r="F868" s="41" t="s">
        <v>107</v>
      </c>
      <c r="G868" s="17">
        <v>13020.8</v>
      </c>
      <c r="H868" s="17">
        <f t="shared" si="14"/>
        <v>0</v>
      </c>
      <c r="I868" s="21"/>
    </row>
    <row r="869" spans="1:9" x14ac:dyDescent="0.25">
      <c r="A869" s="18">
        <v>42744</v>
      </c>
      <c r="B869" s="19" t="s">
        <v>1135</v>
      </c>
      <c r="C869" s="20">
        <v>96466</v>
      </c>
      <c r="D869" s="4" t="s">
        <v>145</v>
      </c>
      <c r="E869" s="17">
        <v>15885.8</v>
      </c>
      <c r="F869" s="41" t="s">
        <v>107</v>
      </c>
      <c r="G869" s="17">
        <v>15885.8</v>
      </c>
      <c r="H869" s="17">
        <f t="shared" si="14"/>
        <v>0</v>
      </c>
      <c r="I869" s="21"/>
    </row>
    <row r="870" spans="1:9" x14ac:dyDescent="0.25">
      <c r="A870" s="18">
        <v>42744</v>
      </c>
      <c r="B870" s="19" t="s">
        <v>1136</v>
      </c>
      <c r="C870" s="20">
        <v>96467</v>
      </c>
      <c r="D870" s="4" t="s">
        <v>145</v>
      </c>
      <c r="E870" s="17">
        <v>780</v>
      </c>
      <c r="F870" s="41" t="s">
        <v>107</v>
      </c>
      <c r="G870" s="17">
        <v>780</v>
      </c>
      <c r="H870" s="17">
        <f t="shared" si="14"/>
        <v>0</v>
      </c>
      <c r="I870" s="21"/>
    </row>
    <row r="871" spans="1:9" x14ac:dyDescent="0.25">
      <c r="A871" s="18">
        <v>42744</v>
      </c>
      <c r="B871" s="19" t="s">
        <v>1137</v>
      </c>
      <c r="C871" s="20">
        <v>96468</v>
      </c>
      <c r="D871" s="4" t="s">
        <v>165</v>
      </c>
      <c r="E871" s="17">
        <v>4075.3</v>
      </c>
      <c r="F871" s="41" t="s">
        <v>1138</v>
      </c>
      <c r="G871" s="17">
        <v>4075.3</v>
      </c>
      <c r="H871" s="17">
        <f t="shared" si="14"/>
        <v>0</v>
      </c>
      <c r="I871" s="21"/>
    </row>
    <row r="872" spans="1:9" x14ac:dyDescent="0.25">
      <c r="A872" s="18">
        <v>42744</v>
      </c>
      <c r="B872" s="19" t="s">
        <v>1139</v>
      </c>
      <c r="C872" s="20">
        <v>96469</v>
      </c>
      <c r="D872" s="4" t="s">
        <v>172</v>
      </c>
      <c r="E872" s="17">
        <v>24201.200000000001</v>
      </c>
      <c r="F872" s="41" t="s">
        <v>765</v>
      </c>
      <c r="G872" s="17">
        <v>24201.200000000001</v>
      </c>
      <c r="H872" s="17">
        <f t="shared" si="14"/>
        <v>0</v>
      </c>
      <c r="I872" s="21"/>
    </row>
    <row r="873" spans="1:9" x14ac:dyDescent="0.25">
      <c r="A873" s="18">
        <v>42744</v>
      </c>
      <c r="B873" s="19" t="s">
        <v>1140</v>
      </c>
      <c r="C873" s="20">
        <v>96470</v>
      </c>
      <c r="D873" s="4" t="s">
        <v>1141</v>
      </c>
      <c r="E873" s="17">
        <v>5397.6</v>
      </c>
      <c r="F873" s="41" t="s">
        <v>173</v>
      </c>
      <c r="G873" s="17">
        <v>5397.6</v>
      </c>
      <c r="H873" s="17">
        <f t="shared" si="14"/>
        <v>0</v>
      </c>
      <c r="I873" s="21"/>
    </row>
    <row r="874" spans="1:9" x14ac:dyDescent="0.25">
      <c r="A874" s="18">
        <v>42744</v>
      </c>
      <c r="B874" s="19" t="s">
        <v>1142</v>
      </c>
      <c r="C874" s="20">
        <v>96471</v>
      </c>
      <c r="D874" s="4" t="s">
        <v>161</v>
      </c>
      <c r="E874" s="17">
        <v>51241.3</v>
      </c>
      <c r="F874" s="41" t="s">
        <v>765</v>
      </c>
      <c r="G874" s="17">
        <v>51241.3</v>
      </c>
      <c r="H874" s="17">
        <f t="shared" si="14"/>
        <v>0</v>
      </c>
      <c r="I874" s="21"/>
    </row>
    <row r="875" spans="1:9" x14ac:dyDescent="0.25">
      <c r="A875" s="18">
        <v>42744</v>
      </c>
      <c r="B875" s="19" t="s">
        <v>1143</v>
      </c>
      <c r="C875" s="20">
        <v>96472</v>
      </c>
      <c r="D875" s="4" t="s">
        <v>163</v>
      </c>
      <c r="E875" s="17">
        <v>19258.400000000001</v>
      </c>
      <c r="F875" s="41" t="s">
        <v>166</v>
      </c>
      <c r="G875" s="17">
        <v>19258.400000000001</v>
      </c>
      <c r="H875" s="17">
        <f t="shared" si="14"/>
        <v>0</v>
      </c>
      <c r="I875" s="21"/>
    </row>
    <row r="876" spans="1:9" x14ac:dyDescent="0.25">
      <c r="A876" s="18">
        <v>42744</v>
      </c>
      <c r="B876" s="19" t="s">
        <v>1144</v>
      </c>
      <c r="C876" s="20">
        <v>96473</v>
      </c>
      <c r="D876" s="4" t="s">
        <v>131</v>
      </c>
      <c r="E876" s="17">
        <v>7852</v>
      </c>
      <c r="F876" s="41" t="s">
        <v>123</v>
      </c>
      <c r="G876" s="17">
        <v>7852</v>
      </c>
      <c r="H876" s="17">
        <f t="shared" si="14"/>
        <v>0</v>
      </c>
      <c r="I876" s="21"/>
    </row>
    <row r="877" spans="1:9" x14ac:dyDescent="0.25">
      <c r="A877" s="18">
        <v>42744</v>
      </c>
      <c r="B877" s="19" t="s">
        <v>1145</v>
      </c>
      <c r="C877" s="20">
        <v>96474</v>
      </c>
      <c r="D877" s="4" t="s">
        <v>329</v>
      </c>
      <c r="E877" s="17">
        <v>256</v>
      </c>
      <c r="F877" s="41" t="s">
        <v>123</v>
      </c>
      <c r="G877" s="17">
        <v>256</v>
      </c>
      <c r="H877" s="17">
        <f t="shared" si="14"/>
        <v>0</v>
      </c>
      <c r="I877" s="21"/>
    </row>
    <row r="878" spans="1:9" x14ac:dyDescent="0.25">
      <c r="A878" s="18">
        <v>42744</v>
      </c>
      <c r="B878" s="19" t="s">
        <v>1146</v>
      </c>
      <c r="C878" s="20">
        <v>96475</v>
      </c>
      <c r="D878" s="4" t="s">
        <v>329</v>
      </c>
      <c r="E878" s="17">
        <v>655.20000000000005</v>
      </c>
      <c r="F878" s="41" t="s">
        <v>123</v>
      </c>
      <c r="G878" s="17">
        <v>655.20000000000005</v>
      </c>
      <c r="H878" s="17">
        <f t="shared" si="14"/>
        <v>0</v>
      </c>
      <c r="I878" s="21"/>
    </row>
    <row r="879" spans="1:9" x14ac:dyDescent="0.25">
      <c r="A879" s="18">
        <v>42744</v>
      </c>
      <c r="B879" s="19" t="s">
        <v>1147</v>
      </c>
      <c r="C879" s="20">
        <v>96476</v>
      </c>
      <c r="D879" s="4" t="s">
        <v>135</v>
      </c>
      <c r="E879" s="17">
        <v>16694.400000000001</v>
      </c>
      <c r="F879" s="41" t="s">
        <v>123</v>
      </c>
      <c r="G879" s="17">
        <v>16694.400000000001</v>
      </c>
      <c r="H879" s="17">
        <f t="shared" si="14"/>
        <v>0</v>
      </c>
      <c r="I879" s="21"/>
    </row>
    <row r="880" spans="1:9" x14ac:dyDescent="0.25">
      <c r="A880" s="18">
        <v>42744</v>
      </c>
      <c r="B880" s="19" t="s">
        <v>1148</v>
      </c>
      <c r="C880" s="20">
        <v>96477</v>
      </c>
      <c r="D880" s="15" t="s">
        <v>930</v>
      </c>
      <c r="E880" s="16">
        <v>0</v>
      </c>
      <c r="F880" s="40" t="s">
        <v>95</v>
      </c>
      <c r="G880" s="16">
        <v>0</v>
      </c>
      <c r="H880" s="16">
        <f t="shared" si="14"/>
        <v>0</v>
      </c>
      <c r="I880" s="21"/>
    </row>
    <row r="881" spans="1:9" x14ac:dyDescent="0.25">
      <c r="A881" s="18">
        <v>42744</v>
      </c>
      <c r="B881" s="19" t="s">
        <v>1149</v>
      </c>
      <c r="C881" s="20">
        <v>96478</v>
      </c>
      <c r="D881" s="4" t="s">
        <v>531</v>
      </c>
      <c r="E881" s="17">
        <v>34572.800000000003</v>
      </c>
      <c r="F881" s="41" t="s">
        <v>107</v>
      </c>
      <c r="G881" s="17">
        <v>34572.800000000003</v>
      </c>
      <c r="H881" s="17">
        <f t="shared" si="14"/>
        <v>0</v>
      </c>
      <c r="I881" s="21"/>
    </row>
    <row r="882" spans="1:9" x14ac:dyDescent="0.25">
      <c r="A882" s="18">
        <v>42744</v>
      </c>
      <c r="B882" s="19" t="s">
        <v>1150</v>
      </c>
      <c r="C882" s="20">
        <v>96479</v>
      </c>
      <c r="D882" s="4" t="s">
        <v>168</v>
      </c>
      <c r="E882" s="17">
        <v>879.3</v>
      </c>
      <c r="F882" s="41" t="s">
        <v>123</v>
      </c>
      <c r="G882" s="17">
        <v>879.3</v>
      </c>
      <c r="H882" s="17">
        <f t="shared" si="14"/>
        <v>0</v>
      </c>
      <c r="I882" s="21"/>
    </row>
    <row r="883" spans="1:9" x14ac:dyDescent="0.25">
      <c r="A883" s="18">
        <v>42744</v>
      </c>
      <c r="B883" s="19" t="s">
        <v>1151</v>
      </c>
      <c r="C883" s="20">
        <v>96480</v>
      </c>
      <c r="D883" s="4" t="s">
        <v>785</v>
      </c>
      <c r="E883" s="17">
        <v>14470</v>
      </c>
      <c r="F883" s="41" t="s">
        <v>123</v>
      </c>
      <c r="G883" s="17">
        <v>14470</v>
      </c>
      <c r="H883" s="17">
        <f t="shared" si="14"/>
        <v>0</v>
      </c>
      <c r="I883" s="21"/>
    </row>
    <row r="884" spans="1:9" x14ac:dyDescent="0.25">
      <c r="A884" s="18">
        <v>42744</v>
      </c>
      <c r="B884" s="19" t="s">
        <v>1152</v>
      </c>
      <c r="C884" s="20">
        <v>96481</v>
      </c>
      <c r="D884" s="4" t="s">
        <v>135</v>
      </c>
      <c r="E884" s="17">
        <v>767.6</v>
      </c>
      <c r="F884" s="41" t="s">
        <v>123</v>
      </c>
      <c r="G884" s="17">
        <v>767.6</v>
      </c>
      <c r="H884" s="17">
        <f t="shared" si="14"/>
        <v>0</v>
      </c>
      <c r="I884" s="21"/>
    </row>
    <row r="885" spans="1:9" x14ac:dyDescent="0.25">
      <c r="A885" s="18">
        <v>42744</v>
      </c>
      <c r="B885" s="19" t="s">
        <v>1153</v>
      </c>
      <c r="C885" s="20">
        <v>96482</v>
      </c>
      <c r="D885" s="4" t="s">
        <v>879</v>
      </c>
      <c r="E885" s="17">
        <v>471.9</v>
      </c>
      <c r="F885" s="41" t="s">
        <v>123</v>
      </c>
      <c r="G885" s="17">
        <v>471.9</v>
      </c>
      <c r="H885" s="17">
        <f t="shared" si="14"/>
        <v>0</v>
      </c>
      <c r="I885" s="21"/>
    </row>
    <row r="886" spans="1:9" x14ac:dyDescent="0.25">
      <c r="A886" s="18">
        <v>42744</v>
      </c>
      <c r="B886" s="19" t="s">
        <v>1154</v>
      </c>
      <c r="C886" s="20">
        <v>96483</v>
      </c>
      <c r="D886" s="4" t="s">
        <v>30</v>
      </c>
      <c r="E886" s="17">
        <v>1788.3</v>
      </c>
      <c r="F886" s="41" t="s">
        <v>123</v>
      </c>
      <c r="G886" s="17">
        <v>1788.3</v>
      </c>
      <c r="H886" s="17">
        <f t="shared" si="14"/>
        <v>0</v>
      </c>
      <c r="I886" s="21"/>
    </row>
    <row r="887" spans="1:9" x14ac:dyDescent="0.25">
      <c r="A887" s="18">
        <v>42744</v>
      </c>
      <c r="B887" s="19" t="s">
        <v>1155</v>
      </c>
      <c r="C887" s="20">
        <v>96484</v>
      </c>
      <c r="D887" s="4" t="s">
        <v>205</v>
      </c>
      <c r="E887" s="17">
        <v>12243</v>
      </c>
      <c r="F887" s="41" t="s">
        <v>1156</v>
      </c>
      <c r="G887" s="17">
        <v>12243</v>
      </c>
      <c r="H887" s="17">
        <f t="shared" si="14"/>
        <v>0</v>
      </c>
      <c r="I887" s="21"/>
    </row>
    <row r="888" spans="1:9" x14ac:dyDescent="0.25">
      <c r="A888" s="18">
        <v>42744</v>
      </c>
      <c r="B888" s="19" t="s">
        <v>1157</v>
      </c>
      <c r="C888" s="20">
        <v>96485</v>
      </c>
      <c r="D888" s="4" t="s">
        <v>30</v>
      </c>
      <c r="E888" s="17">
        <v>5305.5</v>
      </c>
      <c r="F888" s="41" t="s">
        <v>123</v>
      </c>
      <c r="G888" s="17">
        <v>5305.5</v>
      </c>
      <c r="H888" s="17">
        <f t="shared" si="14"/>
        <v>0</v>
      </c>
      <c r="I888" s="21"/>
    </row>
    <row r="889" spans="1:9" x14ac:dyDescent="0.25">
      <c r="A889" s="18">
        <v>42744</v>
      </c>
      <c r="B889" s="19" t="s">
        <v>1158</v>
      </c>
      <c r="C889" s="20">
        <v>96486</v>
      </c>
      <c r="D889" s="4" t="s">
        <v>218</v>
      </c>
      <c r="E889" s="17">
        <v>11167.1</v>
      </c>
      <c r="F889" s="41" t="s">
        <v>307</v>
      </c>
      <c r="G889" s="17">
        <v>11167.1</v>
      </c>
      <c r="H889" s="17">
        <f t="shared" si="14"/>
        <v>0</v>
      </c>
      <c r="I889" s="21"/>
    </row>
    <row r="890" spans="1:9" x14ac:dyDescent="0.25">
      <c r="A890" s="18">
        <v>42744</v>
      </c>
      <c r="B890" s="19" t="s">
        <v>1159</v>
      </c>
      <c r="C890" s="20">
        <v>96487</v>
      </c>
      <c r="D890" s="4" t="s">
        <v>1160</v>
      </c>
      <c r="E890" s="17">
        <v>3598.6</v>
      </c>
      <c r="F890" s="41" t="s">
        <v>123</v>
      </c>
      <c r="G890" s="17">
        <v>3598.6</v>
      </c>
      <c r="H890" s="17">
        <f t="shared" si="14"/>
        <v>0</v>
      </c>
      <c r="I890" s="21"/>
    </row>
    <row r="891" spans="1:9" x14ac:dyDescent="0.25">
      <c r="A891" s="18">
        <v>42744</v>
      </c>
      <c r="B891" s="19" t="s">
        <v>1161</v>
      </c>
      <c r="C891" s="20">
        <v>96488</v>
      </c>
      <c r="D891" s="4" t="s">
        <v>1160</v>
      </c>
      <c r="E891" s="17">
        <v>370</v>
      </c>
      <c r="F891" s="41" t="s">
        <v>123</v>
      </c>
      <c r="G891" s="17">
        <v>370</v>
      </c>
      <c r="H891" s="17">
        <f t="shared" si="14"/>
        <v>0</v>
      </c>
      <c r="I891" s="21"/>
    </row>
    <row r="892" spans="1:9" x14ac:dyDescent="0.25">
      <c r="A892" s="18">
        <v>42744</v>
      </c>
      <c r="B892" s="19" t="s">
        <v>1162</v>
      </c>
      <c r="C892" s="20">
        <v>96489</v>
      </c>
      <c r="D892" s="4" t="s">
        <v>1163</v>
      </c>
      <c r="E892" s="17">
        <v>16005.6</v>
      </c>
      <c r="F892" s="41" t="s">
        <v>107</v>
      </c>
      <c r="G892" s="17">
        <v>16005.6</v>
      </c>
      <c r="H892" s="17">
        <f t="shared" si="14"/>
        <v>0</v>
      </c>
      <c r="I892" s="21"/>
    </row>
    <row r="893" spans="1:9" x14ac:dyDescent="0.25">
      <c r="A893" s="18">
        <v>42744</v>
      </c>
      <c r="B893" s="19" t="s">
        <v>1164</v>
      </c>
      <c r="C893" s="20">
        <v>96490</v>
      </c>
      <c r="D893" s="4" t="s">
        <v>528</v>
      </c>
      <c r="E893" s="17">
        <v>1637</v>
      </c>
      <c r="F893" s="41" t="s">
        <v>107</v>
      </c>
      <c r="G893" s="17">
        <v>1637</v>
      </c>
      <c r="H893" s="17">
        <f t="shared" si="14"/>
        <v>0</v>
      </c>
      <c r="I893" s="21"/>
    </row>
    <row r="894" spans="1:9" x14ac:dyDescent="0.25">
      <c r="A894" s="18">
        <v>42744</v>
      </c>
      <c r="B894" s="19" t="s">
        <v>1165</v>
      </c>
      <c r="C894" s="20">
        <v>96491</v>
      </c>
      <c r="D894" s="4" t="s">
        <v>1166</v>
      </c>
      <c r="E894" s="17">
        <v>1177.4000000000001</v>
      </c>
      <c r="F894" s="41" t="s">
        <v>107</v>
      </c>
      <c r="G894" s="17">
        <v>1177.4000000000001</v>
      </c>
      <c r="H894" s="17">
        <f t="shared" si="14"/>
        <v>0</v>
      </c>
      <c r="I894" s="21"/>
    </row>
    <row r="895" spans="1:9" x14ac:dyDescent="0.25">
      <c r="A895" s="18">
        <v>42744</v>
      </c>
      <c r="B895" s="19" t="s">
        <v>1167</v>
      </c>
      <c r="C895" s="20">
        <v>96492</v>
      </c>
      <c r="D895" s="4" t="s">
        <v>182</v>
      </c>
      <c r="E895" s="17">
        <v>2500</v>
      </c>
      <c r="F895" s="41" t="s">
        <v>107</v>
      </c>
      <c r="G895" s="17">
        <v>2500</v>
      </c>
      <c r="H895" s="17">
        <f t="shared" si="14"/>
        <v>0</v>
      </c>
      <c r="I895" s="21"/>
    </row>
    <row r="896" spans="1:9" x14ac:dyDescent="0.25">
      <c r="A896" s="18">
        <v>42744</v>
      </c>
      <c r="B896" s="19" t="s">
        <v>1168</v>
      </c>
      <c r="C896" s="20">
        <v>96493</v>
      </c>
      <c r="D896" s="4" t="s">
        <v>656</v>
      </c>
      <c r="E896" s="17">
        <v>5666.6</v>
      </c>
      <c r="F896" s="41" t="s">
        <v>107</v>
      </c>
      <c r="G896" s="17">
        <v>5666.6</v>
      </c>
      <c r="H896" s="17">
        <f t="shared" si="14"/>
        <v>0</v>
      </c>
      <c r="I896" s="21"/>
    </row>
    <row r="897" spans="1:9" x14ac:dyDescent="0.25">
      <c r="A897" s="18">
        <v>42744</v>
      </c>
      <c r="B897" s="19" t="s">
        <v>1169</v>
      </c>
      <c r="C897" s="20">
        <v>96494</v>
      </c>
      <c r="D897" s="4" t="s">
        <v>193</v>
      </c>
      <c r="E897" s="17">
        <v>3120</v>
      </c>
      <c r="F897" s="41" t="s">
        <v>107</v>
      </c>
      <c r="G897" s="17">
        <v>3120</v>
      </c>
      <c r="H897" s="17">
        <f t="shared" si="14"/>
        <v>0</v>
      </c>
      <c r="I897" s="21"/>
    </row>
    <row r="898" spans="1:9" x14ac:dyDescent="0.25">
      <c r="A898" s="18">
        <v>42744</v>
      </c>
      <c r="B898" s="19" t="s">
        <v>1170</v>
      </c>
      <c r="C898" s="20">
        <v>96495</v>
      </c>
      <c r="D898" s="4" t="s">
        <v>352</v>
      </c>
      <c r="E898" s="17">
        <v>3180</v>
      </c>
      <c r="F898" s="41" t="s">
        <v>123</v>
      </c>
      <c r="G898" s="17">
        <v>3180</v>
      </c>
      <c r="H898" s="17">
        <f t="shared" si="14"/>
        <v>0</v>
      </c>
      <c r="I898" s="21"/>
    </row>
    <row r="899" spans="1:9" x14ac:dyDescent="0.25">
      <c r="A899" s="18">
        <v>42744</v>
      </c>
      <c r="B899" s="19" t="s">
        <v>1171</v>
      </c>
      <c r="C899" s="20">
        <v>96496</v>
      </c>
      <c r="D899" s="4" t="s">
        <v>356</v>
      </c>
      <c r="E899" s="17">
        <v>15427.8</v>
      </c>
      <c r="F899" s="41" t="s">
        <v>107</v>
      </c>
      <c r="G899" s="17">
        <v>15427.8</v>
      </c>
      <c r="H899" s="17">
        <f t="shared" si="14"/>
        <v>0</v>
      </c>
      <c r="I899" s="21"/>
    </row>
    <row r="900" spans="1:9" x14ac:dyDescent="0.25">
      <c r="A900" s="18">
        <v>42744</v>
      </c>
      <c r="B900" s="19" t="s">
        <v>1172</v>
      </c>
      <c r="C900" s="20">
        <v>96497</v>
      </c>
      <c r="D900" s="4" t="s">
        <v>122</v>
      </c>
      <c r="E900" s="17">
        <v>1092.5</v>
      </c>
      <c r="F900" s="41" t="s">
        <v>1173</v>
      </c>
      <c r="G900" s="17">
        <v>1092.5</v>
      </c>
      <c r="H900" s="17">
        <f t="shared" si="14"/>
        <v>0</v>
      </c>
      <c r="I900" s="21"/>
    </row>
    <row r="901" spans="1:9" x14ac:dyDescent="0.25">
      <c r="A901" s="18">
        <v>42744</v>
      </c>
      <c r="B901" s="19" t="s">
        <v>1174</v>
      </c>
      <c r="C901" s="20">
        <v>96498</v>
      </c>
      <c r="D901" s="4" t="s">
        <v>422</v>
      </c>
      <c r="E901" s="17">
        <v>1246.0999999999999</v>
      </c>
      <c r="F901" s="41" t="s">
        <v>123</v>
      </c>
      <c r="G901" s="17">
        <v>1246.0999999999999</v>
      </c>
      <c r="H901" s="17">
        <f t="shared" si="14"/>
        <v>0</v>
      </c>
      <c r="I901" s="21"/>
    </row>
    <row r="902" spans="1:9" x14ac:dyDescent="0.25">
      <c r="A902" s="18">
        <v>42744</v>
      </c>
      <c r="B902" s="19" t="s">
        <v>1175</v>
      </c>
      <c r="C902" s="20">
        <v>96499</v>
      </c>
      <c r="D902" s="15" t="s">
        <v>222</v>
      </c>
      <c r="E902" s="16">
        <v>0</v>
      </c>
      <c r="F902" s="40" t="s">
        <v>95</v>
      </c>
      <c r="G902" s="16">
        <v>0</v>
      </c>
      <c r="H902" s="16">
        <f t="shared" ref="H902:H965" si="15">E902-G902</f>
        <v>0</v>
      </c>
      <c r="I902" s="21"/>
    </row>
    <row r="903" spans="1:9" x14ac:dyDescent="0.25">
      <c r="A903" s="18">
        <v>42744</v>
      </c>
      <c r="B903" s="19" t="s">
        <v>1176</v>
      </c>
      <c r="C903" s="20">
        <v>96500</v>
      </c>
      <c r="D903" s="4" t="s">
        <v>205</v>
      </c>
      <c r="E903" s="17">
        <v>8752</v>
      </c>
      <c r="F903" s="41" t="s">
        <v>107</v>
      </c>
      <c r="G903" s="17">
        <v>8752</v>
      </c>
      <c r="H903" s="17">
        <f t="shared" si="15"/>
        <v>0</v>
      </c>
      <c r="I903" s="21"/>
    </row>
    <row r="904" spans="1:9" x14ac:dyDescent="0.25">
      <c r="A904" s="18">
        <v>42744</v>
      </c>
      <c r="B904" s="19" t="s">
        <v>1177</v>
      </c>
      <c r="C904" s="20">
        <v>96501</v>
      </c>
      <c r="D904" s="4" t="s">
        <v>30</v>
      </c>
      <c r="E904" s="17">
        <v>13517</v>
      </c>
      <c r="F904" s="41" t="s">
        <v>123</v>
      </c>
      <c r="G904" s="17">
        <v>13517</v>
      </c>
      <c r="H904" s="17">
        <f t="shared" si="15"/>
        <v>0</v>
      </c>
      <c r="I904" s="21"/>
    </row>
    <row r="905" spans="1:9" x14ac:dyDescent="0.25">
      <c r="A905" s="18">
        <v>42744</v>
      </c>
      <c r="B905" s="19" t="s">
        <v>1178</v>
      </c>
      <c r="C905" s="20">
        <v>96502</v>
      </c>
      <c r="D905" s="4" t="s">
        <v>30</v>
      </c>
      <c r="E905" s="17">
        <v>3517.8</v>
      </c>
      <c r="F905" s="41" t="s">
        <v>123</v>
      </c>
      <c r="G905" s="17">
        <v>3517.8</v>
      </c>
      <c r="H905" s="17">
        <f t="shared" si="15"/>
        <v>0</v>
      </c>
      <c r="I905" s="21"/>
    </row>
    <row r="906" spans="1:9" x14ac:dyDescent="0.25">
      <c r="A906" s="18">
        <v>42744</v>
      </c>
      <c r="B906" s="19" t="s">
        <v>1179</v>
      </c>
      <c r="C906" s="20">
        <v>96503</v>
      </c>
      <c r="D906" s="4" t="s">
        <v>800</v>
      </c>
      <c r="E906" s="17">
        <v>13183</v>
      </c>
      <c r="F906" s="42" t="s">
        <v>1180</v>
      </c>
      <c r="G906" s="22">
        <f>9500+3683</f>
        <v>13183</v>
      </c>
      <c r="H906" s="22">
        <f t="shared" si="15"/>
        <v>0</v>
      </c>
      <c r="I906" s="21"/>
    </row>
    <row r="907" spans="1:9" x14ac:dyDescent="0.25">
      <c r="A907" s="18">
        <v>42744</v>
      </c>
      <c r="B907" s="19" t="s">
        <v>1181</v>
      </c>
      <c r="C907" s="20">
        <v>96504</v>
      </c>
      <c r="D907" s="4" t="s">
        <v>800</v>
      </c>
      <c r="E907" s="17">
        <v>1706.4</v>
      </c>
      <c r="F907" s="41" t="s">
        <v>801</v>
      </c>
      <c r="G907" s="17">
        <v>1706.4</v>
      </c>
      <c r="H907" s="17">
        <f t="shared" si="15"/>
        <v>0</v>
      </c>
      <c r="I907" s="21"/>
    </row>
    <row r="908" spans="1:9" x14ac:dyDescent="0.25">
      <c r="A908" s="18">
        <v>42744</v>
      </c>
      <c r="B908" s="19" t="s">
        <v>1182</v>
      </c>
      <c r="C908" s="20">
        <v>96505</v>
      </c>
      <c r="D908" s="4" t="s">
        <v>30</v>
      </c>
      <c r="E908" s="17">
        <v>3710</v>
      </c>
      <c r="F908" s="41" t="s">
        <v>123</v>
      </c>
      <c r="G908" s="17">
        <v>3710</v>
      </c>
      <c r="H908" s="17">
        <f t="shared" si="15"/>
        <v>0</v>
      </c>
      <c r="I908" s="21"/>
    </row>
    <row r="909" spans="1:9" x14ac:dyDescent="0.25">
      <c r="A909" s="18">
        <v>42744</v>
      </c>
      <c r="B909" s="19" t="s">
        <v>1183</v>
      </c>
      <c r="C909" s="20">
        <v>96506</v>
      </c>
      <c r="D909" s="4" t="s">
        <v>10</v>
      </c>
      <c r="E909" s="17">
        <v>112743.1</v>
      </c>
      <c r="F909" s="41" t="s">
        <v>126</v>
      </c>
      <c r="G909" s="17">
        <v>112743.1</v>
      </c>
      <c r="H909" s="17">
        <f t="shared" si="15"/>
        <v>0</v>
      </c>
      <c r="I909" s="21"/>
    </row>
    <row r="910" spans="1:9" x14ac:dyDescent="0.25">
      <c r="A910" s="18">
        <v>42744</v>
      </c>
      <c r="B910" s="19" t="s">
        <v>1184</v>
      </c>
      <c r="C910" s="20">
        <v>96507</v>
      </c>
      <c r="D910" s="4" t="s">
        <v>10</v>
      </c>
      <c r="E910" s="17">
        <v>28836.3</v>
      </c>
      <c r="F910" s="41" t="s">
        <v>126</v>
      </c>
      <c r="G910" s="17">
        <v>28836.3</v>
      </c>
      <c r="H910" s="17">
        <f t="shared" si="15"/>
        <v>0</v>
      </c>
      <c r="I910" s="21"/>
    </row>
    <row r="911" spans="1:9" x14ac:dyDescent="0.25">
      <c r="A911" s="18">
        <v>42744</v>
      </c>
      <c r="B911" s="19" t="s">
        <v>1185</v>
      </c>
      <c r="C911" s="20">
        <v>96508</v>
      </c>
      <c r="D911" s="15" t="s">
        <v>30</v>
      </c>
      <c r="E911" s="16">
        <v>0</v>
      </c>
      <c r="F911" s="40" t="s">
        <v>95</v>
      </c>
      <c r="G911" s="16">
        <v>0</v>
      </c>
      <c r="H911" s="16">
        <f t="shared" si="15"/>
        <v>0</v>
      </c>
      <c r="I911" s="21"/>
    </row>
    <row r="912" spans="1:9" x14ac:dyDescent="0.25">
      <c r="A912" s="18">
        <v>42744</v>
      </c>
      <c r="B912" s="19" t="s">
        <v>1186</v>
      </c>
      <c r="C912" s="20">
        <v>96509</v>
      </c>
      <c r="D912" s="4" t="s">
        <v>10</v>
      </c>
      <c r="E912" s="17">
        <v>13601.2</v>
      </c>
      <c r="F912" s="41" t="s">
        <v>126</v>
      </c>
      <c r="G912" s="17">
        <v>13601.2</v>
      </c>
      <c r="H912" s="17">
        <f t="shared" si="15"/>
        <v>0</v>
      </c>
      <c r="I912" s="21"/>
    </row>
    <row r="913" spans="1:9" x14ac:dyDescent="0.25">
      <c r="A913" s="18">
        <v>42744</v>
      </c>
      <c r="B913" s="19" t="s">
        <v>1187</v>
      </c>
      <c r="C913" s="20">
        <v>96510</v>
      </c>
      <c r="D913" s="4" t="s">
        <v>211</v>
      </c>
      <c r="E913" s="17">
        <v>8494.9</v>
      </c>
      <c r="F913" s="41" t="s">
        <v>123</v>
      </c>
      <c r="G913" s="17">
        <v>8494.9</v>
      </c>
      <c r="H913" s="17">
        <f t="shared" si="15"/>
        <v>0</v>
      </c>
      <c r="I913" s="21"/>
    </row>
    <row r="914" spans="1:9" x14ac:dyDescent="0.25">
      <c r="A914" s="18">
        <v>42744</v>
      </c>
      <c r="B914" s="19" t="s">
        <v>1188</v>
      </c>
      <c r="C914" s="20">
        <v>96511</v>
      </c>
      <c r="D914" s="4" t="s">
        <v>316</v>
      </c>
      <c r="E914" s="17">
        <v>21309.64</v>
      </c>
      <c r="F914" s="41" t="s">
        <v>317</v>
      </c>
      <c r="G914" s="17">
        <v>21309.64</v>
      </c>
      <c r="H914" s="17">
        <f t="shared" si="15"/>
        <v>0</v>
      </c>
      <c r="I914" s="21"/>
    </row>
    <row r="915" spans="1:9" x14ac:dyDescent="0.25">
      <c r="A915" s="18">
        <v>42744</v>
      </c>
      <c r="B915" s="19" t="s">
        <v>1189</v>
      </c>
      <c r="C915" s="20">
        <v>96512</v>
      </c>
      <c r="D915" s="4" t="s">
        <v>214</v>
      </c>
      <c r="E915" s="17">
        <v>4000</v>
      </c>
      <c r="F915" s="41" t="s">
        <v>107</v>
      </c>
      <c r="G915" s="17">
        <v>4000</v>
      </c>
      <c r="H915" s="17">
        <f t="shared" si="15"/>
        <v>0</v>
      </c>
      <c r="I915" s="21"/>
    </row>
    <row r="916" spans="1:9" x14ac:dyDescent="0.25">
      <c r="A916" s="18">
        <v>42744</v>
      </c>
      <c r="B916" s="19" t="s">
        <v>1190</v>
      </c>
      <c r="C916" s="20">
        <v>96513</v>
      </c>
      <c r="D916" s="4" t="s">
        <v>214</v>
      </c>
      <c r="E916" s="17">
        <v>4000</v>
      </c>
      <c r="F916" s="41" t="s">
        <v>107</v>
      </c>
      <c r="G916" s="17">
        <v>4000</v>
      </c>
      <c r="H916" s="17">
        <f t="shared" si="15"/>
        <v>0</v>
      </c>
      <c r="I916" s="21"/>
    </row>
    <row r="917" spans="1:9" x14ac:dyDescent="0.25">
      <c r="A917" s="18">
        <v>42744</v>
      </c>
      <c r="B917" s="19" t="s">
        <v>1191</v>
      </c>
      <c r="C917" s="20">
        <v>96514</v>
      </c>
      <c r="D917" s="4" t="s">
        <v>220</v>
      </c>
      <c r="E917" s="17">
        <v>1102</v>
      </c>
      <c r="F917" s="41" t="s">
        <v>123</v>
      </c>
      <c r="G917" s="17">
        <v>1102</v>
      </c>
      <c r="H917" s="17">
        <f t="shared" si="15"/>
        <v>0</v>
      </c>
      <c r="I917" s="21"/>
    </row>
    <row r="918" spans="1:9" x14ac:dyDescent="0.25">
      <c r="A918" s="18">
        <v>42744</v>
      </c>
      <c r="B918" s="19" t="s">
        <v>1192</v>
      </c>
      <c r="C918" s="20">
        <v>96515</v>
      </c>
      <c r="D918" s="4" t="s">
        <v>688</v>
      </c>
      <c r="E918" s="17">
        <v>8471.2000000000007</v>
      </c>
      <c r="F918" s="41" t="s">
        <v>107</v>
      </c>
      <c r="G918" s="17">
        <v>8471.2000000000007</v>
      </c>
      <c r="H918" s="17">
        <f t="shared" si="15"/>
        <v>0</v>
      </c>
      <c r="I918" s="21"/>
    </row>
    <row r="919" spans="1:9" x14ac:dyDescent="0.25">
      <c r="A919" s="18">
        <v>42744</v>
      </c>
      <c r="B919" s="19" t="s">
        <v>1193</v>
      </c>
      <c r="C919" s="20">
        <v>96516</v>
      </c>
      <c r="D919" s="4" t="s">
        <v>686</v>
      </c>
      <c r="E919" s="17">
        <v>17959.599999999999</v>
      </c>
      <c r="F919" s="41" t="s">
        <v>107</v>
      </c>
      <c r="G919" s="17">
        <v>17959.599999999999</v>
      </c>
      <c r="H919" s="17">
        <f t="shared" si="15"/>
        <v>0</v>
      </c>
      <c r="I919" s="21"/>
    </row>
    <row r="920" spans="1:9" x14ac:dyDescent="0.25">
      <c r="A920" s="18">
        <v>42744</v>
      </c>
      <c r="B920" s="19" t="s">
        <v>1194</v>
      </c>
      <c r="C920" s="20">
        <v>96517</v>
      </c>
      <c r="D920" s="4" t="s">
        <v>670</v>
      </c>
      <c r="E920" s="17">
        <v>56625.599999999999</v>
      </c>
      <c r="F920" s="41" t="s">
        <v>107</v>
      </c>
      <c r="G920" s="17">
        <v>56625.599999999999</v>
      </c>
      <c r="H920" s="17">
        <f t="shared" si="15"/>
        <v>0</v>
      </c>
      <c r="I920" s="21"/>
    </row>
    <row r="921" spans="1:9" x14ac:dyDescent="0.25">
      <c r="A921" s="18">
        <v>42744</v>
      </c>
      <c r="B921" s="19" t="s">
        <v>1195</v>
      </c>
      <c r="C921" s="20">
        <v>96518</v>
      </c>
      <c r="D921" s="4" t="s">
        <v>680</v>
      </c>
      <c r="E921" s="17">
        <v>5340.6</v>
      </c>
      <c r="F921" s="41" t="s">
        <v>107</v>
      </c>
      <c r="G921" s="17">
        <v>5340.6</v>
      </c>
      <c r="H921" s="17">
        <f t="shared" si="15"/>
        <v>0</v>
      </c>
      <c r="I921" s="21"/>
    </row>
    <row r="922" spans="1:9" x14ac:dyDescent="0.25">
      <c r="A922" s="18">
        <v>42744</v>
      </c>
      <c r="B922" s="19" t="s">
        <v>1196</v>
      </c>
      <c r="C922" s="20">
        <v>96519</v>
      </c>
      <c r="D922" s="4" t="s">
        <v>1197</v>
      </c>
      <c r="E922" s="17">
        <v>2883.3</v>
      </c>
      <c r="F922" s="41" t="s">
        <v>107</v>
      </c>
      <c r="G922" s="17">
        <v>2883.3</v>
      </c>
      <c r="H922" s="17">
        <f t="shared" si="15"/>
        <v>0</v>
      </c>
      <c r="I922" s="21"/>
    </row>
    <row r="923" spans="1:9" x14ac:dyDescent="0.25">
      <c r="A923" s="18">
        <v>42744</v>
      </c>
      <c r="B923" s="19" t="s">
        <v>1198</v>
      </c>
      <c r="C923" s="20">
        <v>96520</v>
      </c>
      <c r="D923" s="4" t="s">
        <v>1199</v>
      </c>
      <c r="E923" s="17">
        <v>19110.419999999998</v>
      </c>
      <c r="F923" s="41" t="s">
        <v>224</v>
      </c>
      <c r="G923" s="17">
        <v>19110.419999999998</v>
      </c>
      <c r="H923" s="17">
        <f t="shared" si="15"/>
        <v>0</v>
      </c>
      <c r="I923" s="21"/>
    </row>
    <row r="924" spans="1:9" x14ac:dyDescent="0.25">
      <c r="A924" s="18">
        <v>42744</v>
      </c>
      <c r="B924" s="19" t="s">
        <v>1200</v>
      </c>
      <c r="C924" s="20">
        <v>96521</v>
      </c>
      <c r="D924" s="4" t="s">
        <v>673</v>
      </c>
      <c r="E924" s="17">
        <v>8209.7999999999993</v>
      </c>
      <c r="F924" s="41" t="s">
        <v>107</v>
      </c>
      <c r="G924" s="17">
        <v>8209.7999999999993</v>
      </c>
      <c r="H924" s="17">
        <f t="shared" si="15"/>
        <v>0</v>
      </c>
      <c r="I924" s="21"/>
    </row>
    <row r="925" spans="1:9" x14ac:dyDescent="0.25">
      <c r="A925" s="18">
        <v>42744</v>
      </c>
      <c r="B925" s="19" t="s">
        <v>1201</v>
      </c>
      <c r="C925" s="20">
        <v>96522</v>
      </c>
      <c r="D925" s="4" t="s">
        <v>1197</v>
      </c>
      <c r="E925" s="17">
        <v>529.20000000000005</v>
      </c>
      <c r="F925" s="41" t="s">
        <v>107</v>
      </c>
      <c r="G925" s="17">
        <v>529.20000000000005</v>
      </c>
      <c r="H925" s="17">
        <f t="shared" si="15"/>
        <v>0</v>
      </c>
      <c r="I925" s="21"/>
    </row>
    <row r="926" spans="1:9" x14ac:dyDescent="0.25">
      <c r="A926" s="18">
        <v>42744</v>
      </c>
      <c r="B926" s="19" t="s">
        <v>1202</v>
      </c>
      <c r="C926" s="20">
        <v>96523</v>
      </c>
      <c r="D926" s="4" t="s">
        <v>30</v>
      </c>
      <c r="E926" s="17">
        <v>7.0000000000000007E-2</v>
      </c>
      <c r="F926" s="41" t="s">
        <v>224</v>
      </c>
      <c r="G926" s="17">
        <v>7.0000000000000007E-2</v>
      </c>
      <c r="H926" s="17">
        <f t="shared" si="15"/>
        <v>0</v>
      </c>
      <c r="I926" s="21"/>
    </row>
    <row r="927" spans="1:9" x14ac:dyDescent="0.25">
      <c r="A927" s="18">
        <v>42745</v>
      </c>
      <c r="B927" s="19" t="s">
        <v>1203</v>
      </c>
      <c r="C927" s="20">
        <v>96524</v>
      </c>
      <c r="D927" s="4" t="s">
        <v>231</v>
      </c>
      <c r="E927" s="17">
        <v>10833.2</v>
      </c>
      <c r="F927" s="41" t="s">
        <v>275</v>
      </c>
      <c r="G927" s="17">
        <v>10833.2</v>
      </c>
      <c r="H927" s="17">
        <f t="shared" si="15"/>
        <v>0</v>
      </c>
      <c r="I927" s="21"/>
    </row>
    <row r="928" spans="1:9" x14ac:dyDescent="0.25">
      <c r="A928" s="18">
        <v>42745</v>
      </c>
      <c r="B928" s="19" t="s">
        <v>1204</v>
      </c>
      <c r="C928" s="20">
        <v>96525</v>
      </c>
      <c r="D928" s="4" t="s">
        <v>231</v>
      </c>
      <c r="E928" s="17">
        <v>38180.400000000001</v>
      </c>
      <c r="F928" s="41" t="s">
        <v>107</v>
      </c>
      <c r="G928" s="17">
        <v>38180.400000000001</v>
      </c>
      <c r="H928" s="17">
        <f t="shared" si="15"/>
        <v>0</v>
      </c>
      <c r="I928" s="21"/>
    </row>
    <row r="929" spans="1:9" x14ac:dyDescent="0.25">
      <c r="A929" s="18">
        <v>42745</v>
      </c>
      <c r="B929" s="19" t="s">
        <v>1205</v>
      </c>
      <c r="C929" s="20">
        <v>96526</v>
      </c>
      <c r="D929" s="4" t="s">
        <v>26</v>
      </c>
      <c r="E929" s="17">
        <v>21223.4</v>
      </c>
      <c r="F929" s="41" t="s">
        <v>107</v>
      </c>
      <c r="G929" s="17">
        <v>21223.4</v>
      </c>
      <c r="H929" s="17">
        <f t="shared" si="15"/>
        <v>0</v>
      </c>
      <c r="I929" s="21"/>
    </row>
    <row r="930" spans="1:9" x14ac:dyDescent="0.25">
      <c r="A930" s="18">
        <v>42745</v>
      </c>
      <c r="B930" s="19" t="s">
        <v>1206</v>
      </c>
      <c r="C930" s="20">
        <v>96527</v>
      </c>
      <c r="D930" s="4" t="s">
        <v>17</v>
      </c>
      <c r="E930" s="17">
        <v>2250</v>
      </c>
      <c r="F930" s="41" t="s">
        <v>107</v>
      </c>
      <c r="G930" s="17">
        <v>2250</v>
      </c>
      <c r="H930" s="17">
        <f t="shared" si="15"/>
        <v>0</v>
      </c>
      <c r="I930" s="21"/>
    </row>
    <row r="931" spans="1:9" x14ac:dyDescent="0.25">
      <c r="A931" s="18">
        <v>42745</v>
      </c>
      <c r="B931" s="19" t="s">
        <v>1207</v>
      </c>
      <c r="C931" s="20">
        <v>96528</v>
      </c>
      <c r="D931" s="4" t="s">
        <v>576</v>
      </c>
      <c r="E931" s="17">
        <v>4558.6000000000004</v>
      </c>
      <c r="F931" s="41" t="s">
        <v>275</v>
      </c>
      <c r="G931" s="17">
        <v>4558.6000000000004</v>
      </c>
      <c r="H931" s="17">
        <f t="shared" si="15"/>
        <v>0</v>
      </c>
      <c r="I931" s="21"/>
    </row>
    <row r="932" spans="1:9" x14ac:dyDescent="0.25">
      <c r="A932" s="18">
        <v>42745</v>
      </c>
      <c r="B932" s="19" t="s">
        <v>1208</v>
      </c>
      <c r="C932" s="20">
        <v>96529</v>
      </c>
      <c r="D932" s="15" t="s">
        <v>1209</v>
      </c>
      <c r="E932" s="16">
        <v>0</v>
      </c>
      <c r="F932" s="40" t="s">
        <v>95</v>
      </c>
      <c r="G932" s="16">
        <v>0</v>
      </c>
      <c r="H932" s="16">
        <f t="shared" si="15"/>
        <v>0</v>
      </c>
      <c r="I932" s="21"/>
    </row>
    <row r="933" spans="1:9" x14ac:dyDescent="0.25">
      <c r="A933" s="18">
        <v>42745</v>
      </c>
      <c r="B933" s="19" t="s">
        <v>1210</v>
      </c>
      <c r="C933" s="20">
        <v>96530</v>
      </c>
      <c r="D933" s="4" t="s">
        <v>218</v>
      </c>
      <c r="E933" s="17">
        <v>70857.149999999994</v>
      </c>
      <c r="F933" s="41" t="s">
        <v>307</v>
      </c>
      <c r="G933" s="17">
        <v>70857.149999999994</v>
      </c>
      <c r="H933" s="17">
        <f t="shared" si="15"/>
        <v>0</v>
      </c>
      <c r="I933" s="21"/>
    </row>
    <row r="934" spans="1:9" x14ac:dyDescent="0.25">
      <c r="A934" s="18">
        <v>42745</v>
      </c>
      <c r="B934" s="19" t="s">
        <v>1211</v>
      </c>
      <c r="C934" s="20">
        <v>96531</v>
      </c>
      <c r="D934" s="4" t="s">
        <v>30</v>
      </c>
      <c r="E934" s="17">
        <v>8088.2</v>
      </c>
      <c r="F934" s="41" t="s">
        <v>107</v>
      </c>
      <c r="G934" s="17">
        <v>8088.2</v>
      </c>
      <c r="H934" s="17">
        <f t="shared" si="15"/>
        <v>0</v>
      </c>
      <c r="I934" s="21"/>
    </row>
    <row r="935" spans="1:9" x14ac:dyDescent="0.25">
      <c r="A935" s="18">
        <v>42745</v>
      </c>
      <c r="B935" s="19" t="s">
        <v>1212</v>
      </c>
      <c r="C935" s="20">
        <v>96532</v>
      </c>
      <c r="D935" s="4" t="s">
        <v>30</v>
      </c>
      <c r="E935" s="17">
        <v>1895.7</v>
      </c>
      <c r="F935" s="41" t="s">
        <v>107</v>
      </c>
      <c r="G935" s="17">
        <v>1895.7</v>
      </c>
      <c r="H935" s="17">
        <f t="shared" si="15"/>
        <v>0</v>
      </c>
      <c r="I935" s="21"/>
    </row>
    <row r="936" spans="1:9" x14ac:dyDescent="0.25">
      <c r="A936" s="18">
        <v>42745</v>
      </c>
      <c r="B936" s="19" t="s">
        <v>1213</v>
      </c>
      <c r="C936" s="20">
        <v>96533</v>
      </c>
      <c r="D936" s="4" t="s">
        <v>59</v>
      </c>
      <c r="E936" s="17">
        <v>1200.5999999999999</v>
      </c>
      <c r="F936" s="41" t="s">
        <v>107</v>
      </c>
      <c r="G936" s="17">
        <v>1200.5999999999999</v>
      </c>
      <c r="H936" s="17">
        <f t="shared" si="15"/>
        <v>0</v>
      </c>
      <c r="I936" s="21"/>
    </row>
    <row r="937" spans="1:9" x14ac:dyDescent="0.25">
      <c r="A937" s="18">
        <v>42745</v>
      </c>
      <c r="B937" s="19" t="s">
        <v>1214</v>
      </c>
      <c r="C937" s="20">
        <v>96534</v>
      </c>
      <c r="D937" s="4" t="s">
        <v>250</v>
      </c>
      <c r="E937" s="17">
        <v>5690.76</v>
      </c>
      <c r="F937" s="41" t="s">
        <v>275</v>
      </c>
      <c r="G937" s="17">
        <v>5690.76</v>
      </c>
      <c r="H937" s="17">
        <f t="shared" si="15"/>
        <v>0</v>
      </c>
      <c r="I937" s="21"/>
    </row>
    <row r="938" spans="1:9" x14ac:dyDescent="0.25">
      <c r="A938" s="18">
        <v>42745</v>
      </c>
      <c r="B938" s="19" t="s">
        <v>1215</v>
      </c>
      <c r="C938" s="20">
        <v>96535</v>
      </c>
      <c r="D938" s="4" t="s">
        <v>40</v>
      </c>
      <c r="E938" s="17">
        <v>7560</v>
      </c>
      <c r="F938" s="42" t="s">
        <v>1083</v>
      </c>
      <c r="G938" s="22">
        <f>2500+5060</f>
        <v>7560</v>
      </c>
      <c r="H938" s="22">
        <f t="shared" si="15"/>
        <v>0</v>
      </c>
      <c r="I938" s="21"/>
    </row>
    <row r="939" spans="1:9" x14ac:dyDescent="0.25">
      <c r="A939" s="18">
        <v>42745</v>
      </c>
      <c r="B939" s="19" t="s">
        <v>1216</v>
      </c>
      <c r="C939" s="20">
        <v>96536</v>
      </c>
      <c r="D939" s="15" t="s">
        <v>94</v>
      </c>
      <c r="E939" s="16">
        <v>2994.6</v>
      </c>
      <c r="F939" s="40" t="s">
        <v>95</v>
      </c>
      <c r="G939" s="16">
        <v>0</v>
      </c>
      <c r="H939" s="16">
        <f t="shared" si="15"/>
        <v>2994.6</v>
      </c>
      <c r="I939" s="21"/>
    </row>
    <row r="940" spans="1:9" x14ac:dyDescent="0.25">
      <c r="A940" s="18">
        <v>42745</v>
      </c>
      <c r="B940" s="19" t="s">
        <v>1217</v>
      </c>
      <c r="C940" s="20">
        <v>96537</v>
      </c>
      <c r="D940" s="15" t="s">
        <v>28</v>
      </c>
      <c r="E940" s="16">
        <v>5395</v>
      </c>
      <c r="F940" s="40" t="s">
        <v>95</v>
      </c>
      <c r="G940" s="16">
        <v>0</v>
      </c>
      <c r="H940" s="16">
        <f t="shared" si="15"/>
        <v>5395</v>
      </c>
      <c r="I940" s="21"/>
    </row>
    <row r="941" spans="1:9" x14ac:dyDescent="0.25">
      <c r="A941" s="18">
        <v>42745</v>
      </c>
      <c r="B941" s="19" t="s">
        <v>1218</v>
      </c>
      <c r="C941" s="20">
        <v>96538</v>
      </c>
      <c r="D941" s="4" t="s">
        <v>32</v>
      </c>
      <c r="E941" s="17">
        <v>10566.4</v>
      </c>
      <c r="F941" s="41" t="s">
        <v>129</v>
      </c>
      <c r="G941" s="17">
        <v>10566.4</v>
      </c>
      <c r="H941" s="17">
        <f t="shared" si="15"/>
        <v>0</v>
      </c>
      <c r="I941" s="21"/>
    </row>
    <row r="942" spans="1:9" x14ac:dyDescent="0.25">
      <c r="A942" s="18">
        <v>42745</v>
      </c>
      <c r="B942" s="19" t="s">
        <v>1219</v>
      </c>
      <c r="C942" s="20">
        <v>96539</v>
      </c>
      <c r="D942" s="4" t="s">
        <v>47</v>
      </c>
      <c r="E942" s="17">
        <v>4383.8</v>
      </c>
      <c r="F942" s="41" t="s">
        <v>107</v>
      </c>
      <c r="G942" s="17">
        <v>4383.8</v>
      </c>
      <c r="H942" s="17">
        <f t="shared" si="15"/>
        <v>0</v>
      </c>
      <c r="I942" s="21"/>
    </row>
    <row r="943" spans="1:9" x14ac:dyDescent="0.25">
      <c r="A943" s="18">
        <v>42745</v>
      </c>
      <c r="B943" s="19" t="s">
        <v>1220</v>
      </c>
      <c r="C943" s="20">
        <v>96540</v>
      </c>
      <c r="D943" s="4" t="s">
        <v>71</v>
      </c>
      <c r="E943" s="17">
        <v>2520</v>
      </c>
      <c r="F943" s="41" t="s">
        <v>107</v>
      </c>
      <c r="G943" s="17">
        <v>2520</v>
      </c>
      <c r="H943" s="17">
        <f t="shared" si="15"/>
        <v>0</v>
      </c>
      <c r="I943" s="21"/>
    </row>
    <row r="944" spans="1:9" x14ac:dyDescent="0.25">
      <c r="A944" s="18">
        <v>42745</v>
      </c>
      <c r="B944" s="19" t="s">
        <v>1221</v>
      </c>
      <c r="C944" s="20">
        <v>96541</v>
      </c>
      <c r="D944" s="4" t="s">
        <v>49</v>
      </c>
      <c r="E944" s="17">
        <v>18045</v>
      </c>
      <c r="F944" s="45" t="s">
        <v>1222</v>
      </c>
      <c r="G944" s="26">
        <f>5000+13045</f>
        <v>18045</v>
      </c>
      <c r="H944" s="26">
        <f t="shared" si="15"/>
        <v>0</v>
      </c>
      <c r="I944" s="21"/>
    </row>
    <row r="945" spans="1:9" x14ac:dyDescent="0.25">
      <c r="A945" s="18">
        <v>42745</v>
      </c>
      <c r="B945" s="19" t="s">
        <v>1223</v>
      </c>
      <c r="C945" s="20">
        <v>96542</v>
      </c>
      <c r="D945" s="4" t="s">
        <v>67</v>
      </c>
      <c r="E945" s="17">
        <v>3617.6</v>
      </c>
      <c r="F945" s="41" t="s">
        <v>275</v>
      </c>
      <c r="G945" s="17">
        <v>3617.6</v>
      </c>
      <c r="H945" s="17">
        <f t="shared" si="15"/>
        <v>0</v>
      </c>
      <c r="I945" s="21"/>
    </row>
    <row r="946" spans="1:9" x14ac:dyDescent="0.25">
      <c r="A946" s="18">
        <v>42745</v>
      </c>
      <c r="B946" s="19" t="s">
        <v>1224</v>
      </c>
      <c r="C946" s="20">
        <v>96543</v>
      </c>
      <c r="D946" s="15" t="s">
        <v>1116</v>
      </c>
      <c r="E946" s="16">
        <v>0</v>
      </c>
      <c r="F946" s="40" t="s">
        <v>95</v>
      </c>
      <c r="G946" s="16">
        <v>0</v>
      </c>
      <c r="H946" s="16">
        <f t="shared" si="15"/>
        <v>0</v>
      </c>
      <c r="I946" s="21"/>
    </row>
    <row r="947" spans="1:9" x14ac:dyDescent="0.25">
      <c r="A947" s="18">
        <v>42745</v>
      </c>
      <c r="B947" s="19" t="s">
        <v>1225</v>
      </c>
      <c r="C947" s="20">
        <v>96544</v>
      </c>
      <c r="D947" s="4" t="s">
        <v>1116</v>
      </c>
      <c r="E947" s="17">
        <v>3774.6</v>
      </c>
      <c r="F947" s="41" t="s">
        <v>275</v>
      </c>
      <c r="G947" s="17">
        <v>3774.6</v>
      </c>
      <c r="H947" s="17">
        <f t="shared" si="15"/>
        <v>0</v>
      </c>
      <c r="I947" s="21"/>
    </row>
    <row r="948" spans="1:9" x14ac:dyDescent="0.25">
      <c r="A948" s="18">
        <v>42745</v>
      </c>
      <c r="B948" s="19" t="s">
        <v>1226</v>
      </c>
      <c r="C948" s="20">
        <v>96545</v>
      </c>
      <c r="D948" s="4" t="s">
        <v>253</v>
      </c>
      <c r="E948" s="17">
        <v>3564</v>
      </c>
      <c r="F948" s="41" t="s">
        <v>173</v>
      </c>
      <c r="G948" s="17">
        <f>1223.1+2340.9</f>
        <v>3564</v>
      </c>
      <c r="H948" s="17">
        <f t="shared" si="15"/>
        <v>0</v>
      </c>
      <c r="I948" s="21"/>
    </row>
    <row r="949" spans="1:9" x14ac:dyDescent="0.25">
      <c r="A949" s="18">
        <v>42745</v>
      </c>
      <c r="B949" s="19" t="s">
        <v>1227</v>
      </c>
      <c r="C949" s="20">
        <v>96546</v>
      </c>
      <c r="D949" s="4" t="s">
        <v>268</v>
      </c>
      <c r="E949" s="17">
        <v>17968.5</v>
      </c>
      <c r="F949" s="41" t="s">
        <v>173</v>
      </c>
      <c r="G949" s="17">
        <v>17968.5</v>
      </c>
      <c r="H949" s="17">
        <f t="shared" si="15"/>
        <v>0</v>
      </c>
      <c r="I949" s="21"/>
    </row>
    <row r="950" spans="1:9" x14ac:dyDescent="0.25">
      <c r="A950" s="18">
        <v>42745</v>
      </c>
      <c r="B950" s="19" t="s">
        <v>1228</v>
      </c>
      <c r="C950" s="20">
        <v>96547</v>
      </c>
      <c r="D950" s="4" t="s">
        <v>272</v>
      </c>
      <c r="E950" s="17">
        <v>3681</v>
      </c>
      <c r="F950" s="41" t="s">
        <v>275</v>
      </c>
      <c r="G950" s="17">
        <v>3681</v>
      </c>
      <c r="H950" s="17">
        <f t="shared" si="15"/>
        <v>0</v>
      </c>
      <c r="I950" s="21"/>
    </row>
    <row r="951" spans="1:9" x14ac:dyDescent="0.25">
      <c r="A951" s="18">
        <v>42745</v>
      </c>
      <c r="B951" s="19" t="s">
        <v>1229</v>
      </c>
      <c r="C951" s="20">
        <v>96548</v>
      </c>
      <c r="D951" s="4" t="s">
        <v>270</v>
      </c>
      <c r="E951" s="17">
        <v>20326.2</v>
      </c>
      <c r="F951" s="41" t="s">
        <v>173</v>
      </c>
      <c r="G951" s="17">
        <v>20326.2</v>
      </c>
      <c r="H951" s="17">
        <f t="shared" si="15"/>
        <v>0</v>
      </c>
      <c r="I951" s="21"/>
    </row>
    <row r="952" spans="1:9" x14ac:dyDescent="0.25">
      <c r="A952" s="18">
        <v>42745</v>
      </c>
      <c r="B952" s="19" t="s">
        <v>1230</v>
      </c>
      <c r="C952" s="20">
        <v>96549</v>
      </c>
      <c r="D952" s="4" t="s">
        <v>435</v>
      </c>
      <c r="E952" s="17">
        <v>2382</v>
      </c>
      <c r="F952" s="41" t="s">
        <v>275</v>
      </c>
      <c r="G952" s="17">
        <v>2382</v>
      </c>
      <c r="H952" s="17">
        <f t="shared" si="15"/>
        <v>0</v>
      </c>
      <c r="I952" s="21"/>
    </row>
    <row r="953" spans="1:9" x14ac:dyDescent="0.25">
      <c r="A953" s="18">
        <v>42745</v>
      </c>
      <c r="B953" s="19" t="s">
        <v>1231</v>
      </c>
      <c r="C953" s="20">
        <v>96550</v>
      </c>
      <c r="D953" s="4" t="s">
        <v>876</v>
      </c>
      <c r="E953" s="17">
        <v>9410.2000000000007</v>
      </c>
      <c r="F953" s="41" t="s">
        <v>275</v>
      </c>
      <c r="G953" s="17">
        <v>9410.2000000000007</v>
      </c>
      <c r="H953" s="17">
        <f t="shared" si="15"/>
        <v>0</v>
      </c>
      <c r="I953" s="21"/>
    </row>
    <row r="954" spans="1:9" x14ac:dyDescent="0.25">
      <c r="A954" s="18">
        <v>42745</v>
      </c>
      <c r="B954" s="19" t="s">
        <v>1232</v>
      </c>
      <c r="C954" s="20">
        <v>96551</v>
      </c>
      <c r="D954" s="4" t="s">
        <v>43</v>
      </c>
      <c r="E954" s="17">
        <v>4067</v>
      </c>
      <c r="F954" s="41" t="s">
        <v>129</v>
      </c>
      <c r="G954" s="17">
        <v>4067</v>
      </c>
      <c r="H954" s="17">
        <f t="shared" si="15"/>
        <v>0</v>
      </c>
      <c r="I954" s="21"/>
    </row>
    <row r="955" spans="1:9" x14ac:dyDescent="0.25">
      <c r="A955" s="18">
        <v>42745</v>
      </c>
      <c r="B955" s="19" t="s">
        <v>1233</v>
      </c>
      <c r="C955" s="20">
        <v>96552</v>
      </c>
      <c r="D955" s="4" t="s">
        <v>422</v>
      </c>
      <c r="E955" s="17">
        <v>1842.3</v>
      </c>
      <c r="F955" s="41" t="s">
        <v>107</v>
      </c>
      <c r="G955" s="17">
        <v>1842.3</v>
      </c>
      <c r="H955" s="17">
        <f t="shared" si="15"/>
        <v>0</v>
      </c>
      <c r="I955" s="21"/>
    </row>
    <row r="956" spans="1:9" x14ac:dyDescent="0.25">
      <c r="A956" s="18">
        <v>42745</v>
      </c>
      <c r="B956" s="19" t="s">
        <v>1234</v>
      </c>
      <c r="C956" s="20">
        <v>96553</v>
      </c>
      <c r="D956" s="4" t="s">
        <v>133</v>
      </c>
      <c r="E956" s="17">
        <v>8328.7999999999993</v>
      </c>
      <c r="F956" s="41" t="s">
        <v>173</v>
      </c>
      <c r="G956" s="17">
        <v>8328.7999999999993</v>
      </c>
      <c r="H956" s="17">
        <f t="shared" si="15"/>
        <v>0</v>
      </c>
      <c r="I956" s="21"/>
    </row>
    <row r="957" spans="1:9" x14ac:dyDescent="0.25">
      <c r="A957" s="18">
        <v>42745</v>
      </c>
      <c r="B957" s="19" t="s">
        <v>1235</v>
      </c>
      <c r="C957" s="20">
        <v>96554</v>
      </c>
      <c r="D957" s="4" t="s">
        <v>35</v>
      </c>
      <c r="E957" s="17">
        <v>9959.2000000000007</v>
      </c>
      <c r="F957" s="41" t="s">
        <v>129</v>
      </c>
      <c r="G957" s="17">
        <v>9959.2000000000007</v>
      </c>
      <c r="H957" s="17">
        <f t="shared" si="15"/>
        <v>0</v>
      </c>
      <c r="I957" s="21"/>
    </row>
    <row r="958" spans="1:9" x14ac:dyDescent="0.25">
      <c r="A958" s="18">
        <v>42745</v>
      </c>
      <c r="B958" s="19" t="s">
        <v>1236</v>
      </c>
      <c r="C958" s="20">
        <v>96555</v>
      </c>
      <c r="D958" s="4" t="s">
        <v>79</v>
      </c>
      <c r="E958" s="17">
        <v>4173.2</v>
      </c>
      <c r="F958" s="41" t="s">
        <v>107</v>
      </c>
      <c r="G958" s="17">
        <v>4173.2</v>
      </c>
      <c r="H958" s="17">
        <f t="shared" si="15"/>
        <v>0</v>
      </c>
      <c r="I958" s="21"/>
    </row>
    <row r="959" spans="1:9" x14ac:dyDescent="0.25">
      <c r="A959" s="18">
        <v>42745</v>
      </c>
      <c r="B959" s="19" t="s">
        <v>1237</v>
      </c>
      <c r="C959" s="20">
        <v>96556</v>
      </c>
      <c r="D959" s="4" t="s">
        <v>341</v>
      </c>
      <c r="E959" s="17">
        <v>9999.9599999999991</v>
      </c>
      <c r="F959" s="41" t="s">
        <v>107</v>
      </c>
      <c r="G959" s="17">
        <v>9999.9599999999991</v>
      </c>
      <c r="H959" s="17">
        <f t="shared" si="15"/>
        <v>0</v>
      </c>
      <c r="I959" s="21"/>
    </row>
    <row r="960" spans="1:9" x14ac:dyDescent="0.25">
      <c r="A960" s="18">
        <v>42745</v>
      </c>
      <c r="B960" s="19" t="s">
        <v>1238</v>
      </c>
      <c r="C960" s="20">
        <v>96557</v>
      </c>
      <c r="D960" s="4" t="s">
        <v>149</v>
      </c>
      <c r="E960" s="17">
        <v>3139.8</v>
      </c>
      <c r="F960" s="41" t="s">
        <v>107</v>
      </c>
      <c r="G960" s="17">
        <v>3139.8</v>
      </c>
      <c r="H960" s="17">
        <f t="shared" si="15"/>
        <v>0</v>
      </c>
      <c r="I960" s="21"/>
    </row>
    <row r="961" spans="1:9" x14ac:dyDescent="0.25">
      <c r="A961" s="18">
        <v>42745</v>
      </c>
      <c r="B961" s="19" t="s">
        <v>1239</v>
      </c>
      <c r="C961" s="20">
        <v>96558</v>
      </c>
      <c r="D961" s="4" t="s">
        <v>21</v>
      </c>
      <c r="E961" s="17">
        <v>54450</v>
      </c>
      <c r="F961" s="45" t="s">
        <v>1240</v>
      </c>
      <c r="G961" s="26">
        <f>30390.2+12360+11699.8</f>
        <v>54450</v>
      </c>
      <c r="H961" s="26">
        <f t="shared" si="15"/>
        <v>0</v>
      </c>
      <c r="I961" s="21"/>
    </row>
    <row r="962" spans="1:9" x14ac:dyDescent="0.25">
      <c r="A962" s="18">
        <v>42745</v>
      </c>
      <c r="B962" s="19" t="s">
        <v>1241</v>
      </c>
      <c r="C962" s="20">
        <v>96559</v>
      </c>
      <c r="D962" s="4" t="s">
        <v>151</v>
      </c>
      <c r="E962" s="17">
        <v>21232.02</v>
      </c>
      <c r="F962" s="41" t="s">
        <v>107</v>
      </c>
      <c r="G962" s="17">
        <v>21232.02</v>
      </c>
      <c r="H962" s="17">
        <f t="shared" si="15"/>
        <v>0</v>
      </c>
      <c r="I962" s="21"/>
    </row>
    <row r="963" spans="1:9" x14ac:dyDescent="0.25">
      <c r="A963" s="18">
        <v>42745</v>
      </c>
      <c r="B963" s="19" t="s">
        <v>1242</v>
      </c>
      <c r="C963" s="20">
        <v>96560</v>
      </c>
      <c r="D963" s="4" t="s">
        <v>509</v>
      </c>
      <c r="E963" s="17">
        <v>24134.01</v>
      </c>
      <c r="F963" s="41" t="s">
        <v>317</v>
      </c>
      <c r="G963" s="17">
        <v>24134.01</v>
      </c>
      <c r="H963" s="17">
        <f t="shared" si="15"/>
        <v>0</v>
      </c>
      <c r="I963" s="21"/>
    </row>
    <row r="964" spans="1:9" x14ac:dyDescent="0.25">
      <c r="A964" s="18">
        <v>42745</v>
      </c>
      <c r="B964" s="19" t="s">
        <v>1243</v>
      </c>
      <c r="C964" s="20">
        <v>96561</v>
      </c>
      <c r="D964" s="4" t="s">
        <v>428</v>
      </c>
      <c r="E964" s="17">
        <v>3228</v>
      </c>
      <c r="F964" s="41" t="s">
        <v>173</v>
      </c>
      <c r="G964" s="17">
        <v>3228</v>
      </c>
      <c r="H964" s="17">
        <f t="shared" si="15"/>
        <v>0</v>
      </c>
      <c r="I964" s="21"/>
    </row>
    <row r="965" spans="1:9" x14ac:dyDescent="0.25">
      <c r="A965" s="18">
        <v>42745</v>
      </c>
      <c r="B965" s="19" t="s">
        <v>1244</v>
      </c>
      <c r="C965" s="20">
        <v>96562</v>
      </c>
      <c r="D965" s="4" t="s">
        <v>319</v>
      </c>
      <c r="E965" s="17">
        <v>3381.3</v>
      </c>
      <c r="F965" s="41" t="s">
        <v>275</v>
      </c>
      <c r="G965" s="17">
        <v>3381.3</v>
      </c>
      <c r="H965" s="17">
        <f t="shared" si="15"/>
        <v>0</v>
      </c>
      <c r="I965" s="21"/>
    </row>
    <row r="966" spans="1:9" x14ac:dyDescent="0.25">
      <c r="A966" s="18">
        <v>42745</v>
      </c>
      <c r="B966" s="19" t="s">
        <v>1245</v>
      </c>
      <c r="C966" s="20">
        <v>96563</v>
      </c>
      <c r="D966" s="4" t="s">
        <v>321</v>
      </c>
      <c r="E966" s="17">
        <v>1050.9000000000001</v>
      </c>
      <c r="F966" s="41" t="s">
        <v>107</v>
      </c>
      <c r="G966" s="17">
        <v>1050.9000000000001</v>
      </c>
      <c r="H966" s="17">
        <f t="shared" ref="H966:H1029" si="16">E966-G966</f>
        <v>0</v>
      </c>
      <c r="I966" s="21"/>
    </row>
    <row r="967" spans="1:9" x14ac:dyDescent="0.25">
      <c r="A967" s="18">
        <v>42745</v>
      </c>
      <c r="B967" s="19" t="s">
        <v>1246</v>
      </c>
      <c r="C967" s="20">
        <v>96564</v>
      </c>
      <c r="D967" s="4" t="s">
        <v>99</v>
      </c>
      <c r="E967" s="17">
        <v>2010</v>
      </c>
      <c r="F967" s="41" t="s">
        <v>107</v>
      </c>
      <c r="G967" s="17">
        <v>2010</v>
      </c>
      <c r="H967" s="17">
        <f t="shared" si="16"/>
        <v>0</v>
      </c>
      <c r="I967" s="21"/>
    </row>
    <row r="968" spans="1:9" x14ac:dyDescent="0.25">
      <c r="A968" s="18">
        <v>42745</v>
      </c>
      <c r="B968" s="19" t="s">
        <v>1247</v>
      </c>
      <c r="C968" s="20">
        <v>96565</v>
      </c>
      <c r="D968" s="4" t="s">
        <v>30</v>
      </c>
      <c r="E968" s="17">
        <v>1380</v>
      </c>
      <c r="F968" s="41" t="s">
        <v>107</v>
      </c>
      <c r="G968" s="17">
        <v>1380</v>
      </c>
      <c r="H968" s="17">
        <f t="shared" si="16"/>
        <v>0</v>
      </c>
      <c r="I968" s="21"/>
    </row>
    <row r="969" spans="1:9" x14ac:dyDescent="0.25">
      <c r="A969" s="18">
        <v>42745</v>
      </c>
      <c r="B969" s="19" t="s">
        <v>1248</v>
      </c>
      <c r="C969" s="20">
        <v>96566</v>
      </c>
      <c r="D969" s="4" t="s">
        <v>101</v>
      </c>
      <c r="E969" s="17">
        <v>500</v>
      </c>
      <c r="F969" s="41" t="s">
        <v>107</v>
      </c>
      <c r="G969" s="17">
        <v>500</v>
      </c>
      <c r="H969" s="17">
        <f t="shared" si="16"/>
        <v>0</v>
      </c>
      <c r="I969" s="21"/>
    </row>
    <row r="970" spans="1:9" x14ac:dyDescent="0.25">
      <c r="A970" s="18">
        <v>42745</v>
      </c>
      <c r="B970" s="19" t="s">
        <v>1249</v>
      </c>
      <c r="C970" s="20">
        <v>96567</v>
      </c>
      <c r="D970" s="4" t="s">
        <v>445</v>
      </c>
      <c r="E970" s="17">
        <v>1508</v>
      </c>
      <c r="F970" s="41" t="s">
        <v>107</v>
      </c>
      <c r="G970" s="17">
        <v>1508</v>
      </c>
      <c r="H970" s="17">
        <f t="shared" si="16"/>
        <v>0</v>
      </c>
      <c r="I970" s="21"/>
    </row>
    <row r="971" spans="1:9" x14ac:dyDescent="0.25">
      <c r="A971" s="18">
        <v>42745</v>
      </c>
      <c r="B971" s="19" t="s">
        <v>1250</v>
      </c>
      <c r="C971" s="20">
        <v>96568</v>
      </c>
      <c r="D971" s="4" t="s">
        <v>30</v>
      </c>
      <c r="E971" s="17">
        <v>1509.1</v>
      </c>
      <c r="F971" s="41" t="s">
        <v>107</v>
      </c>
      <c r="G971" s="17">
        <v>1509.1</v>
      </c>
      <c r="H971" s="17">
        <f t="shared" si="16"/>
        <v>0</v>
      </c>
      <c r="I971" s="21"/>
    </row>
    <row r="972" spans="1:9" x14ac:dyDescent="0.25">
      <c r="A972" s="18">
        <v>42745</v>
      </c>
      <c r="B972" s="19" t="s">
        <v>1251</v>
      </c>
      <c r="C972" s="20">
        <v>96569</v>
      </c>
      <c r="D972" s="4" t="s">
        <v>302</v>
      </c>
      <c r="E972" s="17">
        <v>11871.2</v>
      </c>
      <c r="F972" s="41" t="s">
        <v>107</v>
      </c>
      <c r="G972" s="17">
        <v>11871.2</v>
      </c>
      <c r="H972" s="17">
        <f t="shared" si="16"/>
        <v>0</v>
      </c>
      <c r="I972" s="21"/>
    </row>
    <row r="973" spans="1:9" x14ac:dyDescent="0.25">
      <c r="A973" s="18">
        <v>42745</v>
      </c>
      <c r="B973" s="19" t="s">
        <v>1252</v>
      </c>
      <c r="C973" s="20">
        <v>96570</v>
      </c>
      <c r="D973" s="4" t="s">
        <v>94</v>
      </c>
      <c r="E973" s="17">
        <v>4166.3999999999996</v>
      </c>
      <c r="F973" s="41" t="s">
        <v>107</v>
      </c>
      <c r="G973" s="17">
        <v>4166.3999999999996</v>
      </c>
      <c r="H973" s="17">
        <f t="shared" si="16"/>
        <v>0</v>
      </c>
      <c r="I973" s="21"/>
    </row>
    <row r="974" spans="1:9" x14ac:dyDescent="0.25">
      <c r="A974" s="18">
        <v>42745</v>
      </c>
      <c r="B974" s="19" t="s">
        <v>1253</v>
      </c>
      <c r="C974" s="20">
        <v>96571</v>
      </c>
      <c r="D974" s="4" t="s">
        <v>448</v>
      </c>
      <c r="E974" s="17">
        <v>722.8</v>
      </c>
      <c r="F974" s="41" t="s">
        <v>107</v>
      </c>
      <c r="G974" s="17">
        <v>722.8</v>
      </c>
      <c r="H974" s="17">
        <f t="shared" si="16"/>
        <v>0</v>
      </c>
      <c r="I974" s="21"/>
    </row>
    <row r="975" spans="1:9" x14ac:dyDescent="0.25">
      <c r="A975" s="18">
        <v>42745</v>
      </c>
      <c r="B975" s="19" t="s">
        <v>1254</v>
      </c>
      <c r="C975" s="20">
        <v>96572</v>
      </c>
      <c r="D975" s="4" t="s">
        <v>92</v>
      </c>
      <c r="E975" s="17">
        <v>1976.9</v>
      </c>
      <c r="F975" s="41" t="s">
        <v>107</v>
      </c>
      <c r="G975" s="17">
        <v>1976.9</v>
      </c>
      <c r="H975" s="17">
        <f t="shared" si="16"/>
        <v>0</v>
      </c>
      <c r="I975" s="21"/>
    </row>
    <row r="976" spans="1:9" x14ac:dyDescent="0.25">
      <c r="A976" s="18">
        <v>42745</v>
      </c>
      <c r="B976" s="19" t="s">
        <v>1255</v>
      </c>
      <c r="C976" s="20">
        <v>96573</v>
      </c>
      <c r="D976" s="4" t="s">
        <v>1256</v>
      </c>
      <c r="E976" s="17">
        <v>925.4</v>
      </c>
      <c r="F976" s="41" t="s">
        <v>107</v>
      </c>
      <c r="G976" s="17">
        <v>925.4</v>
      </c>
      <c r="H976" s="17">
        <f t="shared" si="16"/>
        <v>0</v>
      </c>
      <c r="I976" s="21"/>
    </row>
    <row r="977" spans="1:9" x14ac:dyDescent="0.25">
      <c r="A977" s="18">
        <v>42745</v>
      </c>
      <c r="B977" s="19" t="s">
        <v>1257</v>
      </c>
      <c r="C977" s="20">
        <v>96574</v>
      </c>
      <c r="D977" s="4" t="s">
        <v>309</v>
      </c>
      <c r="E977" s="17">
        <v>4012.8</v>
      </c>
      <c r="F977" s="41" t="s">
        <v>107</v>
      </c>
      <c r="G977" s="17">
        <v>4012.8</v>
      </c>
      <c r="H977" s="17">
        <f t="shared" si="16"/>
        <v>0</v>
      </c>
      <c r="I977" s="21"/>
    </row>
    <row r="978" spans="1:9" x14ac:dyDescent="0.25">
      <c r="A978" s="18">
        <v>42745</v>
      </c>
      <c r="B978" s="19" t="s">
        <v>1258</v>
      </c>
      <c r="C978" s="20">
        <v>96575</v>
      </c>
      <c r="D978" s="4" t="s">
        <v>1259</v>
      </c>
      <c r="E978" s="17">
        <v>1336.4</v>
      </c>
      <c r="F978" s="41" t="s">
        <v>107</v>
      </c>
      <c r="G978" s="17">
        <v>1336.4</v>
      </c>
      <c r="H978" s="17">
        <f t="shared" si="16"/>
        <v>0</v>
      </c>
      <c r="I978" s="21"/>
    </row>
    <row r="979" spans="1:9" x14ac:dyDescent="0.25">
      <c r="A979" s="18">
        <v>42745</v>
      </c>
      <c r="B979" s="19" t="s">
        <v>1260</v>
      </c>
      <c r="C979" s="20">
        <v>96576</v>
      </c>
      <c r="D979" s="4" t="s">
        <v>88</v>
      </c>
      <c r="E979" s="17">
        <v>6188</v>
      </c>
      <c r="F979" s="41" t="s">
        <v>107</v>
      </c>
      <c r="G979" s="17">
        <v>6188</v>
      </c>
      <c r="H979" s="17">
        <f t="shared" si="16"/>
        <v>0</v>
      </c>
      <c r="I979" s="21"/>
    </row>
    <row r="980" spans="1:9" x14ac:dyDescent="0.25">
      <c r="A980" s="18">
        <v>42745</v>
      </c>
      <c r="B980" s="19" t="s">
        <v>1261</v>
      </c>
      <c r="C980" s="20">
        <v>96577</v>
      </c>
      <c r="D980" s="15" t="s">
        <v>231</v>
      </c>
      <c r="E980" s="16">
        <v>0</v>
      </c>
      <c r="F980" s="40" t="s">
        <v>95</v>
      </c>
      <c r="G980" s="16">
        <v>0</v>
      </c>
      <c r="H980" s="16">
        <f t="shared" si="16"/>
        <v>0</v>
      </c>
      <c r="I980" s="21"/>
    </row>
    <row r="981" spans="1:9" x14ac:dyDescent="0.25">
      <c r="A981" s="18">
        <v>42745</v>
      </c>
      <c r="B981" s="19" t="s">
        <v>1262</v>
      </c>
      <c r="C981" s="20">
        <v>96578</v>
      </c>
      <c r="D981" s="4" t="s">
        <v>103</v>
      </c>
      <c r="E981" s="17">
        <v>3355</v>
      </c>
      <c r="F981" s="41" t="s">
        <v>275</v>
      </c>
      <c r="G981" s="17">
        <v>3355</v>
      </c>
      <c r="H981" s="17">
        <f t="shared" si="16"/>
        <v>0</v>
      </c>
      <c r="I981" s="21"/>
    </row>
    <row r="982" spans="1:9" x14ac:dyDescent="0.25">
      <c r="A982" s="18">
        <v>42745</v>
      </c>
      <c r="B982" s="19" t="s">
        <v>1263</v>
      </c>
      <c r="C982" s="20">
        <v>96579</v>
      </c>
      <c r="D982" s="4" t="s">
        <v>157</v>
      </c>
      <c r="E982" s="17">
        <v>36274.5</v>
      </c>
      <c r="F982" s="41" t="s">
        <v>107</v>
      </c>
      <c r="G982" s="17">
        <v>36274.5</v>
      </c>
      <c r="H982" s="17">
        <f t="shared" si="16"/>
        <v>0</v>
      </c>
      <c r="I982" s="21"/>
    </row>
    <row r="983" spans="1:9" x14ac:dyDescent="0.25">
      <c r="A983" s="18">
        <v>42745</v>
      </c>
      <c r="B983" s="19" t="s">
        <v>1264</v>
      </c>
      <c r="C983" s="20">
        <v>96580</v>
      </c>
      <c r="D983" s="4" t="s">
        <v>83</v>
      </c>
      <c r="E983" s="17">
        <v>4404.3</v>
      </c>
      <c r="F983" s="41" t="s">
        <v>107</v>
      </c>
      <c r="G983" s="17">
        <v>4404.3</v>
      </c>
      <c r="H983" s="17">
        <f t="shared" si="16"/>
        <v>0</v>
      </c>
      <c r="I983" s="21"/>
    </row>
    <row r="984" spans="1:9" x14ac:dyDescent="0.25">
      <c r="A984" s="18">
        <v>42745</v>
      </c>
      <c r="B984" s="19" t="s">
        <v>1265</v>
      </c>
      <c r="C984" s="20">
        <v>96581</v>
      </c>
      <c r="D984" s="4" t="s">
        <v>291</v>
      </c>
      <c r="E984" s="17">
        <v>2300.1999999999998</v>
      </c>
      <c r="F984" s="41" t="s">
        <v>107</v>
      </c>
      <c r="G984" s="17">
        <v>2300.1999999999998</v>
      </c>
      <c r="H984" s="17">
        <f t="shared" si="16"/>
        <v>0</v>
      </c>
      <c r="I984" s="21"/>
    </row>
    <row r="985" spans="1:9" x14ac:dyDescent="0.25">
      <c r="A985" s="18">
        <v>42745</v>
      </c>
      <c r="B985" s="19" t="s">
        <v>1266</v>
      </c>
      <c r="C985" s="20">
        <v>96582</v>
      </c>
      <c r="D985" s="4" t="s">
        <v>1267</v>
      </c>
      <c r="E985" s="17">
        <v>8884.7999999999993</v>
      </c>
      <c r="F985" s="41" t="s">
        <v>107</v>
      </c>
      <c r="G985" s="17">
        <v>8884.7999999999993</v>
      </c>
      <c r="H985" s="17">
        <f t="shared" si="16"/>
        <v>0</v>
      </c>
      <c r="I985" s="21"/>
    </row>
    <row r="986" spans="1:9" x14ac:dyDescent="0.25">
      <c r="A986" s="18">
        <v>42745</v>
      </c>
      <c r="B986" s="19" t="s">
        <v>1268</v>
      </c>
      <c r="C986" s="20">
        <v>96583</v>
      </c>
      <c r="D986" s="4" t="s">
        <v>1269</v>
      </c>
      <c r="E986" s="17">
        <v>4392</v>
      </c>
      <c r="F986" s="41" t="s">
        <v>107</v>
      </c>
      <c r="G986" s="17">
        <v>4392</v>
      </c>
      <c r="H986" s="17">
        <f t="shared" si="16"/>
        <v>0</v>
      </c>
      <c r="I986" s="21"/>
    </row>
    <row r="987" spans="1:9" x14ac:dyDescent="0.25">
      <c r="A987" s="18">
        <v>42745</v>
      </c>
      <c r="B987" s="19" t="s">
        <v>1270</v>
      </c>
      <c r="C987" s="20">
        <v>96584</v>
      </c>
      <c r="D987" s="15" t="s">
        <v>159</v>
      </c>
      <c r="E987" s="16">
        <v>0</v>
      </c>
      <c r="F987" s="40" t="s">
        <v>95</v>
      </c>
      <c r="G987" s="16">
        <v>0</v>
      </c>
      <c r="H987" s="16">
        <f t="shared" si="16"/>
        <v>0</v>
      </c>
      <c r="I987" s="21"/>
    </row>
    <row r="988" spans="1:9" x14ac:dyDescent="0.25">
      <c r="A988" s="18">
        <v>42745</v>
      </c>
      <c r="B988" s="19" t="s">
        <v>1271</v>
      </c>
      <c r="C988" s="20">
        <v>96585</v>
      </c>
      <c r="D988" s="4" t="s">
        <v>109</v>
      </c>
      <c r="E988" s="17">
        <v>6711.9</v>
      </c>
      <c r="F988" s="41" t="s">
        <v>107</v>
      </c>
      <c r="G988" s="17">
        <v>6711.9</v>
      </c>
      <c r="H988" s="17">
        <f t="shared" si="16"/>
        <v>0</v>
      </c>
      <c r="I988" s="21"/>
    </row>
    <row r="989" spans="1:9" x14ac:dyDescent="0.25">
      <c r="A989" s="18">
        <v>42745</v>
      </c>
      <c r="B989" s="19" t="s">
        <v>1272</v>
      </c>
      <c r="C989" s="20">
        <v>96586</v>
      </c>
      <c r="D989" s="4" t="s">
        <v>298</v>
      </c>
      <c r="E989" s="17">
        <v>4272.8</v>
      </c>
      <c r="F989" s="41" t="s">
        <v>107</v>
      </c>
      <c r="G989" s="17">
        <v>4272.8</v>
      </c>
      <c r="H989" s="17">
        <f t="shared" si="16"/>
        <v>0</v>
      </c>
      <c r="I989" s="21"/>
    </row>
    <row r="990" spans="1:9" x14ac:dyDescent="0.25">
      <c r="A990" s="18">
        <v>42745</v>
      </c>
      <c r="B990" s="19" t="s">
        <v>1273</v>
      </c>
      <c r="C990" s="20">
        <v>96587</v>
      </c>
      <c r="D990" s="4" t="s">
        <v>94</v>
      </c>
      <c r="E990" s="17">
        <v>434</v>
      </c>
      <c r="F990" s="41" t="s">
        <v>107</v>
      </c>
      <c r="G990" s="17">
        <v>434</v>
      </c>
      <c r="H990" s="17">
        <f t="shared" si="16"/>
        <v>0</v>
      </c>
      <c r="I990" s="21"/>
    </row>
    <row r="991" spans="1:9" x14ac:dyDescent="0.25">
      <c r="A991" s="18">
        <v>42745</v>
      </c>
      <c r="B991" s="19" t="s">
        <v>1274</v>
      </c>
      <c r="C991" s="20">
        <v>96588</v>
      </c>
      <c r="D991" s="4" t="s">
        <v>30</v>
      </c>
      <c r="E991" s="17">
        <v>6537.6</v>
      </c>
      <c r="F991" s="41" t="s">
        <v>107</v>
      </c>
      <c r="G991" s="17">
        <v>6537.6</v>
      </c>
      <c r="H991" s="17">
        <f t="shared" si="16"/>
        <v>0</v>
      </c>
      <c r="I991" s="21"/>
    </row>
    <row r="992" spans="1:9" x14ac:dyDescent="0.25">
      <c r="A992" s="18">
        <v>42745</v>
      </c>
      <c r="B992" s="19" t="s">
        <v>1275</v>
      </c>
      <c r="C992" s="20">
        <v>96589</v>
      </c>
      <c r="D992" s="15" t="s">
        <v>159</v>
      </c>
      <c r="E992" s="16">
        <v>0</v>
      </c>
      <c r="F992" s="40" t="s">
        <v>95</v>
      </c>
      <c r="G992" s="16">
        <v>0</v>
      </c>
      <c r="H992" s="16">
        <f t="shared" si="16"/>
        <v>0</v>
      </c>
      <c r="I992" s="21"/>
    </row>
    <row r="993" spans="1:9" x14ac:dyDescent="0.25">
      <c r="A993" s="18">
        <v>42745</v>
      </c>
      <c r="B993" s="19" t="s">
        <v>1276</v>
      </c>
      <c r="C993" s="20">
        <v>96590</v>
      </c>
      <c r="D993" s="4" t="s">
        <v>168</v>
      </c>
      <c r="E993" s="17">
        <v>1031.7</v>
      </c>
      <c r="F993" s="41" t="s">
        <v>107</v>
      </c>
      <c r="G993" s="17">
        <v>1031.7</v>
      </c>
      <c r="H993" s="17">
        <f t="shared" si="16"/>
        <v>0</v>
      </c>
      <c r="I993" s="21"/>
    </row>
    <row r="994" spans="1:9" x14ac:dyDescent="0.25">
      <c r="A994" s="18">
        <v>42745</v>
      </c>
      <c r="B994" s="19" t="s">
        <v>1277</v>
      </c>
      <c r="C994" s="20">
        <v>96591</v>
      </c>
      <c r="D994" s="4" t="s">
        <v>305</v>
      </c>
      <c r="E994" s="17">
        <v>1843.5</v>
      </c>
      <c r="F994" s="41" t="s">
        <v>237</v>
      </c>
      <c r="G994" s="17">
        <v>1843.5</v>
      </c>
      <c r="H994" s="17">
        <f t="shared" si="16"/>
        <v>0</v>
      </c>
      <c r="I994" s="21"/>
    </row>
    <row r="995" spans="1:9" x14ac:dyDescent="0.25">
      <c r="A995" s="18">
        <v>42745</v>
      </c>
      <c r="B995" s="19" t="s">
        <v>1278</v>
      </c>
      <c r="C995" s="20">
        <v>96592</v>
      </c>
      <c r="D995" s="4" t="s">
        <v>472</v>
      </c>
      <c r="E995" s="17">
        <v>11903.8</v>
      </c>
      <c r="F995" s="41" t="s">
        <v>129</v>
      </c>
      <c r="G995" s="17">
        <v>11903.8</v>
      </c>
      <c r="H995" s="17">
        <f t="shared" si="16"/>
        <v>0</v>
      </c>
      <c r="I995" s="21"/>
    </row>
    <row r="996" spans="1:9" x14ac:dyDescent="0.25">
      <c r="A996" s="18">
        <v>42745</v>
      </c>
      <c r="B996" s="19" t="s">
        <v>1279</v>
      </c>
      <c r="C996" s="20">
        <v>96593</v>
      </c>
      <c r="D996" s="4" t="s">
        <v>476</v>
      </c>
      <c r="E996" s="17">
        <v>7490.7</v>
      </c>
      <c r="F996" s="41" t="s">
        <v>173</v>
      </c>
      <c r="G996" s="17">
        <v>7490.7</v>
      </c>
      <c r="H996" s="17">
        <f t="shared" si="16"/>
        <v>0</v>
      </c>
      <c r="I996" s="21"/>
    </row>
    <row r="997" spans="1:9" x14ac:dyDescent="0.25">
      <c r="A997" s="18">
        <v>42745</v>
      </c>
      <c r="B997" s="19" t="s">
        <v>1280</v>
      </c>
      <c r="C997" s="20">
        <v>96594</v>
      </c>
      <c r="D997" s="4" t="s">
        <v>222</v>
      </c>
      <c r="E997" s="17">
        <v>62828.6</v>
      </c>
      <c r="F997" s="41" t="s">
        <v>237</v>
      </c>
      <c r="G997" s="17">
        <v>62828.6</v>
      </c>
      <c r="H997" s="17">
        <f t="shared" si="16"/>
        <v>0</v>
      </c>
      <c r="I997" s="21"/>
    </row>
    <row r="998" spans="1:9" x14ac:dyDescent="0.25">
      <c r="A998" s="18">
        <v>42745</v>
      </c>
      <c r="B998" s="19" t="s">
        <v>1281</v>
      </c>
      <c r="C998" s="20">
        <v>96595</v>
      </c>
      <c r="D998" s="4" t="s">
        <v>1062</v>
      </c>
      <c r="E998" s="17">
        <v>2690.4</v>
      </c>
      <c r="F998" s="41" t="s">
        <v>107</v>
      </c>
      <c r="G998" s="17">
        <v>2690.4</v>
      </c>
      <c r="H998" s="17">
        <f t="shared" si="16"/>
        <v>0</v>
      </c>
      <c r="I998" s="21"/>
    </row>
    <row r="999" spans="1:9" x14ac:dyDescent="0.25">
      <c r="A999" s="18">
        <v>42745</v>
      </c>
      <c r="B999" s="19" t="s">
        <v>1282</v>
      </c>
      <c r="C999" s="20">
        <v>96596</v>
      </c>
      <c r="D999" s="4" t="s">
        <v>329</v>
      </c>
      <c r="E999" s="17">
        <v>716</v>
      </c>
      <c r="F999" s="41" t="s">
        <v>107</v>
      </c>
      <c r="G999" s="17">
        <v>716</v>
      </c>
      <c r="H999" s="17">
        <f t="shared" si="16"/>
        <v>0</v>
      </c>
      <c r="I999" s="21"/>
    </row>
    <row r="1000" spans="1:9" x14ac:dyDescent="0.25">
      <c r="A1000" s="18">
        <v>42745</v>
      </c>
      <c r="B1000" s="19" t="s">
        <v>1283</v>
      </c>
      <c r="C1000" s="20">
        <v>96597</v>
      </c>
      <c r="D1000" s="4" t="s">
        <v>85</v>
      </c>
      <c r="E1000" s="17">
        <v>11175.2</v>
      </c>
      <c r="F1000" s="41" t="s">
        <v>107</v>
      </c>
      <c r="G1000" s="17">
        <v>11175.2</v>
      </c>
      <c r="H1000" s="17">
        <f t="shared" si="16"/>
        <v>0</v>
      </c>
      <c r="I1000" s="21"/>
    </row>
    <row r="1001" spans="1:9" x14ac:dyDescent="0.25">
      <c r="A1001" s="18">
        <v>42745</v>
      </c>
      <c r="B1001" s="19" t="s">
        <v>1284</v>
      </c>
      <c r="C1001" s="20">
        <v>96598</v>
      </c>
      <c r="D1001" s="4" t="s">
        <v>218</v>
      </c>
      <c r="E1001" s="17">
        <v>42905.3</v>
      </c>
      <c r="F1001" s="41" t="s">
        <v>307</v>
      </c>
      <c r="G1001" s="17">
        <v>42905.3</v>
      </c>
      <c r="H1001" s="17">
        <f t="shared" si="16"/>
        <v>0</v>
      </c>
      <c r="I1001" s="21"/>
    </row>
    <row r="1002" spans="1:9" x14ac:dyDescent="0.25">
      <c r="A1002" s="18">
        <v>42745</v>
      </c>
      <c r="B1002" s="19" t="s">
        <v>1285</v>
      </c>
      <c r="C1002" s="20">
        <v>96599</v>
      </c>
      <c r="D1002" s="4" t="s">
        <v>10</v>
      </c>
      <c r="E1002" s="17">
        <v>196254.9</v>
      </c>
      <c r="F1002" s="41" t="s">
        <v>126</v>
      </c>
      <c r="G1002" s="17">
        <v>196254.9</v>
      </c>
      <c r="H1002" s="17">
        <f t="shared" si="16"/>
        <v>0</v>
      </c>
      <c r="I1002" s="21"/>
    </row>
    <row r="1003" spans="1:9" x14ac:dyDescent="0.25">
      <c r="A1003" s="18">
        <v>42745</v>
      </c>
      <c r="B1003" s="19" t="s">
        <v>1286</v>
      </c>
      <c r="C1003" s="20">
        <v>96600</v>
      </c>
      <c r="D1003" s="4" t="s">
        <v>176</v>
      </c>
      <c r="E1003" s="17">
        <v>5640.2</v>
      </c>
      <c r="F1003" s="41" t="s">
        <v>107</v>
      </c>
      <c r="G1003" s="17">
        <v>5640.2</v>
      </c>
      <c r="H1003" s="17">
        <f t="shared" si="16"/>
        <v>0</v>
      </c>
      <c r="I1003" s="21"/>
    </row>
    <row r="1004" spans="1:9" x14ac:dyDescent="0.25">
      <c r="A1004" s="18">
        <v>42745</v>
      </c>
      <c r="B1004" s="19" t="s">
        <v>1287</v>
      </c>
      <c r="C1004" s="20">
        <v>96601</v>
      </c>
      <c r="D1004" s="4" t="s">
        <v>486</v>
      </c>
      <c r="E1004" s="17">
        <v>3316.8</v>
      </c>
      <c r="F1004" s="41" t="s">
        <v>107</v>
      </c>
      <c r="G1004" s="17">
        <v>3316.8</v>
      </c>
      <c r="H1004" s="17">
        <f t="shared" si="16"/>
        <v>0</v>
      </c>
      <c r="I1004" s="21"/>
    </row>
    <row r="1005" spans="1:9" x14ac:dyDescent="0.25">
      <c r="A1005" s="18">
        <v>42745</v>
      </c>
      <c r="B1005" s="19" t="s">
        <v>1288</v>
      </c>
      <c r="C1005" s="20">
        <v>96602</v>
      </c>
      <c r="D1005" s="4" t="s">
        <v>53</v>
      </c>
      <c r="E1005" s="17">
        <v>2983.5</v>
      </c>
      <c r="F1005" s="41" t="s">
        <v>107</v>
      </c>
      <c r="G1005" s="17">
        <v>2983.5</v>
      </c>
      <c r="H1005" s="17">
        <f t="shared" si="16"/>
        <v>0</v>
      </c>
      <c r="I1005" s="21"/>
    </row>
    <row r="1006" spans="1:9" x14ac:dyDescent="0.25">
      <c r="A1006" s="18">
        <v>42745</v>
      </c>
      <c r="B1006" s="19" t="s">
        <v>1289</v>
      </c>
      <c r="C1006" s="20">
        <v>96603</v>
      </c>
      <c r="D1006" s="4" t="s">
        <v>61</v>
      </c>
      <c r="E1006" s="17">
        <v>8599.5</v>
      </c>
      <c r="F1006" s="41" t="s">
        <v>107</v>
      </c>
      <c r="G1006" s="17">
        <v>8599.5</v>
      </c>
      <c r="H1006" s="17">
        <f t="shared" si="16"/>
        <v>0</v>
      </c>
      <c r="I1006" s="21"/>
    </row>
    <row r="1007" spans="1:9" x14ac:dyDescent="0.25">
      <c r="A1007" s="18">
        <v>42745</v>
      </c>
      <c r="B1007" s="19" t="s">
        <v>1290</v>
      </c>
      <c r="C1007" s="20">
        <v>96604</v>
      </c>
      <c r="D1007" s="4" t="s">
        <v>793</v>
      </c>
      <c r="E1007" s="17">
        <v>1968</v>
      </c>
      <c r="F1007" s="41" t="s">
        <v>107</v>
      </c>
      <c r="G1007" s="17">
        <v>1968</v>
      </c>
      <c r="H1007" s="17">
        <f t="shared" si="16"/>
        <v>0</v>
      </c>
      <c r="I1007" s="21"/>
    </row>
    <row r="1008" spans="1:9" x14ac:dyDescent="0.25">
      <c r="A1008" s="18">
        <v>42745</v>
      </c>
      <c r="B1008" s="19" t="s">
        <v>1291</v>
      </c>
      <c r="C1008" s="20">
        <v>96605</v>
      </c>
      <c r="D1008" s="4" t="s">
        <v>633</v>
      </c>
      <c r="E1008" s="17">
        <v>448.5</v>
      </c>
      <c r="F1008" s="41" t="s">
        <v>129</v>
      </c>
      <c r="G1008" s="17">
        <v>448.5</v>
      </c>
      <c r="H1008" s="17">
        <f t="shared" si="16"/>
        <v>0</v>
      </c>
      <c r="I1008" s="21"/>
    </row>
    <row r="1009" spans="1:9" x14ac:dyDescent="0.25">
      <c r="A1009" s="18">
        <v>42745</v>
      </c>
      <c r="B1009" s="19" t="s">
        <v>1292</v>
      </c>
      <c r="C1009" s="20">
        <v>96606</v>
      </c>
      <c r="D1009" s="4" t="s">
        <v>1293</v>
      </c>
      <c r="E1009" s="17">
        <v>811.6</v>
      </c>
      <c r="F1009" s="41" t="s">
        <v>107</v>
      </c>
      <c r="G1009" s="17">
        <v>811.6</v>
      </c>
      <c r="H1009" s="17">
        <f t="shared" si="16"/>
        <v>0</v>
      </c>
      <c r="I1009" s="21"/>
    </row>
    <row r="1010" spans="1:9" x14ac:dyDescent="0.25">
      <c r="A1010" s="18">
        <v>42745</v>
      </c>
      <c r="B1010" s="19" t="s">
        <v>1294</v>
      </c>
      <c r="C1010" s="20">
        <v>96607</v>
      </c>
      <c r="D1010" s="4" t="s">
        <v>45</v>
      </c>
      <c r="E1010" s="17">
        <v>2559.8000000000002</v>
      </c>
      <c r="F1010" s="41" t="s">
        <v>107</v>
      </c>
      <c r="G1010" s="17">
        <v>2559.8000000000002</v>
      </c>
      <c r="H1010" s="17">
        <f t="shared" si="16"/>
        <v>0</v>
      </c>
      <c r="I1010" s="21"/>
    </row>
    <row r="1011" spans="1:9" x14ac:dyDescent="0.25">
      <c r="A1011" s="18">
        <v>42745</v>
      </c>
      <c r="B1011" s="19" t="s">
        <v>1295</v>
      </c>
      <c r="C1011" s="20">
        <v>96608</v>
      </c>
      <c r="D1011" s="4" t="s">
        <v>222</v>
      </c>
      <c r="E1011" s="17">
        <v>272636</v>
      </c>
      <c r="F1011" s="41" t="s">
        <v>129</v>
      </c>
      <c r="G1011" s="17">
        <v>272636</v>
      </c>
      <c r="H1011" s="17">
        <f t="shared" si="16"/>
        <v>0</v>
      </c>
      <c r="I1011" s="21"/>
    </row>
    <row r="1012" spans="1:9" x14ac:dyDescent="0.25">
      <c r="A1012" s="18">
        <v>42745</v>
      </c>
      <c r="B1012" s="19" t="s">
        <v>1296</v>
      </c>
      <c r="C1012" s="20">
        <v>96609</v>
      </c>
      <c r="D1012" s="4" t="s">
        <v>61</v>
      </c>
      <c r="E1012" s="17">
        <v>9362.7999999999993</v>
      </c>
      <c r="F1012" s="41" t="s">
        <v>107</v>
      </c>
      <c r="G1012" s="17">
        <v>9362.7999999999993</v>
      </c>
      <c r="H1012" s="17">
        <f t="shared" si="16"/>
        <v>0</v>
      </c>
      <c r="I1012" s="21"/>
    </row>
    <row r="1013" spans="1:9" x14ac:dyDescent="0.25">
      <c r="A1013" s="18">
        <v>42745</v>
      </c>
      <c r="B1013" s="19" t="s">
        <v>1297</v>
      </c>
      <c r="C1013" s="20">
        <v>96610</v>
      </c>
      <c r="D1013" s="15" t="s">
        <v>198</v>
      </c>
      <c r="E1013" s="16">
        <v>0</v>
      </c>
      <c r="F1013" s="40" t="s">
        <v>95</v>
      </c>
      <c r="G1013" s="16">
        <v>0</v>
      </c>
      <c r="H1013" s="16">
        <f t="shared" si="16"/>
        <v>0</v>
      </c>
      <c r="I1013" s="21"/>
    </row>
    <row r="1014" spans="1:9" x14ac:dyDescent="0.25">
      <c r="A1014" s="18">
        <v>42745</v>
      </c>
      <c r="B1014" s="19" t="s">
        <v>1298</v>
      </c>
      <c r="C1014" s="20">
        <v>96611</v>
      </c>
      <c r="D1014" s="4" t="s">
        <v>1299</v>
      </c>
      <c r="E1014" s="17">
        <v>4391.1000000000004</v>
      </c>
      <c r="F1014" s="41" t="s">
        <v>275</v>
      </c>
      <c r="G1014" s="17">
        <v>4391.1000000000004</v>
      </c>
      <c r="H1014" s="17">
        <f t="shared" si="16"/>
        <v>0</v>
      </c>
      <c r="I1014" s="21"/>
    </row>
    <row r="1015" spans="1:9" x14ac:dyDescent="0.25">
      <c r="A1015" s="18">
        <v>42745</v>
      </c>
      <c r="B1015" s="19" t="s">
        <v>1300</v>
      </c>
      <c r="C1015" s="20">
        <v>96612</v>
      </c>
      <c r="D1015" s="4" t="s">
        <v>231</v>
      </c>
      <c r="E1015" s="17">
        <v>7143.8</v>
      </c>
      <c r="F1015" s="41" t="s">
        <v>129</v>
      </c>
      <c r="G1015" s="17">
        <v>7143.8</v>
      </c>
      <c r="H1015" s="17">
        <f t="shared" si="16"/>
        <v>0</v>
      </c>
      <c r="I1015" s="21"/>
    </row>
    <row r="1016" spans="1:9" x14ac:dyDescent="0.25">
      <c r="A1016" s="18">
        <v>42745</v>
      </c>
      <c r="B1016" s="19" t="s">
        <v>1301</v>
      </c>
      <c r="C1016" s="20">
        <v>96613</v>
      </c>
      <c r="D1016" s="4" t="s">
        <v>30</v>
      </c>
      <c r="E1016" s="17">
        <v>1624.5</v>
      </c>
      <c r="F1016" s="41" t="s">
        <v>107</v>
      </c>
      <c r="G1016" s="17">
        <v>1624.5</v>
      </c>
      <c r="H1016" s="17">
        <f t="shared" si="16"/>
        <v>0</v>
      </c>
      <c r="I1016" s="21"/>
    </row>
    <row r="1017" spans="1:9" x14ac:dyDescent="0.25">
      <c r="A1017" s="18">
        <v>42745</v>
      </c>
      <c r="B1017" s="19" t="s">
        <v>1302</v>
      </c>
      <c r="C1017" s="20">
        <v>96614</v>
      </c>
      <c r="D1017" s="4" t="s">
        <v>509</v>
      </c>
      <c r="E1017" s="17">
        <v>2250</v>
      </c>
      <c r="F1017" s="41" t="s">
        <v>107</v>
      </c>
      <c r="G1017" s="17">
        <v>2250</v>
      </c>
      <c r="H1017" s="17">
        <f t="shared" si="16"/>
        <v>0</v>
      </c>
      <c r="I1017" s="21"/>
    </row>
    <row r="1018" spans="1:9" x14ac:dyDescent="0.25">
      <c r="A1018" s="18">
        <v>42745</v>
      </c>
      <c r="B1018" s="19" t="s">
        <v>1303</v>
      </c>
      <c r="C1018" s="20">
        <v>96615</v>
      </c>
      <c r="D1018" s="4" t="s">
        <v>115</v>
      </c>
      <c r="E1018" s="17">
        <v>226.2</v>
      </c>
      <c r="F1018" s="41" t="s">
        <v>107</v>
      </c>
      <c r="G1018" s="17">
        <v>226.2</v>
      </c>
      <c r="H1018" s="17">
        <f t="shared" si="16"/>
        <v>0</v>
      </c>
      <c r="I1018" s="21"/>
    </row>
    <row r="1019" spans="1:9" x14ac:dyDescent="0.25">
      <c r="A1019" s="18">
        <v>42745</v>
      </c>
      <c r="B1019" s="19" t="s">
        <v>1304</v>
      </c>
      <c r="C1019" s="20">
        <v>96616</v>
      </c>
      <c r="D1019" s="4" t="s">
        <v>900</v>
      </c>
      <c r="E1019" s="17">
        <v>2356</v>
      </c>
      <c r="F1019" s="41" t="s">
        <v>275</v>
      </c>
      <c r="G1019" s="17">
        <v>2356</v>
      </c>
      <c r="H1019" s="17">
        <f t="shared" si="16"/>
        <v>0</v>
      </c>
      <c r="I1019" s="21"/>
    </row>
    <row r="1020" spans="1:9" x14ac:dyDescent="0.25">
      <c r="A1020" s="18">
        <v>42745</v>
      </c>
      <c r="B1020" s="19" t="s">
        <v>1305</v>
      </c>
      <c r="C1020" s="20">
        <v>96617</v>
      </c>
      <c r="D1020" s="4" t="s">
        <v>1306</v>
      </c>
      <c r="E1020" s="17">
        <v>463.6</v>
      </c>
      <c r="F1020" s="41" t="s">
        <v>275</v>
      </c>
      <c r="G1020" s="17">
        <v>463.6</v>
      </c>
      <c r="H1020" s="17">
        <f t="shared" si="16"/>
        <v>0</v>
      </c>
      <c r="I1020" s="21"/>
    </row>
    <row r="1021" spans="1:9" x14ac:dyDescent="0.25">
      <c r="A1021" s="18">
        <v>42745</v>
      </c>
      <c r="B1021" s="19" t="s">
        <v>1307</v>
      </c>
      <c r="C1021" s="20">
        <v>96618</v>
      </c>
      <c r="D1021" s="4" t="s">
        <v>193</v>
      </c>
      <c r="E1021" s="17">
        <v>2444</v>
      </c>
      <c r="F1021" s="41" t="s">
        <v>275</v>
      </c>
      <c r="G1021" s="17">
        <v>2444</v>
      </c>
      <c r="H1021" s="17">
        <f t="shared" si="16"/>
        <v>0</v>
      </c>
      <c r="I1021" s="21"/>
    </row>
    <row r="1022" spans="1:9" x14ac:dyDescent="0.25">
      <c r="A1022" s="18">
        <v>42745</v>
      </c>
      <c r="B1022" s="19" t="s">
        <v>1308</v>
      </c>
      <c r="C1022" s="20">
        <v>96619</v>
      </c>
      <c r="D1022" s="4" t="s">
        <v>182</v>
      </c>
      <c r="E1022" s="17">
        <v>2500</v>
      </c>
      <c r="F1022" s="41" t="s">
        <v>275</v>
      </c>
      <c r="G1022" s="17">
        <v>2500</v>
      </c>
      <c r="H1022" s="17">
        <f t="shared" si="16"/>
        <v>0</v>
      </c>
      <c r="I1022" s="21"/>
    </row>
    <row r="1023" spans="1:9" x14ac:dyDescent="0.25">
      <c r="A1023" s="18">
        <v>42745</v>
      </c>
      <c r="B1023" s="19" t="s">
        <v>1309</v>
      </c>
      <c r="C1023" s="20">
        <v>96620</v>
      </c>
      <c r="D1023" s="4" t="s">
        <v>1310</v>
      </c>
      <c r="E1023" s="17">
        <v>1950.4</v>
      </c>
      <c r="F1023" s="41" t="s">
        <v>275</v>
      </c>
      <c r="G1023" s="17">
        <v>1950.4</v>
      </c>
      <c r="H1023" s="17">
        <f t="shared" si="16"/>
        <v>0</v>
      </c>
    </row>
    <row r="1024" spans="1:9" x14ac:dyDescent="0.25">
      <c r="A1024" s="18">
        <v>42745</v>
      </c>
      <c r="B1024" s="19" t="s">
        <v>1311</v>
      </c>
      <c r="C1024" s="20">
        <v>96621</v>
      </c>
      <c r="D1024" s="4" t="s">
        <v>159</v>
      </c>
      <c r="E1024" s="17">
        <v>4308.6000000000004</v>
      </c>
      <c r="F1024" s="41" t="s">
        <v>129</v>
      </c>
      <c r="G1024" s="17">
        <v>4308.6000000000004</v>
      </c>
      <c r="H1024" s="17">
        <f t="shared" si="16"/>
        <v>0</v>
      </c>
      <c r="I1024" s="21"/>
    </row>
    <row r="1025" spans="1:8" x14ac:dyDescent="0.25">
      <c r="A1025" s="18">
        <v>42745</v>
      </c>
      <c r="B1025" s="19" t="s">
        <v>1312</v>
      </c>
      <c r="C1025" s="20">
        <v>96622</v>
      </c>
      <c r="D1025" s="4" t="s">
        <v>536</v>
      </c>
      <c r="E1025" s="17">
        <v>3432</v>
      </c>
      <c r="F1025" s="41" t="s">
        <v>107</v>
      </c>
      <c r="G1025" s="17">
        <v>3432</v>
      </c>
      <c r="H1025" s="17">
        <f t="shared" si="16"/>
        <v>0</v>
      </c>
    </row>
    <row r="1026" spans="1:8" x14ac:dyDescent="0.25">
      <c r="A1026" s="18">
        <v>42745</v>
      </c>
      <c r="B1026" s="19" t="s">
        <v>1313</v>
      </c>
      <c r="C1026" s="20">
        <v>96623</v>
      </c>
      <c r="D1026" s="4" t="s">
        <v>28</v>
      </c>
      <c r="E1026" s="17">
        <v>5179.2</v>
      </c>
      <c r="F1026" s="41" t="s">
        <v>275</v>
      </c>
      <c r="G1026" s="17">
        <v>5179.2</v>
      </c>
      <c r="H1026" s="17">
        <f t="shared" si="16"/>
        <v>0</v>
      </c>
    </row>
    <row r="1027" spans="1:8" x14ac:dyDescent="0.25">
      <c r="A1027" s="18">
        <v>42745</v>
      </c>
      <c r="B1027" s="19" t="s">
        <v>1314</v>
      </c>
      <c r="C1027" s="20">
        <v>96624</v>
      </c>
      <c r="D1027" s="4" t="s">
        <v>10</v>
      </c>
      <c r="E1027" s="17">
        <v>1402.5</v>
      </c>
      <c r="F1027" s="41" t="s">
        <v>126</v>
      </c>
      <c r="G1027" s="17">
        <v>1402.5</v>
      </c>
      <c r="H1027" s="17">
        <f t="shared" si="16"/>
        <v>0</v>
      </c>
    </row>
    <row r="1028" spans="1:8" x14ac:dyDescent="0.25">
      <c r="A1028" s="18">
        <v>42745</v>
      </c>
      <c r="B1028" s="19" t="s">
        <v>1315</v>
      </c>
      <c r="C1028" s="20">
        <v>96625</v>
      </c>
      <c r="D1028" s="4" t="s">
        <v>30</v>
      </c>
      <c r="E1028" s="17">
        <v>4555.2</v>
      </c>
      <c r="F1028" s="41" t="s">
        <v>107</v>
      </c>
      <c r="G1028" s="17">
        <v>4555.2</v>
      </c>
      <c r="H1028" s="17">
        <f t="shared" si="16"/>
        <v>0</v>
      </c>
    </row>
    <row r="1029" spans="1:8" x14ac:dyDescent="0.25">
      <c r="A1029" s="18">
        <v>42745</v>
      </c>
      <c r="B1029" s="19" t="s">
        <v>1316</v>
      </c>
      <c r="C1029" s="20">
        <v>96626</v>
      </c>
      <c r="D1029" s="4" t="s">
        <v>354</v>
      </c>
      <c r="E1029" s="17">
        <v>1348</v>
      </c>
      <c r="F1029" s="41" t="s">
        <v>107</v>
      </c>
      <c r="G1029" s="17">
        <v>1348</v>
      </c>
      <c r="H1029" s="17">
        <f t="shared" si="16"/>
        <v>0</v>
      </c>
    </row>
    <row r="1030" spans="1:8" x14ac:dyDescent="0.25">
      <c r="A1030" s="18">
        <v>42745</v>
      </c>
      <c r="B1030" s="19" t="s">
        <v>1317</v>
      </c>
      <c r="C1030" s="20">
        <v>96627</v>
      </c>
      <c r="D1030" s="4" t="s">
        <v>277</v>
      </c>
      <c r="E1030" s="17">
        <v>3693.38</v>
      </c>
      <c r="F1030" s="41" t="s">
        <v>275</v>
      </c>
      <c r="G1030" s="17">
        <v>3693.38</v>
      </c>
      <c r="H1030" s="17">
        <f t="shared" ref="H1030:H1093" si="17">E1030-G1030</f>
        <v>0</v>
      </c>
    </row>
    <row r="1031" spans="1:8" x14ac:dyDescent="0.25">
      <c r="A1031" s="18">
        <v>42745</v>
      </c>
      <c r="B1031" s="19" t="s">
        <v>1318</v>
      </c>
      <c r="C1031" s="20">
        <v>96628</v>
      </c>
      <c r="D1031" s="4" t="s">
        <v>459</v>
      </c>
      <c r="E1031" s="17">
        <v>2337.6</v>
      </c>
      <c r="F1031" s="41" t="s">
        <v>275</v>
      </c>
      <c r="G1031" s="17">
        <v>2337.6</v>
      </c>
      <c r="H1031" s="17">
        <f t="shared" si="17"/>
        <v>0</v>
      </c>
    </row>
    <row r="1032" spans="1:8" x14ac:dyDescent="0.25">
      <c r="A1032" s="18">
        <v>42745</v>
      </c>
      <c r="B1032" s="19" t="s">
        <v>1319</v>
      </c>
      <c r="C1032" s="20">
        <v>96629</v>
      </c>
      <c r="D1032" s="4" t="s">
        <v>10</v>
      </c>
      <c r="E1032" s="17">
        <v>241844.84</v>
      </c>
      <c r="F1032" s="41" t="s">
        <v>126</v>
      </c>
      <c r="G1032" s="17">
        <v>241844.84</v>
      </c>
      <c r="H1032" s="17">
        <f t="shared" si="17"/>
        <v>0</v>
      </c>
    </row>
    <row r="1033" spans="1:8" x14ac:dyDescent="0.25">
      <c r="A1033" s="18">
        <v>42745</v>
      </c>
      <c r="B1033" s="19" t="s">
        <v>1320</v>
      </c>
      <c r="C1033" s="20">
        <v>96630</v>
      </c>
      <c r="D1033" s="4" t="s">
        <v>30</v>
      </c>
      <c r="E1033" s="17">
        <v>15300</v>
      </c>
      <c r="F1033" s="41" t="s">
        <v>107</v>
      </c>
      <c r="G1033" s="17">
        <v>15300</v>
      </c>
      <c r="H1033" s="17">
        <f t="shared" si="17"/>
        <v>0</v>
      </c>
    </row>
    <row r="1034" spans="1:8" x14ac:dyDescent="0.25">
      <c r="A1034" s="18">
        <v>42745</v>
      </c>
      <c r="B1034" s="19" t="s">
        <v>1321</v>
      </c>
      <c r="C1034" s="20">
        <v>96631</v>
      </c>
      <c r="D1034" s="4" t="s">
        <v>879</v>
      </c>
      <c r="E1034" s="17">
        <v>3283.2</v>
      </c>
      <c r="F1034" s="41" t="s">
        <v>107</v>
      </c>
      <c r="G1034" s="17">
        <v>3283.2</v>
      </c>
      <c r="H1034" s="17">
        <f t="shared" si="17"/>
        <v>0</v>
      </c>
    </row>
    <row r="1035" spans="1:8" x14ac:dyDescent="0.25">
      <c r="A1035" s="18">
        <v>42745</v>
      </c>
      <c r="B1035" s="19" t="s">
        <v>1322</v>
      </c>
      <c r="C1035" s="20">
        <v>96632</v>
      </c>
      <c r="D1035" s="4" t="s">
        <v>930</v>
      </c>
      <c r="E1035" s="17">
        <v>4715.2</v>
      </c>
      <c r="F1035" s="41" t="s">
        <v>129</v>
      </c>
      <c r="G1035" s="17">
        <v>4715.2</v>
      </c>
      <c r="H1035" s="17">
        <f t="shared" si="17"/>
        <v>0</v>
      </c>
    </row>
    <row r="1036" spans="1:8" x14ac:dyDescent="0.25">
      <c r="A1036" s="18">
        <v>42745</v>
      </c>
      <c r="B1036" s="19" t="s">
        <v>1323</v>
      </c>
      <c r="C1036" s="20">
        <v>96633</v>
      </c>
      <c r="D1036" s="4" t="s">
        <v>222</v>
      </c>
      <c r="E1036" s="17">
        <v>254646</v>
      </c>
      <c r="F1036" s="41" t="s">
        <v>129</v>
      </c>
      <c r="G1036" s="17">
        <v>254646</v>
      </c>
      <c r="H1036" s="17">
        <f t="shared" si="17"/>
        <v>0</v>
      </c>
    </row>
    <row r="1037" spans="1:8" x14ac:dyDescent="0.25">
      <c r="A1037" s="18">
        <v>42745</v>
      </c>
      <c r="B1037" s="19" t="s">
        <v>1324</v>
      </c>
      <c r="C1037" s="20">
        <v>96634</v>
      </c>
      <c r="D1037" s="4" t="s">
        <v>1325</v>
      </c>
      <c r="E1037" s="17">
        <v>3195.8</v>
      </c>
      <c r="F1037" s="41" t="s">
        <v>275</v>
      </c>
      <c r="G1037" s="17">
        <v>3195.8</v>
      </c>
      <c r="H1037" s="17">
        <f t="shared" si="17"/>
        <v>0</v>
      </c>
    </row>
    <row r="1038" spans="1:8" x14ac:dyDescent="0.25">
      <c r="A1038" s="18">
        <v>42745</v>
      </c>
      <c r="B1038" s="19" t="s">
        <v>1326</v>
      </c>
      <c r="C1038" s="20">
        <v>96635</v>
      </c>
      <c r="D1038" s="4" t="s">
        <v>211</v>
      </c>
      <c r="E1038" s="17">
        <v>8469.4</v>
      </c>
      <c r="F1038" s="41" t="s">
        <v>107</v>
      </c>
      <c r="G1038" s="17">
        <v>8469.4</v>
      </c>
      <c r="H1038" s="17">
        <f t="shared" si="17"/>
        <v>0</v>
      </c>
    </row>
    <row r="1039" spans="1:8" x14ac:dyDescent="0.25">
      <c r="A1039" s="18">
        <v>42745</v>
      </c>
      <c r="B1039" s="19" t="s">
        <v>1327</v>
      </c>
      <c r="C1039" s="20">
        <v>96636</v>
      </c>
      <c r="D1039" s="4" t="s">
        <v>220</v>
      </c>
      <c r="E1039" s="17">
        <v>754</v>
      </c>
      <c r="F1039" s="41" t="s">
        <v>107</v>
      </c>
      <c r="G1039" s="17">
        <v>754</v>
      </c>
      <c r="H1039" s="17">
        <f t="shared" si="17"/>
        <v>0</v>
      </c>
    </row>
    <row r="1040" spans="1:8" x14ac:dyDescent="0.25">
      <c r="A1040" s="18">
        <v>42745</v>
      </c>
      <c r="B1040" s="19" t="s">
        <v>1328</v>
      </c>
      <c r="C1040" s="20">
        <v>96637</v>
      </c>
      <c r="D1040" s="4" t="s">
        <v>55</v>
      </c>
      <c r="E1040" s="17">
        <v>11850.1</v>
      </c>
      <c r="F1040" s="41" t="s">
        <v>107</v>
      </c>
      <c r="G1040" s="17">
        <v>11850.1</v>
      </c>
      <c r="H1040" s="17">
        <f t="shared" si="17"/>
        <v>0</v>
      </c>
    </row>
    <row r="1041" spans="1:8" x14ac:dyDescent="0.25">
      <c r="A1041" s="18">
        <v>42746</v>
      </c>
      <c r="B1041" s="19" t="s">
        <v>1329</v>
      </c>
      <c r="C1041" s="20">
        <v>96638</v>
      </c>
      <c r="D1041" s="4" t="s">
        <v>231</v>
      </c>
      <c r="E1041" s="17">
        <v>11741.9</v>
      </c>
      <c r="F1041" s="41" t="s">
        <v>129</v>
      </c>
      <c r="G1041" s="17">
        <v>11741.9</v>
      </c>
      <c r="H1041" s="17">
        <f t="shared" si="17"/>
        <v>0</v>
      </c>
    </row>
    <row r="1042" spans="1:8" x14ac:dyDescent="0.25">
      <c r="A1042" s="18">
        <v>42746</v>
      </c>
      <c r="B1042" s="19" t="s">
        <v>1330</v>
      </c>
      <c r="C1042" s="20">
        <v>96639</v>
      </c>
      <c r="D1042" s="4" t="s">
        <v>26</v>
      </c>
      <c r="E1042" s="17">
        <v>15841</v>
      </c>
      <c r="F1042" s="41" t="s">
        <v>275</v>
      </c>
      <c r="G1042" s="17">
        <v>15841</v>
      </c>
      <c r="H1042" s="17">
        <f t="shared" si="17"/>
        <v>0</v>
      </c>
    </row>
    <row r="1043" spans="1:8" x14ac:dyDescent="0.25">
      <c r="A1043" s="18">
        <v>42746</v>
      </c>
      <c r="B1043" s="19" t="s">
        <v>1331</v>
      </c>
      <c r="C1043" s="20">
        <v>96640</v>
      </c>
      <c r="D1043" s="4" t="s">
        <v>30</v>
      </c>
      <c r="E1043" s="17">
        <v>5194</v>
      </c>
      <c r="F1043" s="41" t="s">
        <v>275</v>
      </c>
      <c r="G1043" s="17">
        <v>5194</v>
      </c>
      <c r="H1043" s="17">
        <f t="shared" si="17"/>
        <v>0</v>
      </c>
    </row>
    <row r="1044" spans="1:8" x14ac:dyDescent="0.25">
      <c r="A1044" s="18">
        <v>42746</v>
      </c>
      <c r="B1044" s="19" t="s">
        <v>1332</v>
      </c>
      <c r="C1044" s="20">
        <v>96641</v>
      </c>
      <c r="D1044" s="4" t="s">
        <v>231</v>
      </c>
      <c r="E1044" s="17">
        <v>37664.1</v>
      </c>
      <c r="F1044" s="41" t="s">
        <v>129</v>
      </c>
      <c r="G1044" s="17">
        <v>37664.1</v>
      </c>
      <c r="H1044" s="17">
        <f t="shared" si="17"/>
        <v>0</v>
      </c>
    </row>
    <row r="1045" spans="1:8" x14ac:dyDescent="0.25">
      <c r="A1045" s="18">
        <v>42746</v>
      </c>
      <c r="B1045" s="19" t="s">
        <v>1333</v>
      </c>
      <c r="C1045" s="20">
        <v>96642</v>
      </c>
      <c r="D1045" s="4" t="s">
        <v>30</v>
      </c>
      <c r="E1045" s="17">
        <v>2746.2</v>
      </c>
      <c r="F1045" s="41" t="s">
        <v>275</v>
      </c>
      <c r="G1045" s="17">
        <v>2746.2</v>
      </c>
      <c r="H1045" s="17">
        <f t="shared" si="17"/>
        <v>0</v>
      </c>
    </row>
    <row r="1046" spans="1:8" x14ac:dyDescent="0.25">
      <c r="A1046" s="18">
        <v>42746</v>
      </c>
      <c r="B1046" s="19" t="s">
        <v>1334</v>
      </c>
      <c r="C1046" s="20">
        <v>96643</v>
      </c>
      <c r="D1046" s="4" t="s">
        <v>1335</v>
      </c>
      <c r="E1046" s="17">
        <v>15156.4</v>
      </c>
      <c r="F1046" s="41" t="s">
        <v>275</v>
      </c>
      <c r="G1046" s="17">
        <v>15156.4</v>
      </c>
      <c r="H1046" s="17">
        <f t="shared" si="17"/>
        <v>0</v>
      </c>
    </row>
    <row r="1047" spans="1:8" x14ac:dyDescent="0.25">
      <c r="A1047" s="18">
        <v>42746</v>
      </c>
      <c r="B1047" s="19" t="s">
        <v>1336</v>
      </c>
      <c r="C1047" s="20">
        <v>96644</v>
      </c>
      <c r="D1047" s="4" t="s">
        <v>17</v>
      </c>
      <c r="E1047" s="17">
        <v>2070</v>
      </c>
      <c r="F1047" s="41" t="s">
        <v>275</v>
      </c>
      <c r="G1047" s="17">
        <v>2070</v>
      </c>
      <c r="H1047" s="17">
        <f t="shared" si="17"/>
        <v>0</v>
      </c>
    </row>
    <row r="1048" spans="1:8" x14ac:dyDescent="0.25">
      <c r="A1048" s="18">
        <v>42746</v>
      </c>
      <c r="B1048" s="19" t="s">
        <v>1337</v>
      </c>
      <c r="C1048" s="20">
        <v>96645</v>
      </c>
      <c r="D1048" s="15" t="s">
        <v>35</v>
      </c>
      <c r="E1048" s="16">
        <v>0</v>
      </c>
      <c r="F1048" s="40" t="s">
        <v>95</v>
      </c>
      <c r="G1048" s="16">
        <v>0</v>
      </c>
      <c r="H1048" s="16">
        <f t="shared" si="17"/>
        <v>0</v>
      </c>
    </row>
    <row r="1049" spans="1:8" x14ac:dyDescent="0.25">
      <c r="A1049" s="18">
        <v>42746</v>
      </c>
      <c r="B1049" s="19" t="s">
        <v>1338</v>
      </c>
      <c r="C1049" s="20">
        <v>96646</v>
      </c>
      <c r="D1049" s="4" t="s">
        <v>32</v>
      </c>
      <c r="E1049" s="17">
        <v>7452.9</v>
      </c>
      <c r="F1049" s="41" t="s">
        <v>224</v>
      </c>
      <c r="G1049" s="17">
        <v>7452.9</v>
      </c>
      <c r="H1049" s="17">
        <f t="shared" si="17"/>
        <v>0</v>
      </c>
    </row>
    <row r="1050" spans="1:8" x14ac:dyDescent="0.25">
      <c r="A1050" s="18">
        <v>42746</v>
      </c>
      <c r="B1050" s="19" t="s">
        <v>1339</v>
      </c>
      <c r="C1050" s="20">
        <v>96647</v>
      </c>
      <c r="D1050" s="4" t="s">
        <v>35</v>
      </c>
      <c r="E1050" s="17">
        <v>11334.7</v>
      </c>
      <c r="F1050" s="41" t="s">
        <v>173</v>
      </c>
      <c r="G1050" s="17">
        <v>11334.7</v>
      </c>
      <c r="H1050" s="17">
        <f t="shared" si="17"/>
        <v>0</v>
      </c>
    </row>
    <row r="1051" spans="1:8" x14ac:dyDescent="0.25">
      <c r="A1051" s="18">
        <v>42746</v>
      </c>
      <c r="B1051" s="19" t="s">
        <v>1340</v>
      </c>
      <c r="C1051" s="20">
        <v>96648</v>
      </c>
      <c r="D1051" s="4" t="s">
        <v>38</v>
      </c>
      <c r="E1051" s="17">
        <v>4569.5</v>
      </c>
      <c r="F1051" s="41" t="s">
        <v>237</v>
      </c>
      <c r="G1051" s="17">
        <v>4569.5</v>
      </c>
      <c r="H1051" s="17">
        <f t="shared" si="17"/>
        <v>0</v>
      </c>
    </row>
    <row r="1052" spans="1:8" x14ac:dyDescent="0.25">
      <c r="A1052" s="18">
        <v>42746</v>
      </c>
      <c r="B1052" s="19" t="s">
        <v>1341</v>
      </c>
      <c r="C1052" s="20">
        <v>96649</v>
      </c>
      <c r="D1052" s="4" t="s">
        <v>1335</v>
      </c>
      <c r="E1052" s="17">
        <v>441.6</v>
      </c>
      <c r="F1052" s="41" t="s">
        <v>275</v>
      </c>
      <c r="G1052" s="17">
        <v>441.6</v>
      </c>
      <c r="H1052" s="17">
        <f t="shared" si="17"/>
        <v>0</v>
      </c>
    </row>
    <row r="1053" spans="1:8" x14ac:dyDescent="0.25">
      <c r="A1053" s="18">
        <v>42746</v>
      </c>
      <c r="B1053" s="19" t="s">
        <v>1342</v>
      </c>
      <c r="C1053" s="20">
        <v>96650</v>
      </c>
      <c r="D1053" s="4" t="s">
        <v>428</v>
      </c>
      <c r="E1053" s="17">
        <v>3260</v>
      </c>
      <c r="F1053" s="41" t="s">
        <v>173</v>
      </c>
      <c r="G1053" s="17">
        <v>3260</v>
      </c>
      <c r="H1053" s="17">
        <f t="shared" si="17"/>
        <v>0</v>
      </c>
    </row>
    <row r="1054" spans="1:8" x14ac:dyDescent="0.25">
      <c r="A1054" s="18">
        <v>42746</v>
      </c>
      <c r="B1054" s="19" t="s">
        <v>1343</v>
      </c>
      <c r="C1054" s="20">
        <v>96651</v>
      </c>
      <c r="D1054" s="4" t="s">
        <v>71</v>
      </c>
      <c r="E1054" s="17">
        <v>2464</v>
      </c>
      <c r="F1054" s="41" t="s">
        <v>275</v>
      </c>
      <c r="G1054" s="17">
        <v>2464</v>
      </c>
      <c r="H1054" s="17">
        <f t="shared" si="17"/>
        <v>0</v>
      </c>
    </row>
    <row r="1055" spans="1:8" x14ac:dyDescent="0.25">
      <c r="A1055" s="18">
        <v>42746</v>
      </c>
      <c r="B1055" s="19" t="s">
        <v>1344</v>
      </c>
      <c r="C1055" s="20">
        <v>96652</v>
      </c>
      <c r="D1055" s="4" t="s">
        <v>974</v>
      </c>
      <c r="E1055" s="17">
        <v>9359</v>
      </c>
      <c r="F1055" s="41" t="s">
        <v>275</v>
      </c>
      <c r="G1055" s="17">
        <v>9359</v>
      </c>
      <c r="H1055" s="17">
        <f t="shared" si="17"/>
        <v>0</v>
      </c>
    </row>
    <row r="1056" spans="1:8" x14ac:dyDescent="0.25">
      <c r="A1056" s="18">
        <v>42746</v>
      </c>
      <c r="B1056" s="19" t="s">
        <v>1345</v>
      </c>
      <c r="C1056" s="20">
        <v>96653</v>
      </c>
      <c r="D1056" s="4" t="s">
        <v>49</v>
      </c>
      <c r="E1056" s="17">
        <v>12159</v>
      </c>
      <c r="F1056" s="42" t="s">
        <v>1346</v>
      </c>
      <c r="G1056" s="22">
        <f>4200+7959</f>
        <v>12159</v>
      </c>
      <c r="H1056" s="22">
        <f t="shared" si="17"/>
        <v>0</v>
      </c>
    </row>
    <row r="1057" spans="1:9" x14ac:dyDescent="0.25">
      <c r="A1057" s="18">
        <v>42746</v>
      </c>
      <c r="B1057" s="19" t="s">
        <v>1347</v>
      </c>
      <c r="C1057" s="20">
        <v>96654</v>
      </c>
      <c r="D1057" s="4" t="s">
        <v>609</v>
      </c>
      <c r="E1057" s="17">
        <v>45072</v>
      </c>
      <c r="F1057" s="41" t="s">
        <v>129</v>
      </c>
      <c r="G1057" s="17">
        <v>45072</v>
      </c>
      <c r="H1057" s="17">
        <f t="shared" si="17"/>
        <v>0</v>
      </c>
    </row>
    <row r="1058" spans="1:9" x14ac:dyDescent="0.25">
      <c r="A1058" s="18">
        <v>42746</v>
      </c>
      <c r="B1058" s="19" t="s">
        <v>1348</v>
      </c>
      <c r="C1058" s="20">
        <v>96655</v>
      </c>
      <c r="D1058" s="4" t="s">
        <v>576</v>
      </c>
      <c r="E1058" s="17">
        <v>4961.6000000000004</v>
      </c>
      <c r="F1058" s="41" t="s">
        <v>129</v>
      </c>
      <c r="G1058" s="17">
        <v>4961.6000000000004</v>
      </c>
      <c r="H1058" s="17">
        <f t="shared" si="17"/>
        <v>0</v>
      </c>
    </row>
    <row r="1059" spans="1:9" x14ac:dyDescent="0.25">
      <c r="A1059" s="18">
        <v>42746</v>
      </c>
      <c r="B1059" s="19" t="s">
        <v>1349</v>
      </c>
      <c r="C1059" s="20">
        <v>96656</v>
      </c>
      <c r="D1059" s="4" t="s">
        <v>218</v>
      </c>
      <c r="E1059" s="17">
        <v>74933.95</v>
      </c>
      <c r="F1059" s="41" t="s">
        <v>307</v>
      </c>
      <c r="G1059" s="17">
        <v>74933.95</v>
      </c>
      <c r="H1059" s="17">
        <f t="shared" si="17"/>
        <v>0</v>
      </c>
    </row>
    <row r="1060" spans="1:9" x14ac:dyDescent="0.25">
      <c r="A1060" s="18">
        <v>42746</v>
      </c>
      <c r="B1060" s="19" t="s">
        <v>1350</v>
      </c>
      <c r="C1060" s="20">
        <v>96657</v>
      </c>
      <c r="D1060" s="4" t="s">
        <v>28</v>
      </c>
      <c r="E1060" s="17">
        <v>9804</v>
      </c>
      <c r="F1060" s="41" t="s">
        <v>275</v>
      </c>
      <c r="G1060" s="17">
        <v>9804</v>
      </c>
      <c r="H1060" s="17">
        <f t="shared" si="17"/>
        <v>0</v>
      </c>
    </row>
    <row r="1061" spans="1:9" x14ac:dyDescent="0.25">
      <c r="A1061" s="18">
        <v>42746</v>
      </c>
      <c r="B1061" s="19" t="s">
        <v>1351</v>
      </c>
      <c r="C1061" s="20">
        <v>96658</v>
      </c>
      <c r="D1061" s="4" t="s">
        <v>379</v>
      </c>
      <c r="E1061" s="17">
        <v>626.6</v>
      </c>
      <c r="F1061" s="41" t="s">
        <v>275</v>
      </c>
      <c r="G1061" s="17">
        <v>626.6</v>
      </c>
      <c r="H1061" s="17">
        <f t="shared" si="17"/>
        <v>0</v>
      </c>
    </row>
    <row r="1062" spans="1:9" x14ac:dyDescent="0.25">
      <c r="A1062" s="18">
        <v>42746</v>
      </c>
      <c r="B1062" s="19" t="s">
        <v>1352</v>
      </c>
      <c r="C1062" s="20">
        <v>96659</v>
      </c>
      <c r="D1062" s="4" t="s">
        <v>30</v>
      </c>
      <c r="E1062" s="17">
        <v>2548</v>
      </c>
      <c r="F1062" s="41" t="s">
        <v>275</v>
      </c>
      <c r="G1062" s="17">
        <v>2548</v>
      </c>
      <c r="H1062" s="17">
        <f t="shared" si="17"/>
        <v>0</v>
      </c>
    </row>
    <row r="1063" spans="1:9" x14ac:dyDescent="0.25">
      <c r="A1063" s="18">
        <v>42746</v>
      </c>
      <c r="B1063" s="19" t="s">
        <v>1353</v>
      </c>
      <c r="C1063" s="20">
        <v>96660</v>
      </c>
      <c r="D1063" s="4" t="s">
        <v>414</v>
      </c>
      <c r="E1063" s="17">
        <v>1889.6</v>
      </c>
      <c r="F1063" s="41" t="s">
        <v>275</v>
      </c>
      <c r="G1063" s="17">
        <v>1889.6</v>
      </c>
      <c r="H1063" s="17">
        <f t="shared" si="17"/>
        <v>0</v>
      </c>
    </row>
    <row r="1064" spans="1:9" x14ac:dyDescent="0.25">
      <c r="A1064" s="18">
        <v>42746</v>
      </c>
      <c r="B1064" s="19" t="s">
        <v>1354</v>
      </c>
      <c r="C1064" s="20">
        <v>96661</v>
      </c>
      <c r="D1064" s="4" t="s">
        <v>374</v>
      </c>
      <c r="E1064" s="17">
        <v>5062.3999999999996</v>
      </c>
      <c r="F1064" s="41" t="s">
        <v>275</v>
      </c>
      <c r="G1064" s="17">
        <v>5062.3999999999996</v>
      </c>
      <c r="H1064" s="17">
        <f t="shared" si="17"/>
        <v>0</v>
      </c>
    </row>
    <row r="1065" spans="1:9" x14ac:dyDescent="0.25">
      <c r="A1065" s="18">
        <v>42746</v>
      </c>
      <c r="B1065" s="19" t="s">
        <v>1355</v>
      </c>
      <c r="C1065" s="20">
        <v>96662</v>
      </c>
      <c r="D1065" s="4" t="s">
        <v>30</v>
      </c>
      <c r="E1065" s="17">
        <v>4553.8</v>
      </c>
      <c r="F1065" s="41" t="s">
        <v>275</v>
      </c>
      <c r="G1065" s="17">
        <v>4553.8</v>
      </c>
      <c r="H1065" s="17">
        <f t="shared" si="17"/>
        <v>0</v>
      </c>
    </row>
    <row r="1066" spans="1:9" x14ac:dyDescent="0.25">
      <c r="A1066" s="18">
        <v>42746</v>
      </c>
      <c r="B1066" s="19" t="s">
        <v>1356</v>
      </c>
      <c r="C1066" s="20">
        <v>96663</v>
      </c>
      <c r="D1066" s="4" t="s">
        <v>59</v>
      </c>
      <c r="E1066" s="17">
        <v>455.4</v>
      </c>
      <c r="F1066" s="41" t="s">
        <v>275</v>
      </c>
      <c r="G1066" s="17">
        <v>455.4</v>
      </c>
      <c r="H1066" s="17">
        <f t="shared" si="17"/>
        <v>0</v>
      </c>
    </row>
    <row r="1067" spans="1:9" x14ac:dyDescent="0.25">
      <c r="A1067" s="18">
        <v>42746</v>
      </c>
      <c r="B1067" s="19" t="s">
        <v>1357</v>
      </c>
      <c r="C1067" s="20">
        <v>96664</v>
      </c>
      <c r="D1067" s="4" t="s">
        <v>105</v>
      </c>
      <c r="E1067" s="17">
        <v>3954.5</v>
      </c>
      <c r="F1067" s="41" t="s">
        <v>126</v>
      </c>
      <c r="G1067" s="17">
        <v>3954.5</v>
      </c>
      <c r="H1067" s="17">
        <f t="shared" si="17"/>
        <v>0</v>
      </c>
    </row>
    <row r="1068" spans="1:9" x14ac:dyDescent="0.25">
      <c r="A1068" s="18">
        <v>42746</v>
      </c>
      <c r="B1068" s="19" t="s">
        <v>1358</v>
      </c>
      <c r="C1068" s="20">
        <v>96665</v>
      </c>
      <c r="D1068" s="4" t="s">
        <v>103</v>
      </c>
      <c r="E1068" s="17">
        <v>3789.5</v>
      </c>
      <c r="F1068" s="41" t="s">
        <v>129</v>
      </c>
      <c r="G1068" s="17">
        <v>3789.5</v>
      </c>
      <c r="H1068" s="17">
        <f t="shared" si="17"/>
        <v>0</v>
      </c>
    </row>
    <row r="1069" spans="1:9" x14ac:dyDescent="0.25">
      <c r="A1069" s="18">
        <v>42746</v>
      </c>
      <c r="B1069" s="19" t="s">
        <v>1359</v>
      </c>
      <c r="C1069" s="20">
        <v>96666</v>
      </c>
      <c r="D1069" s="15" t="s">
        <v>47</v>
      </c>
      <c r="E1069" s="16">
        <v>0</v>
      </c>
      <c r="F1069" s="40" t="s">
        <v>95</v>
      </c>
      <c r="G1069" s="16">
        <v>0</v>
      </c>
      <c r="H1069" s="16">
        <f t="shared" si="17"/>
        <v>0</v>
      </c>
      <c r="I1069" s="21"/>
    </row>
    <row r="1070" spans="1:9" x14ac:dyDescent="0.25">
      <c r="A1070" s="18">
        <v>42746</v>
      </c>
      <c r="B1070" s="19" t="s">
        <v>1360</v>
      </c>
      <c r="C1070" s="20">
        <v>96667</v>
      </c>
      <c r="D1070" s="15" t="s">
        <v>47</v>
      </c>
      <c r="E1070" s="16">
        <v>0</v>
      </c>
      <c r="F1070" s="40" t="s">
        <v>95</v>
      </c>
      <c r="G1070" s="16">
        <v>0</v>
      </c>
      <c r="H1070" s="16">
        <f t="shared" si="17"/>
        <v>0</v>
      </c>
      <c r="I1070" s="21"/>
    </row>
    <row r="1071" spans="1:9" x14ac:dyDescent="0.25">
      <c r="A1071" s="18">
        <v>42746</v>
      </c>
      <c r="B1071" s="19" t="s">
        <v>1361</v>
      </c>
      <c r="C1071" s="20">
        <v>96668</v>
      </c>
      <c r="D1071" s="4" t="s">
        <v>450</v>
      </c>
      <c r="E1071" s="17">
        <v>902.2</v>
      </c>
      <c r="F1071" s="41" t="s">
        <v>275</v>
      </c>
      <c r="G1071" s="17">
        <v>902.2</v>
      </c>
      <c r="H1071" s="17">
        <f t="shared" si="17"/>
        <v>0</v>
      </c>
      <c r="I1071" s="21"/>
    </row>
    <row r="1072" spans="1:9" x14ac:dyDescent="0.25">
      <c r="A1072" s="18">
        <v>42746</v>
      </c>
      <c r="B1072" s="19" t="s">
        <v>1362</v>
      </c>
      <c r="C1072" s="20">
        <v>96669</v>
      </c>
      <c r="D1072" s="4" t="s">
        <v>47</v>
      </c>
      <c r="E1072" s="17">
        <v>4201</v>
      </c>
      <c r="F1072" s="41" t="s">
        <v>275</v>
      </c>
      <c r="G1072" s="17">
        <v>4201</v>
      </c>
      <c r="H1072" s="17">
        <f t="shared" si="17"/>
        <v>0</v>
      </c>
      <c r="I1072" s="21"/>
    </row>
    <row r="1073" spans="1:9" x14ac:dyDescent="0.25">
      <c r="A1073" s="18">
        <v>42746</v>
      </c>
      <c r="B1073" s="19" t="s">
        <v>1363</v>
      </c>
      <c r="C1073" s="20">
        <v>96670</v>
      </c>
      <c r="D1073" s="4" t="s">
        <v>30</v>
      </c>
      <c r="E1073" s="17">
        <v>768</v>
      </c>
      <c r="F1073" s="41" t="s">
        <v>275</v>
      </c>
      <c r="G1073" s="17">
        <v>768</v>
      </c>
      <c r="H1073" s="17">
        <f t="shared" si="17"/>
        <v>0</v>
      </c>
      <c r="I1073" s="21"/>
    </row>
    <row r="1074" spans="1:9" x14ac:dyDescent="0.25">
      <c r="A1074" s="18">
        <v>42746</v>
      </c>
      <c r="B1074" s="19" t="s">
        <v>1364</v>
      </c>
      <c r="C1074" s="20">
        <v>96671</v>
      </c>
      <c r="D1074" s="4" t="s">
        <v>99</v>
      </c>
      <c r="E1074" s="17">
        <v>924.6</v>
      </c>
      <c r="F1074" s="41" t="s">
        <v>275</v>
      </c>
      <c r="G1074" s="17">
        <v>924.6</v>
      </c>
      <c r="H1074" s="17">
        <f t="shared" si="17"/>
        <v>0</v>
      </c>
      <c r="I1074" s="21"/>
    </row>
    <row r="1075" spans="1:9" x14ac:dyDescent="0.25">
      <c r="A1075" s="18">
        <v>42746</v>
      </c>
      <c r="B1075" s="19" t="s">
        <v>1365</v>
      </c>
      <c r="C1075" s="20">
        <v>96672</v>
      </c>
      <c r="D1075" s="4" t="s">
        <v>281</v>
      </c>
      <c r="E1075" s="17">
        <v>1500</v>
      </c>
      <c r="F1075" s="41" t="s">
        <v>275</v>
      </c>
      <c r="G1075" s="17">
        <v>1500</v>
      </c>
      <c r="H1075" s="17">
        <f t="shared" si="17"/>
        <v>0</v>
      </c>
      <c r="I1075" s="21"/>
    </row>
    <row r="1076" spans="1:9" x14ac:dyDescent="0.25">
      <c r="A1076" s="18">
        <v>42746</v>
      </c>
      <c r="B1076" s="19" t="s">
        <v>1366</v>
      </c>
      <c r="C1076" s="20">
        <v>96673</v>
      </c>
      <c r="D1076" s="4" t="s">
        <v>21</v>
      </c>
      <c r="E1076" s="17">
        <v>48658.8</v>
      </c>
      <c r="F1076" s="41" t="s">
        <v>336</v>
      </c>
      <c r="G1076" s="17">
        <v>48658.8</v>
      </c>
      <c r="H1076" s="17">
        <f t="shared" si="17"/>
        <v>0</v>
      </c>
      <c r="I1076" s="21"/>
    </row>
    <row r="1077" spans="1:9" x14ac:dyDescent="0.25">
      <c r="A1077" s="18">
        <v>42746</v>
      </c>
      <c r="B1077" s="19" t="s">
        <v>1367</v>
      </c>
      <c r="C1077" s="20">
        <v>96674</v>
      </c>
      <c r="D1077" s="4" t="s">
        <v>1259</v>
      </c>
      <c r="E1077" s="17">
        <v>1048.5</v>
      </c>
      <c r="F1077" s="41" t="s">
        <v>275</v>
      </c>
      <c r="G1077" s="17">
        <v>1048.5</v>
      </c>
      <c r="H1077" s="17">
        <f t="shared" si="17"/>
        <v>0</v>
      </c>
      <c r="I1077" s="21"/>
    </row>
    <row r="1078" spans="1:9" x14ac:dyDescent="0.25">
      <c r="A1078" s="18">
        <v>42746</v>
      </c>
      <c r="B1078" s="19" t="s">
        <v>1368</v>
      </c>
      <c r="C1078" s="20">
        <v>96675</v>
      </c>
      <c r="D1078" s="4" t="s">
        <v>83</v>
      </c>
      <c r="E1078" s="17">
        <v>4004.4</v>
      </c>
      <c r="F1078" s="41" t="s">
        <v>275</v>
      </c>
      <c r="G1078" s="17">
        <v>4004.4</v>
      </c>
      <c r="H1078" s="17">
        <f t="shared" si="17"/>
        <v>0</v>
      </c>
      <c r="I1078" s="21"/>
    </row>
    <row r="1079" spans="1:9" x14ac:dyDescent="0.25">
      <c r="A1079" s="18">
        <v>42746</v>
      </c>
      <c r="B1079" s="19" t="s">
        <v>1369</v>
      </c>
      <c r="C1079" s="20">
        <v>96676</v>
      </c>
      <c r="D1079" s="4" t="s">
        <v>1090</v>
      </c>
      <c r="E1079" s="17">
        <v>8079.4</v>
      </c>
      <c r="F1079" s="41" t="s">
        <v>275</v>
      </c>
      <c r="G1079" s="17">
        <v>8079.4</v>
      </c>
      <c r="H1079" s="17">
        <f t="shared" si="17"/>
        <v>0</v>
      </c>
      <c r="I1079" s="21"/>
    </row>
    <row r="1080" spans="1:9" x14ac:dyDescent="0.25">
      <c r="A1080" s="18">
        <v>42746</v>
      </c>
      <c r="B1080" s="19" t="s">
        <v>1370</v>
      </c>
      <c r="C1080" s="20">
        <v>96677</v>
      </c>
      <c r="D1080" s="4" t="s">
        <v>291</v>
      </c>
      <c r="E1080" s="17">
        <v>1969.3</v>
      </c>
      <c r="F1080" s="41" t="s">
        <v>275</v>
      </c>
      <c r="G1080" s="17">
        <v>1969.3</v>
      </c>
      <c r="H1080" s="17">
        <f t="shared" si="17"/>
        <v>0</v>
      </c>
      <c r="I1080" s="21"/>
    </row>
    <row r="1081" spans="1:9" x14ac:dyDescent="0.25">
      <c r="A1081" s="18">
        <v>42746</v>
      </c>
      <c r="B1081" s="19" t="s">
        <v>1371</v>
      </c>
      <c r="C1081" s="20">
        <v>96678</v>
      </c>
      <c r="D1081" s="4" t="s">
        <v>430</v>
      </c>
      <c r="E1081" s="17">
        <v>1973.4</v>
      </c>
      <c r="F1081" s="41" t="s">
        <v>275</v>
      </c>
      <c r="G1081" s="17">
        <v>1973.4</v>
      </c>
      <c r="H1081" s="17">
        <f t="shared" si="17"/>
        <v>0</v>
      </c>
      <c r="I1081" s="21"/>
    </row>
    <row r="1082" spans="1:9" x14ac:dyDescent="0.25">
      <c r="A1082" s="18">
        <v>42746</v>
      </c>
      <c r="B1082" s="19" t="s">
        <v>1372</v>
      </c>
      <c r="C1082" s="20">
        <v>96679</v>
      </c>
      <c r="D1082" s="4" t="s">
        <v>149</v>
      </c>
      <c r="E1082" s="17">
        <v>1364</v>
      </c>
      <c r="F1082" s="41" t="s">
        <v>275</v>
      </c>
      <c r="G1082" s="17">
        <v>1364</v>
      </c>
      <c r="H1082" s="17">
        <f t="shared" si="17"/>
        <v>0</v>
      </c>
      <c r="I1082" s="21"/>
    </row>
    <row r="1083" spans="1:9" x14ac:dyDescent="0.25">
      <c r="A1083" s="18">
        <v>42746</v>
      </c>
      <c r="B1083" s="19" t="s">
        <v>1373</v>
      </c>
      <c r="C1083" s="20">
        <v>96680</v>
      </c>
      <c r="D1083" s="4" t="s">
        <v>94</v>
      </c>
      <c r="E1083" s="17">
        <v>1635.6</v>
      </c>
      <c r="F1083" s="41" t="s">
        <v>275</v>
      </c>
      <c r="G1083" s="17">
        <v>1635.6</v>
      </c>
      <c r="H1083" s="17">
        <f t="shared" si="17"/>
        <v>0</v>
      </c>
      <c r="I1083" s="21"/>
    </row>
    <row r="1084" spans="1:9" x14ac:dyDescent="0.25">
      <c r="A1084" s="18">
        <v>42746</v>
      </c>
      <c r="B1084" s="19" t="s">
        <v>1374</v>
      </c>
      <c r="C1084" s="20">
        <v>96681</v>
      </c>
      <c r="D1084" s="4" t="s">
        <v>445</v>
      </c>
      <c r="E1084" s="17">
        <v>1763.2</v>
      </c>
      <c r="F1084" s="41" t="s">
        <v>275</v>
      </c>
      <c r="G1084" s="17">
        <v>1763.2</v>
      </c>
      <c r="H1084" s="17">
        <f t="shared" si="17"/>
        <v>0</v>
      </c>
      <c r="I1084" s="21"/>
    </row>
    <row r="1085" spans="1:9" x14ac:dyDescent="0.25">
      <c r="A1085" s="18">
        <v>42746</v>
      </c>
      <c r="B1085" s="19" t="s">
        <v>1375</v>
      </c>
      <c r="C1085" s="20">
        <v>96682</v>
      </c>
      <c r="D1085" s="4" t="s">
        <v>92</v>
      </c>
      <c r="E1085" s="17">
        <v>1453.6</v>
      </c>
      <c r="F1085" s="41" t="s">
        <v>275</v>
      </c>
      <c r="G1085" s="17">
        <v>1453.6</v>
      </c>
      <c r="H1085" s="17">
        <f t="shared" si="17"/>
        <v>0</v>
      </c>
      <c r="I1085" s="21"/>
    </row>
    <row r="1086" spans="1:9" x14ac:dyDescent="0.25">
      <c r="A1086" s="18">
        <v>42746</v>
      </c>
      <c r="B1086" s="19" t="s">
        <v>1376</v>
      </c>
      <c r="C1086" s="20">
        <v>96683</v>
      </c>
      <c r="D1086" s="4" t="s">
        <v>109</v>
      </c>
      <c r="E1086" s="17">
        <v>4851</v>
      </c>
      <c r="F1086" s="41" t="s">
        <v>275</v>
      </c>
      <c r="G1086" s="17">
        <v>4851</v>
      </c>
      <c r="H1086" s="17">
        <f t="shared" si="17"/>
        <v>0</v>
      </c>
      <c r="I1086" s="21"/>
    </row>
    <row r="1087" spans="1:9" x14ac:dyDescent="0.25">
      <c r="A1087" s="18">
        <v>42746</v>
      </c>
      <c r="B1087" s="19" t="s">
        <v>1377</v>
      </c>
      <c r="C1087" s="20">
        <v>96684</v>
      </c>
      <c r="D1087" s="4" t="s">
        <v>79</v>
      </c>
      <c r="E1087" s="17">
        <v>3286.8</v>
      </c>
      <c r="F1087" s="41" t="s">
        <v>275</v>
      </c>
      <c r="G1087" s="17">
        <v>3286.8</v>
      </c>
      <c r="H1087" s="17">
        <f t="shared" si="17"/>
        <v>0</v>
      </c>
      <c r="I1087" s="21"/>
    </row>
    <row r="1088" spans="1:9" x14ac:dyDescent="0.25">
      <c r="A1088" s="18">
        <v>42746</v>
      </c>
      <c r="B1088" s="19" t="s">
        <v>1378</v>
      </c>
      <c r="C1088" s="20">
        <v>96685</v>
      </c>
      <c r="D1088" s="4" t="s">
        <v>1116</v>
      </c>
      <c r="E1088" s="17">
        <v>2737.6</v>
      </c>
      <c r="F1088" s="41" t="s">
        <v>129</v>
      </c>
      <c r="G1088" s="17">
        <v>2737.6</v>
      </c>
      <c r="H1088" s="17">
        <f t="shared" si="17"/>
        <v>0</v>
      </c>
      <c r="I1088" s="21"/>
    </row>
    <row r="1089" spans="1:9" x14ac:dyDescent="0.25">
      <c r="A1089" s="18">
        <v>42746</v>
      </c>
      <c r="B1089" s="19" t="s">
        <v>1379</v>
      </c>
      <c r="C1089" s="20">
        <v>96686</v>
      </c>
      <c r="D1089" s="4" t="s">
        <v>1380</v>
      </c>
      <c r="E1089" s="17">
        <v>36754.800000000003</v>
      </c>
      <c r="F1089" s="41" t="s">
        <v>275</v>
      </c>
      <c r="G1089" s="17">
        <v>36754.800000000003</v>
      </c>
      <c r="H1089" s="17">
        <f t="shared" si="17"/>
        <v>0</v>
      </c>
      <c r="I1089" s="21"/>
    </row>
    <row r="1090" spans="1:9" x14ac:dyDescent="0.25">
      <c r="A1090" s="18">
        <v>42746</v>
      </c>
      <c r="B1090" s="19" t="s">
        <v>1381</v>
      </c>
      <c r="C1090" s="20">
        <v>96687</v>
      </c>
      <c r="D1090" s="4" t="s">
        <v>77</v>
      </c>
      <c r="E1090" s="17">
        <v>657</v>
      </c>
      <c r="F1090" s="41" t="s">
        <v>275</v>
      </c>
      <c r="G1090" s="17">
        <v>657</v>
      </c>
      <c r="H1090" s="17">
        <f t="shared" si="17"/>
        <v>0</v>
      </c>
      <c r="I1090" s="21"/>
    </row>
    <row r="1091" spans="1:9" x14ac:dyDescent="0.25">
      <c r="A1091" s="18">
        <v>42746</v>
      </c>
      <c r="B1091" s="19" t="s">
        <v>1382</v>
      </c>
      <c r="C1091" s="20">
        <v>96688</v>
      </c>
      <c r="D1091" s="4" t="s">
        <v>10</v>
      </c>
      <c r="E1091" s="17">
        <v>376</v>
      </c>
      <c r="F1091" s="41" t="s">
        <v>126</v>
      </c>
      <c r="G1091" s="17">
        <v>376</v>
      </c>
      <c r="H1091" s="17">
        <f t="shared" si="17"/>
        <v>0</v>
      </c>
      <c r="I1091" s="21"/>
    </row>
    <row r="1092" spans="1:9" x14ac:dyDescent="0.25">
      <c r="A1092" s="18">
        <v>42746</v>
      </c>
      <c r="B1092" s="19" t="s">
        <v>1383</v>
      </c>
      <c r="C1092" s="20">
        <v>96689</v>
      </c>
      <c r="D1092" s="4" t="s">
        <v>115</v>
      </c>
      <c r="E1092" s="17">
        <v>7531.7</v>
      </c>
      <c r="F1092" s="41" t="s">
        <v>317</v>
      </c>
      <c r="G1092" s="17">
        <v>7531.7</v>
      </c>
      <c r="H1092" s="17">
        <f t="shared" si="17"/>
        <v>0</v>
      </c>
      <c r="I1092" s="21"/>
    </row>
    <row r="1093" spans="1:9" x14ac:dyDescent="0.25">
      <c r="A1093" s="18">
        <v>42746</v>
      </c>
      <c r="B1093" s="19" t="s">
        <v>1384</v>
      </c>
      <c r="C1093" s="20">
        <v>96690</v>
      </c>
      <c r="D1093" s="4" t="s">
        <v>302</v>
      </c>
      <c r="E1093" s="17">
        <v>11097.6</v>
      </c>
      <c r="F1093" s="41" t="s">
        <v>275</v>
      </c>
      <c r="G1093" s="17">
        <v>11097.6</v>
      </c>
      <c r="H1093" s="17">
        <f t="shared" si="17"/>
        <v>0</v>
      </c>
      <c r="I1093" s="21"/>
    </row>
    <row r="1094" spans="1:9" x14ac:dyDescent="0.25">
      <c r="A1094" s="18">
        <v>42746</v>
      </c>
      <c r="B1094" s="19" t="s">
        <v>1385</v>
      </c>
      <c r="C1094" s="20">
        <v>96691</v>
      </c>
      <c r="D1094" s="4" t="s">
        <v>218</v>
      </c>
      <c r="E1094" s="17">
        <v>44813.15</v>
      </c>
      <c r="F1094" s="41" t="s">
        <v>307</v>
      </c>
      <c r="G1094" s="17">
        <v>44813.15</v>
      </c>
      <c r="H1094" s="17">
        <f t="shared" ref="H1094:H1157" si="18">E1094-G1094</f>
        <v>0</v>
      </c>
      <c r="I1094" s="21"/>
    </row>
    <row r="1095" spans="1:9" x14ac:dyDescent="0.25">
      <c r="A1095" s="18">
        <v>42746</v>
      </c>
      <c r="B1095" s="19" t="s">
        <v>1386</v>
      </c>
      <c r="C1095" s="20">
        <v>96692</v>
      </c>
      <c r="D1095" s="4" t="s">
        <v>476</v>
      </c>
      <c r="E1095" s="17">
        <v>4410.5</v>
      </c>
      <c r="F1095" s="41" t="s">
        <v>275</v>
      </c>
      <c r="G1095" s="17">
        <v>4410.5</v>
      </c>
      <c r="H1095" s="17">
        <f t="shared" si="18"/>
        <v>0</v>
      </c>
      <c r="I1095" s="21"/>
    </row>
    <row r="1096" spans="1:9" x14ac:dyDescent="0.25">
      <c r="A1096" s="18">
        <v>42746</v>
      </c>
      <c r="B1096" s="19" t="s">
        <v>1387</v>
      </c>
      <c r="C1096" s="20">
        <v>96693</v>
      </c>
      <c r="D1096" s="4" t="s">
        <v>305</v>
      </c>
      <c r="E1096" s="17">
        <v>5405.5</v>
      </c>
      <c r="F1096" s="41" t="s">
        <v>237</v>
      </c>
      <c r="G1096" s="17">
        <v>5405.5</v>
      </c>
      <c r="H1096" s="17">
        <f t="shared" si="18"/>
        <v>0</v>
      </c>
      <c r="I1096" s="21"/>
    </row>
    <row r="1097" spans="1:9" x14ac:dyDescent="0.25">
      <c r="A1097" s="18">
        <v>42746</v>
      </c>
      <c r="B1097" s="19" t="s">
        <v>1388</v>
      </c>
      <c r="C1097" s="20">
        <v>96694</v>
      </c>
      <c r="D1097" s="4" t="s">
        <v>186</v>
      </c>
      <c r="E1097" s="17">
        <v>3872</v>
      </c>
      <c r="F1097" s="41" t="s">
        <v>173</v>
      </c>
      <c r="G1097" s="17">
        <v>3872</v>
      </c>
      <c r="H1097" s="17">
        <f t="shared" si="18"/>
        <v>0</v>
      </c>
      <c r="I1097" s="21"/>
    </row>
    <row r="1098" spans="1:9" x14ac:dyDescent="0.25">
      <c r="A1098" s="18">
        <v>42746</v>
      </c>
      <c r="B1098" s="19" t="s">
        <v>1389</v>
      </c>
      <c r="C1098" s="20">
        <v>96695</v>
      </c>
      <c r="D1098" s="4" t="s">
        <v>184</v>
      </c>
      <c r="E1098" s="17">
        <v>3421</v>
      </c>
      <c r="F1098" s="41" t="s">
        <v>275</v>
      </c>
      <c r="G1098" s="17">
        <v>3421</v>
      </c>
      <c r="H1098" s="17">
        <f t="shared" si="18"/>
        <v>0</v>
      </c>
      <c r="I1098" s="21"/>
    </row>
    <row r="1099" spans="1:9" x14ac:dyDescent="0.25">
      <c r="A1099" s="18">
        <v>42746</v>
      </c>
      <c r="B1099" s="19" t="s">
        <v>1390</v>
      </c>
      <c r="C1099" s="20">
        <v>96696</v>
      </c>
      <c r="D1099" s="4" t="s">
        <v>465</v>
      </c>
      <c r="E1099" s="17">
        <v>10164.799999999999</v>
      </c>
      <c r="F1099" s="41" t="s">
        <v>1391</v>
      </c>
      <c r="G1099" s="17">
        <v>10164.799999999999</v>
      </c>
      <c r="H1099" s="17">
        <f t="shared" si="18"/>
        <v>0</v>
      </c>
      <c r="I1099" s="21"/>
    </row>
    <row r="1100" spans="1:9" x14ac:dyDescent="0.25">
      <c r="A1100" s="18">
        <v>42746</v>
      </c>
      <c r="B1100" s="19" t="s">
        <v>1392</v>
      </c>
      <c r="C1100" s="20">
        <v>96697</v>
      </c>
      <c r="D1100" s="4" t="s">
        <v>168</v>
      </c>
      <c r="E1100" s="17">
        <v>689.94</v>
      </c>
      <c r="F1100" s="41" t="s">
        <v>275</v>
      </c>
      <c r="G1100" s="17">
        <v>689.94</v>
      </c>
      <c r="H1100" s="17">
        <f t="shared" si="18"/>
        <v>0</v>
      </c>
      <c r="I1100" s="21"/>
    </row>
    <row r="1101" spans="1:9" x14ac:dyDescent="0.25">
      <c r="A1101" s="18">
        <v>42746</v>
      </c>
      <c r="B1101" s="19" t="s">
        <v>1393</v>
      </c>
      <c r="C1101" s="20">
        <v>96698</v>
      </c>
      <c r="D1101" s="4" t="s">
        <v>468</v>
      </c>
      <c r="E1101" s="17">
        <v>17812.599999999999</v>
      </c>
      <c r="F1101" s="41" t="s">
        <v>166</v>
      </c>
      <c r="G1101" s="17">
        <v>17812.599999999999</v>
      </c>
      <c r="H1101" s="17">
        <f t="shared" si="18"/>
        <v>0</v>
      </c>
      <c r="I1101" s="21"/>
    </row>
    <row r="1102" spans="1:9" x14ac:dyDescent="0.25">
      <c r="A1102" s="18">
        <v>42746</v>
      </c>
      <c r="B1102" s="19" t="s">
        <v>1394</v>
      </c>
      <c r="C1102" s="20">
        <v>96699</v>
      </c>
      <c r="D1102" s="4" t="s">
        <v>268</v>
      </c>
      <c r="E1102" s="17">
        <v>18603</v>
      </c>
      <c r="F1102" s="41" t="s">
        <v>173</v>
      </c>
      <c r="G1102" s="17">
        <v>18603</v>
      </c>
      <c r="H1102" s="17">
        <f t="shared" si="18"/>
        <v>0</v>
      </c>
      <c r="I1102" s="21"/>
    </row>
    <row r="1103" spans="1:9" x14ac:dyDescent="0.25">
      <c r="A1103" s="18">
        <v>42746</v>
      </c>
      <c r="B1103" s="19" t="s">
        <v>1395</v>
      </c>
      <c r="C1103" s="20">
        <v>96700</v>
      </c>
      <c r="D1103" s="4" t="s">
        <v>270</v>
      </c>
      <c r="E1103" s="17">
        <v>17160.3</v>
      </c>
      <c r="F1103" s="41" t="s">
        <v>173</v>
      </c>
      <c r="G1103" s="17">
        <v>17160.3</v>
      </c>
      <c r="H1103" s="17">
        <f t="shared" si="18"/>
        <v>0</v>
      </c>
      <c r="I1103" s="21"/>
    </row>
    <row r="1104" spans="1:9" x14ac:dyDescent="0.25">
      <c r="A1104" s="18">
        <v>42746</v>
      </c>
      <c r="B1104" s="19" t="s">
        <v>1396</v>
      </c>
      <c r="C1104" s="20">
        <v>96701</v>
      </c>
      <c r="D1104" s="4" t="s">
        <v>118</v>
      </c>
      <c r="E1104" s="17">
        <v>29488.2</v>
      </c>
      <c r="F1104" s="41" t="s">
        <v>129</v>
      </c>
      <c r="G1104" s="17">
        <v>29488.2</v>
      </c>
      <c r="H1104" s="17">
        <f t="shared" si="18"/>
        <v>0</v>
      </c>
      <c r="I1104" s="21"/>
    </row>
    <row r="1105" spans="1:9" x14ac:dyDescent="0.25">
      <c r="A1105" s="18">
        <v>42746</v>
      </c>
      <c r="B1105" s="19" t="s">
        <v>1397</v>
      </c>
      <c r="C1105" s="20">
        <v>96702</v>
      </c>
      <c r="D1105" s="4" t="s">
        <v>118</v>
      </c>
      <c r="E1105" s="17">
        <v>4926.6000000000004</v>
      </c>
      <c r="F1105" s="41" t="s">
        <v>129</v>
      </c>
      <c r="G1105" s="17">
        <v>4926.6000000000004</v>
      </c>
      <c r="H1105" s="17">
        <f t="shared" si="18"/>
        <v>0</v>
      </c>
      <c r="I1105" s="21"/>
    </row>
    <row r="1106" spans="1:9" x14ac:dyDescent="0.25">
      <c r="A1106" s="18">
        <v>42746</v>
      </c>
      <c r="B1106" s="19" t="s">
        <v>1398</v>
      </c>
      <c r="C1106" s="20">
        <v>96703</v>
      </c>
      <c r="D1106" s="4" t="s">
        <v>470</v>
      </c>
      <c r="E1106" s="17">
        <v>12443.2</v>
      </c>
      <c r="F1106" s="41" t="s">
        <v>129</v>
      </c>
      <c r="G1106" s="17">
        <v>12443.2</v>
      </c>
      <c r="H1106" s="17">
        <f t="shared" si="18"/>
        <v>0</v>
      </c>
      <c r="I1106" s="21"/>
    </row>
    <row r="1107" spans="1:9" x14ac:dyDescent="0.25">
      <c r="A1107" s="18">
        <v>42746</v>
      </c>
      <c r="B1107" s="19" t="s">
        <v>1399</v>
      </c>
      <c r="C1107" s="20">
        <v>96704</v>
      </c>
      <c r="D1107" s="4" t="s">
        <v>544</v>
      </c>
      <c r="E1107" s="17">
        <v>4910.3999999999996</v>
      </c>
      <c r="F1107" s="41" t="s">
        <v>317</v>
      </c>
      <c r="G1107" s="17">
        <v>4910.3999999999996</v>
      </c>
      <c r="H1107" s="17">
        <f t="shared" si="18"/>
        <v>0</v>
      </c>
      <c r="I1107" s="21"/>
    </row>
    <row r="1108" spans="1:9" x14ac:dyDescent="0.25">
      <c r="A1108" s="18">
        <v>42746</v>
      </c>
      <c r="B1108" s="19" t="s">
        <v>1400</v>
      </c>
      <c r="C1108" s="20">
        <v>96705</v>
      </c>
      <c r="D1108" s="4" t="s">
        <v>274</v>
      </c>
      <c r="E1108" s="17">
        <v>6675.2</v>
      </c>
      <c r="F1108" s="41" t="s">
        <v>173</v>
      </c>
      <c r="G1108" s="17">
        <v>6675.2</v>
      </c>
      <c r="H1108" s="17">
        <f t="shared" si="18"/>
        <v>0</v>
      </c>
      <c r="I1108" s="21"/>
    </row>
    <row r="1109" spans="1:9" x14ac:dyDescent="0.25">
      <c r="A1109" s="18">
        <v>42746</v>
      </c>
      <c r="B1109" s="19" t="s">
        <v>1401</v>
      </c>
      <c r="C1109" s="20">
        <v>96706</v>
      </c>
      <c r="D1109" s="4" t="s">
        <v>492</v>
      </c>
      <c r="E1109" s="17">
        <v>20707.8</v>
      </c>
      <c r="F1109" s="41" t="s">
        <v>126</v>
      </c>
      <c r="G1109" s="17">
        <v>20707.8</v>
      </c>
      <c r="H1109" s="17">
        <f t="shared" si="18"/>
        <v>0</v>
      </c>
      <c r="I1109" s="21"/>
    </row>
    <row r="1110" spans="1:9" x14ac:dyDescent="0.25">
      <c r="A1110" s="18">
        <v>42746</v>
      </c>
      <c r="B1110" s="19" t="s">
        <v>1402</v>
      </c>
      <c r="C1110" s="20">
        <v>96707</v>
      </c>
      <c r="D1110" s="4" t="s">
        <v>128</v>
      </c>
      <c r="E1110" s="17">
        <v>10736</v>
      </c>
      <c r="F1110" s="41" t="s">
        <v>129</v>
      </c>
      <c r="G1110" s="17">
        <v>10736</v>
      </c>
      <c r="H1110" s="17">
        <f t="shared" si="18"/>
        <v>0</v>
      </c>
      <c r="I1110" s="21"/>
    </row>
    <row r="1111" spans="1:9" x14ac:dyDescent="0.25">
      <c r="A1111" s="18">
        <v>42746</v>
      </c>
      <c r="B1111" s="19" t="s">
        <v>1403</v>
      </c>
      <c r="C1111" s="20">
        <v>96708</v>
      </c>
      <c r="D1111" s="4" t="s">
        <v>122</v>
      </c>
      <c r="E1111" s="17">
        <v>31970.2</v>
      </c>
      <c r="F1111" s="41" t="s">
        <v>1173</v>
      </c>
      <c r="G1111" s="17">
        <v>31970.2</v>
      </c>
      <c r="H1111" s="17">
        <f t="shared" si="18"/>
        <v>0</v>
      </c>
      <c r="I1111" s="21"/>
    </row>
    <row r="1112" spans="1:9" x14ac:dyDescent="0.25">
      <c r="A1112" s="18">
        <v>42746</v>
      </c>
      <c r="B1112" s="19" t="s">
        <v>1404</v>
      </c>
      <c r="C1112" s="20">
        <v>96709</v>
      </c>
      <c r="D1112" s="4" t="s">
        <v>122</v>
      </c>
      <c r="E1112" s="17">
        <v>6182.4</v>
      </c>
      <c r="F1112" s="41" t="s">
        <v>1173</v>
      </c>
      <c r="G1112" s="17">
        <v>6182.4</v>
      </c>
      <c r="H1112" s="17">
        <f t="shared" si="18"/>
        <v>0</v>
      </c>
      <c r="I1112" s="21"/>
    </row>
    <row r="1113" spans="1:9" x14ac:dyDescent="0.25">
      <c r="A1113" s="18">
        <v>42746</v>
      </c>
      <c r="B1113" s="19" t="s">
        <v>1405</v>
      </c>
      <c r="C1113" s="20">
        <v>96710</v>
      </c>
      <c r="D1113" s="4" t="s">
        <v>1160</v>
      </c>
      <c r="E1113" s="17">
        <v>2152.8000000000002</v>
      </c>
      <c r="F1113" s="41" t="s">
        <v>129</v>
      </c>
      <c r="G1113" s="17">
        <v>2152.8000000000002</v>
      </c>
      <c r="H1113" s="17">
        <f t="shared" si="18"/>
        <v>0</v>
      </c>
      <c r="I1113" s="21"/>
    </row>
    <row r="1114" spans="1:9" x14ac:dyDescent="0.25">
      <c r="A1114" s="18">
        <v>42746</v>
      </c>
      <c r="B1114" s="19" t="s">
        <v>1406</v>
      </c>
      <c r="C1114" s="20">
        <v>96711</v>
      </c>
      <c r="D1114" s="4" t="s">
        <v>459</v>
      </c>
      <c r="E1114" s="17">
        <v>1739.1</v>
      </c>
      <c r="F1114" s="41" t="s">
        <v>129</v>
      </c>
      <c r="G1114" s="17">
        <v>1739.1</v>
      </c>
      <c r="H1114" s="17">
        <f t="shared" si="18"/>
        <v>0</v>
      </c>
      <c r="I1114" s="21"/>
    </row>
    <row r="1115" spans="1:9" x14ac:dyDescent="0.25">
      <c r="A1115" s="18">
        <v>42746</v>
      </c>
      <c r="B1115" s="19" t="s">
        <v>1407</v>
      </c>
      <c r="C1115" s="20">
        <v>96712</v>
      </c>
      <c r="D1115" s="4" t="s">
        <v>1408</v>
      </c>
      <c r="E1115" s="17">
        <v>3451.2</v>
      </c>
      <c r="F1115" s="41" t="s">
        <v>129</v>
      </c>
      <c r="G1115" s="17">
        <v>3451.2</v>
      </c>
      <c r="H1115" s="17">
        <f t="shared" si="18"/>
        <v>0</v>
      </c>
      <c r="I1115" s="21"/>
    </row>
    <row r="1116" spans="1:9" x14ac:dyDescent="0.25">
      <c r="A1116" s="18">
        <v>42746</v>
      </c>
      <c r="B1116" s="19" t="s">
        <v>1409</v>
      </c>
      <c r="C1116" s="20">
        <v>96713</v>
      </c>
      <c r="D1116" s="4" t="s">
        <v>1293</v>
      </c>
      <c r="E1116" s="17">
        <v>760.8</v>
      </c>
      <c r="F1116" s="41" t="s">
        <v>275</v>
      </c>
      <c r="G1116" s="17">
        <v>760.8</v>
      </c>
      <c r="H1116" s="17">
        <f t="shared" si="18"/>
        <v>0</v>
      </c>
      <c r="I1116" s="21"/>
    </row>
    <row r="1117" spans="1:9" x14ac:dyDescent="0.25">
      <c r="A1117" s="18">
        <v>42746</v>
      </c>
      <c r="B1117" s="19" t="s">
        <v>1410</v>
      </c>
      <c r="C1117" s="20">
        <v>96714</v>
      </c>
      <c r="D1117" s="4" t="s">
        <v>57</v>
      </c>
      <c r="E1117" s="17">
        <v>736</v>
      </c>
      <c r="F1117" s="41" t="s">
        <v>275</v>
      </c>
      <c r="G1117" s="17">
        <v>736</v>
      </c>
      <c r="H1117" s="17">
        <f t="shared" si="18"/>
        <v>0</v>
      </c>
      <c r="I1117" s="21"/>
    </row>
    <row r="1118" spans="1:9" x14ac:dyDescent="0.25">
      <c r="A1118" s="18">
        <v>42746</v>
      </c>
      <c r="B1118" s="19" t="s">
        <v>1411</v>
      </c>
      <c r="C1118" s="20">
        <v>96715</v>
      </c>
      <c r="D1118" s="4" t="s">
        <v>793</v>
      </c>
      <c r="E1118" s="17">
        <v>1464</v>
      </c>
      <c r="F1118" s="41" t="s">
        <v>275</v>
      </c>
      <c r="G1118" s="17">
        <v>1464</v>
      </c>
      <c r="H1118" s="17">
        <f t="shared" si="18"/>
        <v>0</v>
      </c>
      <c r="I1118" s="21"/>
    </row>
    <row r="1119" spans="1:9" x14ac:dyDescent="0.25">
      <c r="A1119" s="18">
        <v>42746</v>
      </c>
      <c r="B1119" s="19" t="s">
        <v>1412</v>
      </c>
      <c r="C1119" s="20">
        <v>96716</v>
      </c>
      <c r="D1119" s="4" t="s">
        <v>53</v>
      </c>
      <c r="E1119" s="17">
        <v>2512.4</v>
      </c>
      <c r="F1119" s="41" t="s">
        <v>275</v>
      </c>
      <c r="G1119" s="17">
        <v>2512.4</v>
      </c>
      <c r="H1119" s="17">
        <f t="shared" si="18"/>
        <v>0</v>
      </c>
      <c r="I1119" s="21"/>
    </row>
    <row r="1120" spans="1:9" x14ac:dyDescent="0.25">
      <c r="A1120" s="18">
        <v>42746</v>
      </c>
      <c r="B1120" s="19" t="s">
        <v>1413</v>
      </c>
      <c r="C1120" s="20">
        <v>96717</v>
      </c>
      <c r="D1120" s="4" t="s">
        <v>61</v>
      </c>
      <c r="E1120" s="17">
        <v>4784.1000000000004</v>
      </c>
      <c r="F1120" s="41" t="s">
        <v>275</v>
      </c>
      <c r="G1120" s="17">
        <v>4784.1000000000004</v>
      </c>
      <c r="H1120" s="17">
        <f t="shared" si="18"/>
        <v>0</v>
      </c>
      <c r="I1120" s="21"/>
    </row>
    <row r="1121" spans="1:9" x14ac:dyDescent="0.25">
      <c r="A1121" s="18">
        <v>42746</v>
      </c>
      <c r="B1121" s="19" t="s">
        <v>1414</v>
      </c>
      <c r="C1121" s="20">
        <v>96718</v>
      </c>
      <c r="D1121" s="4" t="s">
        <v>45</v>
      </c>
      <c r="E1121" s="17">
        <v>1862.6</v>
      </c>
      <c r="F1121" s="41" t="s">
        <v>275</v>
      </c>
      <c r="G1121" s="17">
        <v>1862.6</v>
      </c>
      <c r="H1121" s="17">
        <f t="shared" si="18"/>
        <v>0</v>
      </c>
      <c r="I1121" s="21"/>
    </row>
    <row r="1122" spans="1:9" x14ac:dyDescent="0.25">
      <c r="A1122" s="18">
        <v>42746</v>
      </c>
      <c r="B1122" s="19" t="s">
        <v>1415</v>
      </c>
      <c r="C1122" s="20">
        <v>96719</v>
      </c>
      <c r="D1122" s="15" t="s">
        <v>30</v>
      </c>
      <c r="E1122" s="16">
        <v>0</v>
      </c>
      <c r="F1122" s="40" t="s">
        <v>95</v>
      </c>
      <c r="G1122" s="16">
        <v>0</v>
      </c>
      <c r="H1122" s="16">
        <f t="shared" si="18"/>
        <v>0</v>
      </c>
      <c r="I1122" s="21"/>
    </row>
    <row r="1123" spans="1:9" x14ac:dyDescent="0.25">
      <c r="A1123" s="18">
        <v>42746</v>
      </c>
      <c r="B1123" s="19" t="s">
        <v>1416</v>
      </c>
      <c r="C1123" s="20">
        <v>96720</v>
      </c>
      <c r="D1123" s="4" t="s">
        <v>63</v>
      </c>
      <c r="E1123" s="17">
        <v>903.6</v>
      </c>
      <c r="F1123" s="41" t="s">
        <v>275</v>
      </c>
      <c r="G1123" s="17">
        <v>903.6</v>
      </c>
      <c r="H1123" s="17">
        <f t="shared" si="18"/>
        <v>0</v>
      </c>
      <c r="I1123" s="21"/>
    </row>
    <row r="1124" spans="1:9" x14ac:dyDescent="0.25">
      <c r="A1124" s="18">
        <v>42746</v>
      </c>
      <c r="B1124" s="19" t="s">
        <v>1417</v>
      </c>
      <c r="C1124" s="20">
        <v>96721</v>
      </c>
      <c r="D1124" s="4" t="s">
        <v>335</v>
      </c>
      <c r="E1124" s="17">
        <v>1735.8</v>
      </c>
      <c r="F1124" s="41" t="s">
        <v>237</v>
      </c>
      <c r="G1124" s="17">
        <v>1735.8</v>
      </c>
      <c r="H1124" s="17">
        <f t="shared" si="18"/>
        <v>0</v>
      </c>
      <c r="I1124" s="21"/>
    </row>
    <row r="1125" spans="1:9" x14ac:dyDescent="0.25">
      <c r="A1125" s="18">
        <v>42746</v>
      </c>
      <c r="B1125" s="19" t="s">
        <v>1418</v>
      </c>
      <c r="C1125" s="20">
        <v>96722</v>
      </c>
      <c r="D1125" s="4" t="s">
        <v>930</v>
      </c>
      <c r="E1125" s="17">
        <v>7873.6</v>
      </c>
      <c r="F1125" s="41" t="s">
        <v>129</v>
      </c>
      <c r="G1125" s="17">
        <v>7873.6</v>
      </c>
      <c r="H1125" s="17">
        <f t="shared" si="18"/>
        <v>0</v>
      </c>
      <c r="I1125" s="21"/>
    </row>
    <row r="1126" spans="1:9" x14ac:dyDescent="0.25">
      <c r="A1126" s="18">
        <v>42746</v>
      </c>
      <c r="B1126" s="19" t="s">
        <v>1419</v>
      </c>
      <c r="C1126" s="20">
        <v>96723</v>
      </c>
      <c r="D1126" s="4" t="s">
        <v>30</v>
      </c>
      <c r="E1126" s="17">
        <v>780.2</v>
      </c>
      <c r="F1126" s="41" t="s">
        <v>275</v>
      </c>
      <c r="G1126" s="17">
        <v>780.2</v>
      </c>
      <c r="H1126" s="17">
        <f t="shared" si="18"/>
        <v>0</v>
      </c>
      <c r="I1126" s="21"/>
    </row>
    <row r="1127" spans="1:9" x14ac:dyDescent="0.25">
      <c r="A1127" s="18">
        <v>42746</v>
      </c>
      <c r="B1127" s="19" t="s">
        <v>1420</v>
      </c>
      <c r="C1127" s="20">
        <v>96724</v>
      </c>
      <c r="D1127" s="4" t="s">
        <v>1421</v>
      </c>
      <c r="E1127" s="17">
        <v>40560</v>
      </c>
      <c r="F1127" s="41" t="s">
        <v>129</v>
      </c>
      <c r="G1127" s="17">
        <v>40560</v>
      </c>
      <c r="H1127" s="17">
        <f t="shared" si="18"/>
        <v>0</v>
      </c>
      <c r="I1127" s="21"/>
    </row>
    <row r="1128" spans="1:9" x14ac:dyDescent="0.25">
      <c r="A1128" s="18">
        <v>42746</v>
      </c>
      <c r="B1128" s="19" t="s">
        <v>1422</v>
      </c>
      <c r="C1128" s="20">
        <v>96725</v>
      </c>
      <c r="D1128" s="15" t="s">
        <v>505</v>
      </c>
      <c r="E1128" s="16">
        <v>0</v>
      </c>
      <c r="F1128" s="40" t="s">
        <v>95</v>
      </c>
      <c r="G1128" s="16">
        <v>0</v>
      </c>
      <c r="H1128" s="16">
        <f t="shared" si="18"/>
        <v>0</v>
      </c>
      <c r="I1128" s="21"/>
    </row>
    <row r="1129" spans="1:9" x14ac:dyDescent="0.25">
      <c r="A1129" s="18">
        <v>42746</v>
      </c>
      <c r="B1129" s="19" t="s">
        <v>1423</v>
      </c>
      <c r="C1129" s="20">
        <v>96726</v>
      </c>
      <c r="D1129" s="4" t="s">
        <v>505</v>
      </c>
      <c r="E1129" s="17">
        <v>23291.599999999999</v>
      </c>
      <c r="F1129" s="41" t="s">
        <v>129</v>
      </c>
      <c r="G1129" s="17">
        <v>23291.599999999999</v>
      </c>
      <c r="H1129" s="17">
        <f t="shared" si="18"/>
        <v>0</v>
      </c>
      <c r="I1129" s="21"/>
    </row>
    <row r="1130" spans="1:9" x14ac:dyDescent="0.25">
      <c r="A1130" s="18">
        <v>42746</v>
      </c>
      <c r="B1130" s="19" t="s">
        <v>1424</v>
      </c>
      <c r="C1130" s="20">
        <v>96727</v>
      </c>
      <c r="D1130" s="4" t="s">
        <v>319</v>
      </c>
      <c r="E1130" s="17">
        <v>3132.8</v>
      </c>
      <c r="F1130" s="41" t="s">
        <v>237</v>
      </c>
      <c r="G1130" s="17">
        <v>3132.8</v>
      </c>
      <c r="H1130" s="17">
        <f t="shared" si="18"/>
        <v>0</v>
      </c>
      <c r="I1130" s="21"/>
    </row>
    <row r="1131" spans="1:9" x14ac:dyDescent="0.25">
      <c r="A1131" s="18">
        <v>42746</v>
      </c>
      <c r="B1131" s="19" t="s">
        <v>1425</v>
      </c>
      <c r="C1131" s="20">
        <v>96728</v>
      </c>
      <c r="D1131" s="4" t="s">
        <v>289</v>
      </c>
      <c r="E1131" s="17">
        <v>37947.9</v>
      </c>
      <c r="F1131" s="41" t="s">
        <v>336</v>
      </c>
      <c r="G1131" s="17">
        <v>37947.9</v>
      </c>
      <c r="H1131" s="17">
        <f t="shared" si="18"/>
        <v>0</v>
      </c>
      <c r="I1131" s="21"/>
    </row>
    <row r="1132" spans="1:9" x14ac:dyDescent="0.25">
      <c r="A1132" s="18">
        <v>42746</v>
      </c>
      <c r="B1132" s="19" t="s">
        <v>1426</v>
      </c>
      <c r="C1132" s="20">
        <v>96729</v>
      </c>
      <c r="D1132" s="4" t="s">
        <v>81</v>
      </c>
      <c r="E1132" s="17">
        <v>10741.2</v>
      </c>
      <c r="F1132" s="41" t="s">
        <v>275</v>
      </c>
      <c r="G1132" s="17">
        <v>10741.2</v>
      </c>
      <c r="H1132" s="17">
        <f t="shared" si="18"/>
        <v>0</v>
      </c>
      <c r="I1132" s="21"/>
    </row>
    <row r="1133" spans="1:9" x14ac:dyDescent="0.25">
      <c r="A1133" s="18">
        <v>42746</v>
      </c>
      <c r="B1133" s="19" t="s">
        <v>1427</v>
      </c>
      <c r="C1133" s="20">
        <v>96730</v>
      </c>
      <c r="D1133" s="4" t="s">
        <v>457</v>
      </c>
      <c r="E1133" s="17">
        <v>3718.4</v>
      </c>
      <c r="F1133" s="41" t="s">
        <v>275</v>
      </c>
      <c r="G1133" s="17">
        <v>3718.4</v>
      </c>
      <c r="H1133" s="17">
        <f t="shared" si="18"/>
        <v>0</v>
      </c>
      <c r="I1133" s="21"/>
    </row>
    <row r="1134" spans="1:9" x14ac:dyDescent="0.25">
      <c r="A1134" s="18">
        <v>42746</v>
      </c>
      <c r="B1134" s="19" t="s">
        <v>1428</v>
      </c>
      <c r="C1134" s="20">
        <v>96731</v>
      </c>
      <c r="D1134" s="4" t="s">
        <v>155</v>
      </c>
      <c r="E1134" s="17">
        <v>18464</v>
      </c>
      <c r="F1134" s="41" t="s">
        <v>1429</v>
      </c>
      <c r="G1134" s="17">
        <v>18464</v>
      </c>
      <c r="H1134" s="17">
        <f t="shared" si="18"/>
        <v>0</v>
      </c>
      <c r="I1134" s="21"/>
    </row>
    <row r="1135" spans="1:9" x14ac:dyDescent="0.25">
      <c r="A1135" s="18">
        <v>42746</v>
      </c>
      <c r="B1135" s="19" t="s">
        <v>1430</v>
      </c>
      <c r="C1135" s="20">
        <v>96732</v>
      </c>
      <c r="D1135" s="4" t="s">
        <v>329</v>
      </c>
      <c r="E1135" s="17">
        <v>618.4</v>
      </c>
      <c r="F1135" s="41" t="s">
        <v>275</v>
      </c>
      <c r="G1135" s="17">
        <v>618.4</v>
      </c>
      <c r="H1135" s="17">
        <f t="shared" si="18"/>
        <v>0</v>
      </c>
      <c r="I1135" s="21"/>
    </row>
    <row r="1136" spans="1:9" x14ac:dyDescent="0.25">
      <c r="A1136" s="18">
        <v>42746</v>
      </c>
      <c r="B1136" s="19" t="s">
        <v>1431</v>
      </c>
      <c r="C1136" s="20">
        <v>96733</v>
      </c>
      <c r="D1136" s="27" t="s">
        <v>161</v>
      </c>
      <c r="E1136" s="28">
        <v>0</v>
      </c>
      <c r="F1136" s="46" t="s">
        <v>95</v>
      </c>
      <c r="G1136" s="28">
        <v>0</v>
      </c>
      <c r="H1136" s="28">
        <f t="shared" si="18"/>
        <v>0</v>
      </c>
      <c r="I1136" s="21"/>
    </row>
    <row r="1137" spans="1:9" x14ac:dyDescent="0.25">
      <c r="A1137" s="18">
        <v>42746</v>
      </c>
      <c r="B1137" s="19" t="s">
        <v>1432</v>
      </c>
      <c r="C1137" s="20">
        <v>96734</v>
      </c>
      <c r="D1137" s="4" t="s">
        <v>266</v>
      </c>
      <c r="E1137" s="17">
        <v>3332</v>
      </c>
      <c r="F1137" s="41" t="s">
        <v>129</v>
      </c>
      <c r="G1137" s="17">
        <v>3332</v>
      </c>
      <c r="H1137" s="17">
        <f t="shared" si="18"/>
        <v>0</v>
      </c>
      <c r="I1137" s="21"/>
    </row>
    <row r="1138" spans="1:9" x14ac:dyDescent="0.25">
      <c r="A1138" s="18">
        <v>42746</v>
      </c>
      <c r="B1138" s="19" t="s">
        <v>1433</v>
      </c>
      <c r="C1138" s="20">
        <v>96735</v>
      </c>
      <c r="D1138" s="4" t="s">
        <v>145</v>
      </c>
      <c r="E1138" s="17">
        <v>22467.4</v>
      </c>
      <c r="F1138" s="41" t="s">
        <v>129</v>
      </c>
      <c r="G1138" s="17">
        <v>22467.4</v>
      </c>
      <c r="H1138" s="17">
        <f t="shared" si="18"/>
        <v>0</v>
      </c>
      <c r="I1138" s="21"/>
    </row>
    <row r="1139" spans="1:9" x14ac:dyDescent="0.25">
      <c r="A1139" s="18">
        <v>42746</v>
      </c>
      <c r="B1139" s="19" t="s">
        <v>1434</v>
      </c>
      <c r="C1139" s="20">
        <v>96736</v>
      </c>
      <c r="D1139" s="4" t="s">
        <v>231</v>
      </c>
      <c r="E1139" s="17">
        <v>1790.6</v>
      </c>
      <c r="F1139" s="41" t="s">
        <v>129</v>
      </c>
      <c r="G1139" s="17">
        <v>1790.6</v>
      </c>
      <c r="H1139" s="17">
        <f t="shared" si="18"/>
        <v>0</v>
      </c>
      <c r="I1139" s="21"/>
    </row>
    <row r="1140" spans="1:9" x14ac:dyDescent="0.25">
      <c r="A1140" s="18">
        <v>42746</v>
      </c>
      <c r="B1140" s="19" t="s">
        <v>1435</v>
      </c>
      <c r="C1140" s="20">
        <v>96737</v>
      </c>
      <c r="D1140" s="4" t="s">
        <v>172</v>
      </c>
      <c r="E1140" s="17">
        <v>26622.2</v>
      </c>
      <c r="F1140" s="41" t="s">
        <v>765</v>
      </c>
      <c r="G1140" s="17">
        <v>26622.2</v>
      </c>
      <c r="H1140" s="17">
        <f t="shared" si="18"/>
        <v>0</v>
      </c>
      <c r="I1140" s="21"/>
    </row>
    <row r="1141" spans="1:9" x14ac:dyDescent="0.25">
      <c r="A1141" s="18">
        <v>42746</v>
      </c>
      <c r="B1141" s="19" t="s">
        <v>1436</v>
      </c>
      <c r="C1141" s="20">
        <v>96738</v>
      </c>
      <c r="D1141" s="4" t="s">
        <v>163</v>
      </c>
      <c r="E1141" s="17">
        <v>13461.4</v>
      </c>
      <c r="F1141" s="41" t="s">
        <v>166</v>
      </c>
      <c r="G1141" s="17">
        <v>13461.4</v>
      </c>
      <c r="H1141" s="17">
        <f t="shared" si="18"/>
        <v>0</v>
      </c>
      <c r="I1141" s="21"/>
    </row>
    <row r="1142" spans="1:9" x14ac:dyDescent="0.25">
      <c r="A1142" s="18">
        <v>42746</v>
      </c>
      <c r="B1142" s="19" t="s">
        <v>1437</v>
      </c>
      <c r="C1142" s="20">
        <v>96739</v>
      </c>
      <c r="D1142" s="4" t="s">
        <v>165</v>
      </c>
      <c r="E1142" s="17">
        <v>13154.7</v>
      </c>
      <c r="F1142" s="41" t="s">
        <v>765</v>
      </c>
      <c r="G1142" s="17">
        <v>13154.7</v>
      </c>
      <c r="H1142" s="17">
        <f t="shared" si="18"/>
        <v>0</v>
      </c>
      <c r="I1142" s="21"/>
    </row>
    <row r="1143" spans="1:9" x14ac:dyDescent="0.25">
      <c r="A1143" s="18">
        <v>42746</v>
      </c>
      <c r="B1143" s="19" t="s">
        <v>1438</v>
      </c>
      <c r="C1143" s="20">
        <v>96740</v>
      </c>
      <c r="D1143" s="4" t="s">
        <v>161</v>
      </c>
      <c r="E1143" s="17">
        <v>29744.5</v>
      </c>
      <c r="F1143" s="41" t="s">
        <v>765</v>
      </c>
      <c r="G1143" s="17">
        <v>29744.5</v>
      </c>
      <c r="H1143" s="17">
        <f t="shared" si="18"/>
        <v>0</v>
      </c>
      <c r="I1143" s="21"/>
    </row>
    <row r="1144" spans="1:9" x14ac:dyDescent="0.25">
      <c r="A1144" s="18">
        <v>42746</v>
      </c>
      <c r="B1144" s="19" t="s">
        <v>1439</v>
      </c>
      <c r="C1144" s="20">
        <v>96741</v>
      </c>
      <c r="D1144" s="4" t="s">
        <v>1440</v>
      </c>
      <c r="E1144" s="17">
        <v>4004.28</v>
      </c>
      <c r="F1144" s="41" t="s">
        <v>129</v>
      </c>
      <c r="G1144" s="17">
        <v>4004.28</v>
      </c>
      <c r="H1144" s="17">
        <f t="shared" si="18"/>
        <v>0</v>
      </c>
      <c r="I1144" s="21"/>
    </row>
    <row r="1145" spans="1:9" x14ac:dyDescent="0.25">
      <c r="A1145" s="18">
        <v>42746</v>
      </c>
      <c r="B1145" s="19" t="s">
        <v>1441</v>
      </c>
      <c r="C1145" s="20">
        <v>96742</v>
      </c>
      <c r="D1145" s="4" t="s">
        <v>879</v>
      </c>
      <c r="E1145" s="17">
        <v>373.5</v>
      </c>
      <c r="F1145" s="41" t="s">
        <v>275</v>
      </c>
      <c r="G1145" s="17">
        <v>373.5</v>
      </c>
      <c r="H1145" s="17">
        <f t="shared" si="18"/>
        <v>0</v>
      </c>
      <c r="I1145" s="21"/>
    </row>
    <row r="1146" spans="1:9" x14ac:dyDescent="0.25">
      <c r="A1146" s="18">
        <v>42746</v>
      </c>
      <c r="B1146" s="19" t="s">
        <v>1442</v>
      </c>
      <c r="C1146" s="20">
        <v>96743</v>
      </c>
      <c r="D1146" s="4" t="s">
        <v>30</v>
      </c>
      <c r="E1146" s="17">
        <v>3484.1</v>
      </c>
      <c r="F1146" s="41" t="s">
        <v>275</v>
      </c>
      <c r="G1146" s="17">
        <v>3484.1</v>
      </c>
      <c r="H1146" s="17">
        <f t="shared" si="18"/>
        <v>0</v>
      </c>
      <c r="I1146" s="21"/>
    </row>
    <row r="1147" spans="1:9" x14ac:dyDescent="0.25">
      <c r="A1147" s="18">
        <v>42746</v>
      </c>
      <c r="B1147" s="19" t="s">
        <v>1443</v>
      </c>
      <c r="C1147" s="20">
        <v>96744</v>
      </c>
      <c r="D1147" s="4" t="s">
        <v>352</v>
      </c>
      <c r="E1147" s="17">
        <v>2051.6</v>
      </c>
      <c r="F1147" s="41" t="s">
        <v>275</v>
      </c>
      <c r="G1147" s="17">
        <v>2051.6</v>
      </c>
      <c r="H1147" s="17">
        <f t="shared" si="18"/>
        <v>0</v>
      </c>
      <c r="I1147" s="21"/>
    </row>
    <row r="1148" spans="1:9" x14ac:dyDescent="0.25">
      <c r="A1148" s="18">
        <v>42746</v>
      </c>
      <c r="B1148" s="19" t="s">
        <v>1444</v>
      </c>
      <c r="C1148" s="20">
        <v>96745</v>
      </c>
      <c r="D1148" s="4" t="s">
        <v>10</v>
      </c>
      <c r="E1148" s="17">
        <v>27658.6</v>
      </c>
      <c r="F1148" s="41" t="s">
        <v>126</v>
      </c>
      <c r="G1148" s="17">
        <v>27658.6</v>
      </c>
      <c r="H1148" s="17">
        <f t="shared" si="18"/>
        <v>0</v>
      </c>
      <c r="I1148" s="21"/>
    </row>
    <row r="1149" spans="1:9" x14ac:dyDescent="0.25">
      <c r="A1149" s="18">
        <v>42746</v>
      </c>
      <c r="B1149" s="19" t="s">
        <v>1445</v>
      </c>
      <c r="C1149" s="20">
        <v>96746</v>
      </c>
      <c r="D1149" s="4" t="s">
        <v>360</v>
      </c>
      <c r="E1149" s="17">
        <v>18972</v>
      </c>
      <c r="F1149" s="41" t="s">
        <v>361</v>
      </c>
      <c r="G1149" s="17">
        <v>18972</v>
      </c>
      <c r="H1149" s="17">
        <f t="shared" si="18"/>
        <v>0</v>
      </c>
      <c r="I1149" s="21"/>
    </row>
    <row r="1150" spans="1:9" x14ac:dyDescent="0.25">
      <c r="A1150" s="18">
        <v>42746</v>
      </c>
      <c r="B1150" s="19" t="s">
        <v>1446</v>
      </c>
      <c r="C1150" s="20">
        <v>96747</v>
      </c>
      <c r="D1150" s="4" t="s">
        <v>10</v>
      </c>
      <c r="E1150" s="17">
        <v>165658.9</v>
      </c>
      <c r="F1150" s="42" t="s">
        <v>22</v>
      </c>
      <c r="G1150" s="22">
        <f>105842.8+59816.1</f>
        <v>165658.9</v>
      </c>
      <c r="H1150" s="22">
        <f t="shared" si="18"/>
        <v>0</v>
      </c>
      <c r="I1150" s="21"/>
    </row>
    <row r="1151" spans="1:9" x14ac:dyDescent="0.25">
      <c r="A1151" s="18">
        <v>42746</v>
      </c>
      <c r="B1151" s="19" t="s">
        <v>1447</v>
      </c>
      <c r="C1151" s="20">
        <v>96748</v>
      </c>
      <c r="D1151" s="4" t="s">
        <v>1448</v>
      </c>
      <c r="E1151" s="17">
        <v>17903.400000000001</v>
      </c>
      <c r="F1151" s="41" t="s">
        <v>275</v>
      </c>
      <c r="G1151" s="17">
        <v>17903.400000000001</v>
      </c>
      <c r="H1151" s="17">
        <f t="shared" si="18"/>
        <v>0</v>
      </c>
      <c r="I1151" s="21"/>
    </row>
    <row r="1152" spans="1:9" x14ac:dyDescent="0.25">
      <c r="A1152" s="18">
        <v>42746</v>
      </c>
      <c r="B1152" s="19" t="s">
        <v>1449</v>
      </c>
      <c r="C1152" s="20">
        <v>96749</v>
      </c>
      <c r="D1152" s="4" t="s">
        <v>10</v>
      </c>
      <c r="E1152" s="17">
        <v>59117.2</v>
      </c>
      <c r="F1152" s="41" t="s">
        <v>511</v>
      </c>
      <c r="G1152" s="17">
        <v>59117.2</v>
      </c>
      <c r="H1152" s="17">
        <f t="shared" si="18"/>
        <v>0</v>
      </c>
      <c r="I1152" s="21"/>
    </row>
    <row r="1153" spans="1:9" x14ac:dyDescent="0.25">
      <c r="A1153" s="18">
        <v>42746</v>
      </c>
      <c r="B1153" s="19" t="s">
        <v>1450</v>
      </c>
      <c r="C1153" s="20">
        <v>96750</v>
      </c>
      <c r="D1153" s="4" t="s">
        <v>358</v>
      </c>
      <c r="E1153" s="17">
        <v>34190.92</v>
      </c>
      <c r="F1153" s="41" t="s">
        <v>129</v>
      </c>
      <c r="G1153" s="17">
        <v>34190.92</v>
      </c>
      <c r="H1153" s="17">
        <f t="shared" si="18"/>
        <v>0</v>
      </c>
      <c r="I1153" s="21"/>
    </row>
    <row r="1154" spans="1:9" x14ac:dyDescent="0.25">
      <c r="A1154" s="18">
        <v>42746</v>
      </c>
      <c r="B1154" s="19" t="s">
        <v>1451</v>
      </c>
      <c r="C1154" s="20">
        <v>96751</v>
      </c>
      <c r="D1154" s="4" t="s">
        <v>563</v>
      </c>
      <c r="E1154" s="17">
        <v>1026</v>
      </c>
      <c r="F1154" s="41" t="s">
        <v>275</v>
      </c>
      <c r="G1154" s="17">
        <v>1026</v>
      </c>
      <c r="H1154" s="17">
        <f t="shared" si="18"/>
        <v>0</v>
      </c>
      <c r="I1154" s="21"/>
    </row>
    <row r="1155" spans="1:9" x14ac:dyDescent="0.25">
      <c r="A1155" s="18">
        <v>42746</v>
      </c>
      <c r="B1155" s="19" t="s">
        <v>1452</v>
      </c>
      <c r="C1155" s="20">
        <v>96752</v>
      </c>
      <c r="D1155" s="4" t="s">
        <v>30</v>
      </c>
      <c r="E1155" s="17">
        <v>4324</v>
      </c>
      <c r="F1155" s="41" t="s">
        <v>275</v>
      </c>
      <c r="G1155" s="17">
        <v>4324</v>
      </c>
      <c r="H1155" s="17">
        <f t="shared" si="18"/>
        <v>0</v>
      </c>
      <c r="I1155" s="21"/>
    </row>
    <row r="1156" spans="1:9" x14ac:dyDescent="0.25">
      <c r="A1156" s="18">
        <v>42746</v>
      </c>
      <c r="B1156" s="19" t="s">
        <v>1453</v>
      </c>
      <c r="C1156" s="20">
        <v>96753</v>
      </c>
      <c r="D1156" s="4" t="s">
        <v>523</v>
      </c>
      <c r="E1156" s="17">
        <v>16130.4</v>
      </c>
      <c r="F1156" s="41" t="s">
        <v>927</v>
      </c>
      <c r="G1156" s="17">
        <v>16130.4</v>
      </c>
      <c r="H1156" s="17">
        <f t="shared" si="18"/>
        <v>0</v>
      </c>
      <c r="I1156" s="21"/>
    </row>
    <row r="1157" spans="1:9" x14ac:dyDescent="0.25">
      <c r="A1157" s="18">
        <v>42746</v>
      </c>
      <c r="B1157" s="19" t="s">
        <v>1454</v>
      </c>
      <c r="C1157" s="20">
        <v>96754</v>
      </c>
      <c r="D1157" s="4" t="s">
        <v>220</v>
      </c>
      <c r="E1157" s="17">
        <v>1015</v>
      </c>
      <c r="F1157" s="41" t="s">
        <v>275</v>
      </c>
      <c r="G1157" s="17">
        <v>1015</v>
      </c>
      <c r="H1157" s="17">
        <f t="shared" si="18"/>
        <v>0</v>
      </c>
      <c r="I1157" s="21"/>
    </row>
    <row r="1158" spans="1:9" x14ac:dyDescent="0.25">
      <c r="A1158" s="18">
        <v>42746</v>
      </c>
      <c r="B1158" s="19" t="s">
        <v>1455</v>
      </c>
      <c r="C1158" s="20">
        <v>96755</v>
      </c>
      <c r="D1158" s="4" t="s">
        <v>211</v>
      </c>
      <c r="E1158" s="17">
        <v>8479.6</v>
      </c>
      <c r="F1158" s="41" t="s">
        <v>275</v>
      </c>
      <c r="G1158" s="17">
        <v>8479.6</v>
      </c>
      <c r="H1158" s="17">
        <f t="shared" ref="H1158:H1221" si="19">E1158-G1158</f>
        <v>0</v>
      </c>
      <c r="I1158" s="21"/>
    </row>
    <row r="1159" spans="1:9" x14ac:dyDescent="0.25">
      <c r="A1159" s="18">
        <v>42746</v>
      </c>
      <c r="B1159" s="19" t="s">
        <v>1456</v>
      </c>
      <c r="C1159" s="20">
        <v>96756</v>
      </c>
      <c r="D1159" s="4" t="s">
        <v>236</v>
      </c>
      <c r="E1159" s="17">
        <v>69876.600000000006</v>
      </c>
      <c r="F1159" s="41" t="s">
        <v>927</v>
      </c>
      <c r="G1159" s="17">
        <f>1589.43+68287.17</f>
        <v>69876.599999999991</v>
      </c>
      <c r="H1159" s="17">
        <f t="shared" si="19"/>
        <v>0</v>
      </c>
      <c r="I1159" s="21"/>
    </row>
    <row r="1160" spans="1:9" x14ac:dyDescent="0.25">
      <c r="A1160" s="18">
        <v>42746</v>
      </c>
      <c r="B1160" s="19" t="s">
        <v>1457</v>
      </c>
      <c r="C1160" s="20">
        <v>96757</v>
      </c>
      <c r="D1160" s="4" t="s">
        <v>208</v>
      </c>
      <c r="E1160" s="17">
        <v>11643.72</v>
      </c>
      <c r="F1160" s="41" t="s">
        <v>237</v>
      </c>
      <c r="G1160" s="17">
        <v>11643.72</v>
      </c>
      <c r="H1160" s="17">
        <f t="shared" si="19"/>
        <v>0</v>
      </c>
      <c r="I1160" s="21"/>
    </row>
    <row r="1161" spans="1:9" x14ac:dyDescent="0.25">
      <c r="A1161" s="18">
        <v>42747</v>
      </c>
      <c r="B1161" s="19" t="s">
        <v>1458</v>
      </c>
      <c r="C1161" s="20">
        <v>96758</v>
      </c>
      <c r="D1161" s="4" t="s">
        <v>231</v>
      </c>
      <c r="E1161" s="17">
        <v>10324.1</v>
      </c>
      <c r="F1161" s="41" t="s">
        <v>173</v>
      </c>
      <c r="G1161" s="17">
        <v>10324.1</v>
      </c>
      <c r="H1161" s="17">
        <f t="shared" si="19"/>
        <v>0</v>
      </c>
      <c r="I1161" s="21"/>
    </row>
    <row r="1162" spans="1:9" x14ac:dyDescent="0.25">
      <c r="A1162" s="18">
        <v>42747</v>
      </c>
      <c r="B1162" s="19" t="s">
        <v>1459</v>
      </c>
      <c r="C1162" s="20">
        <v>96759</v>
      </c>
      <c r="D1162" s="4" t="s">
        <v>374</v>
      </c>
      <c r="E1162" s="17">
        <v>5665.2</v>
      </c>
      <c r="F1162" s="41" t="s">
        <v>129</v>
      </c>
      <c r="G1162" s="17">
        <v>5665.2</v>
      </c>
      <c r="H1162" s="17">
        <f t="shared" si="19"/>
        <v>0</v>
      </c>
      <c r="I1162" s="21"/>
    </row>
    <row r="1163" spans="1:9" x14ac:dyDescent="0.25">
      <c r="A1163" s="18">
        <v>42747</v>
      </c>
      <c r="B1163" s="19" t="s">
        <v>1460</v>
      </c>
      <c r="C1163" s="20">
        <v>96760</v>
      </c>
      <c r="D1163" s="4" t="s">
        <v>231</v>
      </c>
      <c r="E1163" s="17">
        <v>37092.1</v>
      </c>
      <c r="F1163" s="41" t="s">
        <v>126</v>
      </c>
      <c r="G1163" s="17">
        <v>37092.1</v>
      </c>
      <c r="H1163" s="17">
        <f t="shared" si="19"/>
        <v>0</v>
      </c>
      <c r="I1163" s="21"/>
    </row>
    <row r="1164" spans="1:9" x14ac:dyDescent="0.25">
      <c r="A1164" s="18">
        <v>42747</v>
      </c>
      <c r="B1164" s="19" t="s">
        <v>1461</v>
      </c>
      <c r="C1164" s="20">
        <v>96761</v>
      </c>
      <c r="D1164" s="4" t="s">
        <v>26</v>
      </c>
      <c r="E1164" s="17">
        <v>24907.4</v>
      </c>
      <c r="F1164" s="41" t="s">
        <v>129</v>
      </c>
      <c r="G1164" s="17">
        <v>24907.4</v>
      </c>
      <c r="H1164" s="17">
        <f t="shared" si="19"/>
        <v>0</v>
      </c>
      <c r="I1164" s="21"/>
    </row>
    <row r="1165" spans="1:9" x14ac:dyDescent="0.25">
      <c r="A1165" s="18">
        <v>42747</v>
      </c>
      <c r="B1165" s="19" t="s">
        <v>1462</v>
      </c>
      <c r="C1165" s="20">
        <v>96762</v>
      </c>
      <c r="D1165" s="4" t="s">
        <v>71</v>
      </c>
      <c r="E1165" s="17">
        <v>2464</v>
      </c>
      <c r="F1165" s="41" t="s">
        <v>129</v>
      </c>
      <c r="G1165" s="17">
        <v>2464</v>
      </c>
      <c r="H1165" s="17">
        <f t="shared" si="19"/>
        <v>0</v>
      </c>
      <c r="I1165" s="21"/>
    </row>
    <row r="1166" spans="1:9" x14ac:dyDescent="0.25">
      <c r="A1166" s="18">
        <v>42747</v>
      </c>
      <c r="B1166" s="19" t="s">
        <v>1463</v>
      </c>
      <c r="C1166" s="20">
        <v>96763</v>
      </c>
      <c r="D1166" s="4" t="s">
        <v>30</v>
      </c>
      <c r="E1166" s="17">
        <v>5481</v>
      </c>
      <c r="F1166" s="41" t="s">
        <v>129</v>
      </c>
      <c r="G1166" s="17">
        <v>5481</v>
      </c>
      <c r="H1166" s="17">
        <f t="shared" si="19"/>
        <v>0</v>
      </c>
      <c r="I1166" s="21"/>
    </row>
    <row r="1167" spans="1:9" x14ac:dyDescent="0.25">
      <c r="A1167" s="18">
        <v>42747</v>
      </c>
      <c r="B1167" s="19" t="s">
        <v>1464</v>
      </c>
      <c r="C1167" s="20">
        <v>96764</v>
      </c>
      <c r="D1167" s="4" t="s">
        <v>222</v>
      </c>
      <c r="E1167" s="17">
        <v>121930.27</v>
      </c>
      <c r="F1167" s="41" t="s">
        <v>237</v>
      </c>
      <c r="G1167" s="17">
        <v>121930.27</v>
      </c>
      <c r="H1167" s="17">
        <f t="shared" si="19"/>
        <v>0</v>
      </c>
      <c r="I1167" s="21"/>
    </row>
    <row r="1168" spans="1:9" x14ac:dyDescent="0.25">
      <c r="A1168" s="18">
        <v>42747</v>
      </c>
      <c r="B1168" s="19" t="s">
        <v>1465</v>
      </c>
      <c r="C1168" s="20">
        <v>96765</v>
      </c>
      <c r="D1168" s="4" t="s">
        <v>157</v>
      </c>
      <c r="E1168" s="17">
        <v>26039.200000000001</v>
      </c>
      <c r="F1168" s="41" t="s">
        <v>129</v>
      </c>
      <c r="G1168" s="17">
        <v>26039.200000000001</v>
      </c>
      <c r="H1168" s="17">
        <f t="shared" si="19"/>
        <v>0</v>
      </c>
      <c r="I1168" s="21"/>
    </row>
    <row r="1169" spans="1:9" x14ac:dyDescent="0.25">
      <c r="A1169" s="18">
        <v>42747</v>
      </c>
      <c r="B1169" s="19" t="s">
        <v>1466</v>
      </c>
      <c r="C1169" s="20">
        <v>96766</v>
      </c>
      <c r="D1169" s="4" t="s">
        <v>19</v>
      </c>
      <c r="E1169" s="17">
        <v>920</v>
      </c>
      <c r="F1169" s="41" t="s">
        <v>129</v>
      </c>
      <c r="G1169" s="17">
        <v>920</v>
      </c>
      <c r="H1169" s="17">
        <f t="shared" si="19"/>
        <v>0</v>
      </c>
      <c r="I1169" s="21"/>
    </row>
    <row r="1170" spans="1:9" x14ac:dyDescent="0.25">
      <c r="A1170" s="18">
        <v>42747</v>
      </c>
      <c r="B1170" s="19" t="s">
        <v>1467</v>
      </c>
      <c r="C1170" s="20">
        <v>96767</v>
      </c>
      <c r="D1170" s="4" t="s">
        <v>28</v>
      </c>
      <c r="E1170" s="17">
        <v>13029</v>
      </c>
      <c r="F1170" s="41" t="s">
        <v>129</v>
      </c>
      <c r="G1170" s="17">
        <v>13029</v>
      </c>
      <c r="H1170" s="17">
        <f t="shared" si="19"/>
        <v>0</v>
      </c>
      <c r="I1170" s="21"/>
    </row>
    <row r="1171" spans="1:9" x14ac:dyDescent="0.25">
      <c r="A1171" s="18">
        <v>42747</v>
      </c>
      <c r="B1171" s="19" t="s">
        <v>1468</v>
      </c>
      <c r="C1171" s="20">
        <v>96768</v>
      </c>
      <c r="D1171" s="15" t="s">
        <v>19</v>
      </c>
      <c r="E1171" s="16">
        <v>0</v>
      </c>
      <c r="F1171" s="40" t="s">
        <v>95</v>
      </c>
      <c r="G1171" s="16">
        <v>0</v>
      </c>
      <c r="H1171" s="16">
        <f t="shared" si="19"/>
        <v>0</v>
      </c>
      <c r="I1171" s="21"/>
    </row>
    <row r="1172" spans="1:9" x14ac:dyDescent="0.25">
      <c r="A1172" s="18">
        <v>42747</v>
      </c>
      <c r="B1172" s="19" t="s">
        <v>1469</v>
      </c>
      <c r="C1172" s="20">
        <v>96769</v>
      </c>
      <c r="D1172" s="4" t="s">
        <v>17</v>
      </c>
      <c r="E1172" s="17">
        <v>2300</v>
      </c>
      <c r="F1172" s="41" t="s">
        <v>129</v>
      </c>
      <c r="G1172" s="17">
        <v>2300</v>
      </c>
      <c r="H1172" s="17">
        <f t="shared" si="19"/>
        <v>0</v>
      </c>
      <c r="I1172" s="21"/>
    </row>
    <row r="1173" spans="1:9" x14ac:dyDescent="0.25">
      <c r="A1173" s="18">
        <v>42747</v>
      </c>
      <c r="B1173" s="19" t="s">
        <v>1470</v>
      </c>
      <c r="C1173" s="20">
        <v>96770</v>
      </c>
      <c r="D1173" s="4" t="s">
        <v>67</v>
      </c>
      <c r="E1173" s="17">
        <v>6457.6</v>
      </c>
      <c r="F1173" s="41" t="s">
        <v>801</v>
      </c>
      <c r="G1173" s="17">
        <v>6457.6</v>
      </c>
      <c r="H1173" s="17">
        <f t="shared" si="19"/>
        <v>0</v>
      </c>
      <c r="I1173" s="21"/>
    </row>
    <row r="1174" spans="1:9" x14ac:dyDescent="0.25">
      <c r="A1174" s="18">
        <v>42747</v>
      </c>
      <c r="B1174" s="19" t="s">
        <v>1471</v>
      </c>
      <c r="C1174" s="20">
        <v>96771</v>
      </c>
      <c r="D1174" s="4" t="s">
        <v>253</v>
      </c>
      <c r="E1174" s="17">
        <v>3626.6</v>
      </c>
      <c r="F1174" s="41" t="s">
        <v>511</v>
      </c>
      <c r="G1174" s="17">
        <v>3626.6</v>
      </c>
      <c r="H1174" s="17">
        <f t="shared" si="19"/>
        <v>0</v>
      </c>
      <c r="I1174" s="21"/>
    </row>
    <row r="1175" spans="1:9" x14ac:dyDescent="0.25">
      <c r="A1175" s="18">
        <v>42747</v>
      </c>
      <c r="B1175" s="19" t="s">
        <v>1472</v>
      </c>
      <c r="C1175" s="20">
        <v>96772</v>
      </c>
      <c r="D1175" s="4" t="s">
        <v>509</v>
      </c>
      <c r="E1175" s="17">
        <v>22589.599999999999</v>
      </c>
      <c r="F1175" s="41" t="s">
        <v>317</v>
      </c>
      <c r="G1175" s="17">
        <v>22589.599999999999</v>
      </c>
      <c r="H1175" s="17">
        <f t="shared" si="19"/>
        <v>0</v>
      </c>
      <c r="I1175" s="21"/>
    </row>
    <row r="1176" spans="1:9" x14ac:dyDescent="0.25">
      <c r="A1176" s="18">
        <v>42747</v>
      </c>
      <c r="B1176" s="19" t="s">
        <v>1473</v>
      </c>
      <c r="C1176" s="20">
        <v>96773</v>
      </c>
      <c r="D1176" s="4" t="s">
        <v>576</v>
      </c>
      <c r="E1176" s="17">
        <v>3616.8</v>
      </c>
      <c r="F1176" s="41" t="s">
        <v>173</v>
      </c>
      <c r="G1176" s="17">
        <v>3616.8</v>
      </c>
      <c r="H1176" s="17">
        <f t="shared" si="19"/>
        <v>0</v>
      </c>
      <c r="I1176" s="21"/>
    </row>
    <row r="1177" spans="1:9" x14ac:dyDescent="0.25">
      <c r="A1177" s="18">
        <v>42747</v>
      </c>
      <c r="B1177" s="19" t="s">
        <v>1474</v>
      </c>
      <c r="C1177" s="20">
        <v>96774</v>
      </c>
      <c r="D1177" s="4" t="s">
        <v>49</v>
      </c>
      <c r="E1177" s="17">
        <v>17960.8</v>
      </c>
      <c r="F1177" s="42" t="s">
        <v>1475</v>
      </c>
      <c r="G1177" s="22">
        <f>5000+12960.8</f>
        <v>17960.8</v>
      </c>
      <c r="H1177" s="22">
        <f t="shared" si="19"/>
        <v>0</v>
      </c>
      <c r="I1177" s="21"/>
    </row>
    <row r="1178" spans="1:9" x14ac:dyDescent="0.25">
      <c r="A1178" s="18">
        <v>42747</v>
      </c>
      <c r="B1178" s="19" t="s">
        <v>1476</v>
      </c>
      <c r="C1178" s="20">
        <v>96775</v>
      </c>
      <c r="D1178" s="4" t="s">
        <v>428</v>
      </c>
      <c r="E1178" s="17">
        <v>2278.1999999999998</v>
      </c>
      <c r="F1178" s="41" t="s">
        <v>173</v>
      </c>
      <c r="G1178" s="17">
        <v>2278.1999999999998</v>
      </c>
      <c r="H1178" s="17">
        <f t="shared" si="19"/>
        <v>0</v>
      </c>
      <c r="I1178" s="21"/>
    </row>
    <row r="1179" spans="1:9" x14ac:dyDescent="0.25">
      <c r="A1179" s="18">
        <v>42747</v>
      </c>
      <c r="B1179" s="19" t="s">
        <v>1477</v>
      </c>
      <c r="C1179" s="20">
        <v>96776</v>
      </c>
      <c r="D1179" s="4" t="s">
        <v>69</v>
      </c>
      <c r="E1179" s="17">
        <v>4445.7</v>
      </c>
      <c r="F1179" s="41" t="s">
        <v>129</v>
      </c>
      <c r="G1179" s="17">
        <v>4445.7</v>
      </c>
      <c r="H1179" s="17">
        <f t="shared" si="19"/>
        <v>0</v>
      </c>
      <c r="I1179" s="21"/>
    </row>
    <row r="1180" spans="1:9" x14ac:dyDescent="0.25">
      <c r="A1180" s="18">
        <v>42747</v>
      </c>
      <c r="B1180" s="19" t="s">
        <v>1478</v>
      </c>
      <c r="C1180" s="20">
        <v>96777</v>
      </c>
      <c r="D1180" s="4" t="s">
        <v>250</v>
      </c>
      <c r="E1180" s="17">
        <v>3203.2</v>
      </c>
      <c r="F1180" s="41" t="s">
        <v>173</v>
      </c>
      <c r="G1180" s="17">
        <v>3203.2</v>
      </c>
      <c r="H1180" s="17">
        <f t="shared" si="19"/>
        <v>0</v>
      </c>
      <c r="I1180" s="21"/>
    </row>
    <row r="1181" spans="1:9" x14ac:dyDescent="0.25">
      <c r="A1181" s="18">
        <v>42747</v>
      </c>
      <c r="B1181" s="19" t="s">
        <v>1479</v>
      </c>
      <c r="C1181" s="20">
        <v>96778</v>
      </c>
      <c r="D1181" s="4" t="s">
        <v>40</v>
      </c>
      <c r="E1181" s="17">
        <v>4144.8</v>
      </c>
      <c r="F1181" s="41" t="s">
        <v>237</v>
      </c>
      <c r="G1181" s="17">
        <v>4144.8</v>
      </c>
      <c r="H1181" s="17">
        <f t="shared" si="19"/>
        <v>0</v>
      </c>
      <c r="I1181" s="21"/>
    </row>
    <row r="1182" spans="1:9" x14ac:dyDescent="0.25">
      <c r="A1182" s="18">
        <v>42747</v>
      </c>
      <c r="B1182" s="19" t="s">
        <v>1480</v>
      </c>
      <c r="C1182" s="20">
        <v>96779</v>
      </c>
      <c r="D1182" s="15" t="s">
        <v>32</v>
      </c>
      <c r="E1182" s="16">
        <v>0</v>
      </c>
      <c r="F1182" s="40" t="s">
        <v>95</v>
      </c>
      <c r="G1182" s="16">
        <v>0</v>
      </c>
      <c r="H1182" s="16">
        <f t="shared" si="19"/>
        <v>0</v>
      </c>
      <c r="I1182" s="21"/>
    </row>
    <row r="1183" spans="1:9" x14ac:dyDescent="0.25">
      <c r="A1183" s="18">
        <v>42747</v>
      </c>
      <c r="B1183" s="19" t="s">
        <v>1481</v>
      </c>
      <c r="C1183" s="20">
        <v>96780</v>
      </c>
      <c r="D1183" s="4" t="s">
        <v>32</v>
      </c>
      <c r="E1183" s="17">
        <v>6336.8</v>
      </c>
      <c r="F1183" s="41" t="s">
        <v>317</v>
      </c>
      <c r="G1183" s="17">
        <v>6336.8</v>
      </c>
      <c r="H1183" s="17">
        <f t="shared" si="19"/>
        <v>0</v>
      </c>
      <c r="I1183" s="21"/>
    </row>
    <row r="1184" spans="1:9" x14ac:dyDescent="0.25">
      <c r="A1184" s="18">
        <v>42747</v>
      </c>
      <c r="B1184" s="19" t="s">
        <v>1482</v>
      </c>
      <c r="C1184" s="20">
        <v>96781</v>
      </c>
      <c r="D1184" s="4" t="s">
        <v>59</v>
      </c>
      <c r="E1184" s="17">
        <v>1276</v>
      </c>
      <c r="F1184" s="41" t="s">
        <v>129</v>
      </c>
      <c r="G1184" s="17">
        <v>1276</v>
      </c>
      <c r="H1184" s="17">
        <f t="shared" si="19"/>
        <v>0</v>
      </c>
      <c r="I1184" s="21"/>
    </row>
    <row r="1185" spans="1:9" x14ac:dyDescent="0.25">
      <c r="A1185" s="18">
        <v>42747</v>
      </c>
      <c r="B1185" s="19" t="s">
        <v>1483</v>
      </c>
      <c r="C1185" s="20">
        <v>96782</v>
      </c>
      <c r="D1185" s="4" t="s">
        <v>38</v>
      </c>
      <c r="E1185" s="17">
        <v>1991.5</v>
      </c>
      <c r="F1185" s="42" t="s">
        <v>1475</v>
      </c>
      <c r="G1185" s="22">
        <f>1000+991.5</f>
        <v>1991.5</v>
      </c>
      <c r="H1185" s="22">
        <f t="shared" si="19"/>
        <v>0</v>
      </c>
      <c r="I1185" s="21"/>
    </row>
    <row r="1186" spans="1:9" x14ac:dyDescent="0.25">
      <c r="A1186" s="18">
        <v>42747</v>
      </c>
      <c r="B1186" s="19" t="s">
        <v>1484</v>
      </c>
      <c r="C1186" s="20">
        <v>96783</v>
      </c>
      <c r="D1186" s="4" t="s">
        <v>30</v>
      </c>
      <c r="E1186" s="17">
        <v>6799.7</v>
      </c>
      <c r="F1186" s="41" t="s">
        <v>129</v>
      </c>
      <c r="G1186" s="17">
        <v>6799.7</v>
      </c>
      <c r="H1186" s="17">
        <f t="shared" si="19"/>
        <v>0</v>
      </c>
      <c r="I1186" s="21"/>
    </row>
    <row r="1187" spans="1:9" x14ac:dyDescent="0.25">
      <c r="A1187" s="18">
        <v>42747</v>
      </c>
      <c r="B1187" s="19" t="s">
        <v>1485</v>
      </c>
      <c r="C1187" s="20">
        <v>96784</v>
      </c>
      <c r="D1187" s="4" t="s">
        <v>21</v>
      </c>
      <c r="E1187" s="17">
        <v>35595.4</v>
      </c>
      <c r="F1187" s="41" t="s">
        <v>336</v>
      </c>
      <c r="G1187" s="17">
        <v>35595.4</v>
      </c>
      <c r="H1187" s="17">
        <f t="shared" si="19"/>
        <v>0</v>
      </c>
      <c r="I1187" s="21"/>
    </row>
    <row r="1188" spans="1:9" x14ac:dyDescent="0.25">
      <c r="A1188" s="18">
        <v>42747</v>
      </c>
      <c r="B1188" s="19" t="s">
        <v>1486</v>
      </c>
      <c r="C1188" s="20">
        <v>96785</v>
      </c>
      <c r="D1188" s="4" t="s">
        <v>35</v>
      </c>
      <c r="E1188" s="17">
        <v>11656.2</v>
      </c>
      <c r="F1188" s="41" t="s">
        <v>126</v>
      </c>
      <c r="G1188" s="17">
        <v>11656.2</v>
      </c>
      <c r="H1188" s="17">
        <f t="shared" si="19"/>
        <v>0</v>
      </c>
      <c r="I1188" s="21"/>
    </row>
    <row r="1189" spans="1:9" x14ac:dyDescent="0.25">
      <c r="A1189" s="18">
        <v>42747</v>
      </c>
      <c r="B1189" s="19" t="s">
        <v>1487</v>
      </c>
      <c r="C1189" s="20">
        <v>96786</v>
      </c>
      <c r="D1189" s="4" t="s">
        <v>30</v>
      </c>
      <c r="E1189" s="17">
        <v>210</v>
      </c>
      <c r="F1189" s="41" t="s">
        <v>129</v>
      </c>
      <c r="G1189" s="17">
        <v>210</v>
      </c>
      <c r="H1189" s="17">
        <f t="shared" si="19"/>
        <v>0</v>
      </c>
      <c r="I1189" s="21"/>
    </row>
    <row r="1190" spans="1:9" x14ac:dyDescent="0.25">
      <c r="A1190" s="18">
        <v>42747</v>
      </c>
      <c r="B1190" s="19" t="s">
        <v>1488</v>
      </c>
      <c r="C1190" s="20">
        <v>96787</v>
      </c>
      <c r="D1190" s="4" t="s">
        <v>218</v>
      </c>
      <c r="E1190" s="17">
        <v>103422.45</v>
      </c>
      <c r="F1190" s="41" t="s">
        <v>307</v>
      </c>
      <c r="G1190" s="17">
        <v>103422.45</v>
      </c>
      <c r="H1190" s="17">
        <f t="shared" si="19"/>
        <v>0</v>
      </c>
      <c r="I1190" s="21"/>
    </row>
    <row r="1191" spans="1:9" x14ac:dyDescent="0.25">
      <c r="A1191" s="18">
        <v>42747</v>
      </c>
      <c r="B1191" s="19" t="s">
        <v>1489</v>
      </c>
      <c r="C1191" s="20">
        <v>96788</v>
      </c>
      <c r="D1191" s="4" t="s">
        <v>57</v>
      </c>
      <c r="E1191" s="17">
        <v>644</v>
      </c>
      <c r="F1191" s="41" t="s">
        <v>173</v>
      </c>
      <c r="G1191" s="17">
        <v>644</v>
      </c>
      <c r="H1191" s="17">
        <f t="shared" si="19"/>
        <v>0</v>
      </c>
      <c r="I1191" s="21"/>
    </row>
    <row r="1192" spans="1:9" x14ac:dyDescent="0.25">
      <c r="A1192" s="18">
        <v>42747</v>
      </c>
      <c r="B1192" s="19" t="s">
        <v>1490</v>
      </c>
      <c r="C1192" s="20">
        <v>96789</v>
      </c>
      <c r="D1192" s="4" t="s">
        <v>409</v>
      </c>
      <c r="E1192" s="17">
        <v>7653</v>
      </c>
      <c r="F1192" s="41" t="s">
        <v>126</v>
      </c>
      <c r="G1192" s="17">
        <v>7653</v>
      </c>
      <c r="H1192" s="17">
        <f t="shared" si="19"/>
        <v>0</v>
      </c>
      <c r="I1192" s="21"/>
    </row>
    <row r="1193" spans="1:9" x14ac:dyDescent="0.25">
      <c r="A1193" s="18">
        <v>42747</v>
      </c>
      <c r="B1193" s="19" t="s">
        <v>1491</v>
      </c>
      <c r="C1193" s="20">
        <v>96790</v>
      </c>
      <c r="D1193" s="4" t="s">
        <v>289</v>
      </c>
      <c r="E1193" s="17">
        <v>77436.039999999994</v>
      </c>
      <c r="F1193" s="42" t="s">
        <v>1492</v>
      </c>
      <c r="G1193" s="22">
        <f>14451.24+62984.8</f>
        <v>77436.040000000008</v>
      </c>
      <c r="H1193" s="22">
        <f t="shared" si="19"/>
        <v>0</v>
      </c>
      <c r="I1193" s="21"/>
    </row>
    <row r="1194" spans="1:9" x14ac:dyDescent="0.25">
      <c r="A1194" s="18">
        <v>42747</v>
      </c>
      <c r="B1194" s="19" t="s">
        <v>1493</v>
      </c>
      <c r="C1194" s="20">
        <v>96791</v>
      </c>
      <c r="D1194" s="4" t="s">
        <v>1256</v>
      </c>
      <c r="E1194" s="17">
        <v>1635.9</v>
      </c>
      <c r="F1194" s="41" t="s">
        <v>129</v>
      </c>
      <c r="G1194" s="17">
        <v>1635.9</v>
      </c>
      <c r="H1194" s="17">
        <f t="shared" si="19"/>
        <v>0</v>
      </c>
      <c r="I1194" s="21"/>
    </row>
    <row r="1195" spans="1:9" x14ac:dyDescent="0.25">
      <c r="A1195" s="18">
        <v>42747</v>
      </c>
      <c r="B1195" s="19" t="s">
        <v>1494</v>
      </c>
      <c r="C1195" s="20">
        <v>96792</v>
      </c>
      <c r="D1195" s="4" t="s">
        <v>14</v>
      </c>
      <c r="E1195" s="17">
        <v>8340.2000000000007</v>
      </c>
      <c r="F1195" s="41" t="s">
        <v>129</v>
      </c>
      <c r="G1195" s="17">
        <v>8340.2000000000007</v>
      </c>
      <c r="H1195" s="17">
        <f t="shared" si="19"/>
        <v>0</v>
      </c>
      <c r="I1195" s="21"/>
    </row>
    <row r="1196" spans="1:9" x14ac:dyDescent="0.25">
      <c r="A1196" s="18">
        <v>42747</v>
      </c>
      <c r="B1196" s="19" t="s">
        <v>1495</v>
      </c>
      <c r="C1196" s="20">
        <v>96793</v>
      </c>
      <c r="D1196" s="4" t="s">
        <v>289</v>
      </c>
      <c r="E1196" s="17">
        <v>4800</v>
      </c>
      <c r="F1196" s="41" t="s">
        <v>336</v>
      </c>
      <c r="G1196" s="17">
        <v>4800</v>
      </c>
      <c r="H1196" s="17">
        <f t="shared" si="19"/>
        <v>0</v>
      </c>
      <c r="I1196" s="21"/>
    </row>
    <row r="1197" spans="1:9" x14ac:dyDescent="0.25">
      <c r="A1197" s="18">
        <v>42747</v>
      </c>
      <c r="B1197" s="19" t="s">
        <v>1496</v>
      </c>
      <c r="C1197" s="20">
        <v>96794</v>
      </c>
      <c r="D1197" s="4" t="s">
        <v>1160</v>
      </c>
      <c r="E1197" s="17">
        <v>3078</v>
      </c>
      <c r="F1197" s="41" t="s">
        <v>129</v>
      </c>
      <c r="G1197" s="17">
        <v>3078</v>
      </c>
      <c r="H1197" s="17">
        <f t="shared" si="19"/>
        <v>0</v>
      </c>
      <c r="I1197" s="21"/>
    </row>
    <row r="1198" spans="1:9" x14ac:dyDescent="0.25">
      <c r="A1198" s="18">
        <v>42747</v>
      </c>
      <c r="B1198" s="19" t="s">
        <v>1497</v>
      </c>
      <c r="C1198" s="20">
        <v>96795</v>
      </c>
      <c r="D1198" s="4" t="s">
        <v>909</v>
      </c>
      <c r="E1198" s="17">
        <v>4135.3999999999996</v>
      </c>
      <c r="F1198" s="41" t="s">
        <v>129</v>
      </c>
      <c r="G1198" s="17">
        <v>4135.3999999999996</v>
      </c>
      <c r="H1198" s="17">
        <f t="shared" si="19"/>
        <v>0</v>
      </c>
      <c r="I1198" s="21"/>
    </row>
    <row r="1199" spans="1:9" x14ac:dyDescent="0.25">
      <c r="A1199" s="18">
        <v>42747</v>
      </c>
      <c r="B1199" s="19" t="s">
        <v>1498</v>
      </c>
      <c r="C1199" s="20">
        <v>96796</v>
      </c>
      <c r="D1199" s="4" t="s">
        <v>358</v>
      </c>
      <c r="E1199" s="17">
        <v>33126.199999999997</v>
      </c>
      <c r="F1199" s="41" t="s">
        <v>129</v>
      </c>
      <c r="G1199" s="17">
        <v>33126.199999999997</v>
      </c>
      <c r="H1199" s="17">
        <f t="shared" si="19"/>
        <v>0</v>
      </c>
      <c r="I1199" s="21"/>
    </row>
    <row r="1200" spans="1:9" x14ac:dyDescent="0.25">
      <c r="A1200" s="18">
        <v>42747</v>
      </c>
      <c r="B1200" s="19" t="s">
        <v>1499</v>
      </c>
      <c r="C1200" s="20">
        <v>96797</v>
      </c>
      <c r="D1200" s="4" t="s">
        <v>1116</v>
      </c>
      <c r="E1200" s="17">
        <v>7578.8</v>
      </c>
      <c r="F1200" s="41" t="s">
        <v>126</v>
      </c>
      <c r="G1200" s="17">
        <v>7578.8</v>
      </c>
      <c r="H1200" s="17">
        <f t="shared" si="19"/>
        <v>0</v>
      </c>
      <c r="I1200" s="21"/>
    </row>
    <row r="1201" spans="1:9" x14ac:dyDescent="0.25">
      <c r="A1201" s="18">
        <v>42747</v>
      </c>
      <c r="B1201" s="19" t="s">
        <v>1500</v>
      </c>
      <c r="C1201" s="20">
        <v>96798</v>
      </c>
      <c r="D1201" s="4" t="s">
        <v>457</v>
      </c>
      <c r="E1201" s="17">
        <v>1641.6</v>
      </c>
      <c r="F1201" s="41" t="s">
        <v>129</v>
      </c>
      <c r="G1201" s="17">
        <v>1641.6</v>
      </c>
      <c r="H1201" s="17">
        <f t="shared" si="19"/>
        <v>0</v>
      </c>
      <c r="I1201" s="21"/>
    </row>
    <row r="1202" spans="1:9" x14ac:dyDescent="0.25">
      <c r="A1202" s="18">
        <v>42747</v>
      </c>
      <c r="B1202" s="19" t="s">
        <v>1501</v>
      </c>
      <c r="C1202" s="20">
        <v>96799</v>
      </c>
      <c r="D1202" s="4" t="s">
        <v>10</v>
      </c>
      <c r="E1202" s="17">
        <v>4735.2</v>
      </c>
      <c r="F1202" s="41" t="s">
        <v>511</v>
      </c>
      <c r="G1202" s="17">
        <v>4735.2</v>
      </c>
      <c r="H1202" s="17">
        <f t="shared" si="19"/>
        <v>0</v>
      </c>
      <c r="I1202" s="21"/>
    </row>
    <row r="1203" spans="1:9" x14ac:dyDescent="0.25">
      <c r="A1203" s="18">
        <v>42747</v>
      </c>
      <c r="B1203" s="19" t="s">
        <v>1502</v>
      </c>
      <c r="C1203" s="20">
        <v>96800</v>
      </c>
      <c r="D1203" s="4" t="s">
        <v>61</v>
      </c>
      <c r="E1203" s="17">
        <v>27883.200000000001</v>
      </c>
      <c r="F1203" s="41" t="s">
        <v>511</v>
      </c>
      <c r="G1203" s="17">
        <v>27883.200000000001</v>
      </c>
      <c r="H1203" s="17">
        <f t="shared" si="19"/>
        <v>0</v>
      </c>
      <c r="I1203" s="21"/>
    </row>
    <row r="1204" spans="1:9" x14ac:dyDescent="0.25">
      <c r="A1204" s="18">
        <v>42747</v>
      </c>
      <c r="B1204" s="19" t="s">
        <v>1503</v>
      </c>
      <c r="C1204" s="20">
        <v>96801</v>
      </c>
      <c r="D1204" s="4" t="s">
        <v>63</v>
      </c>
      <c r="E1204" s="17">
        <v>396.8</v>
      </c>
      <c r="F1204" s="41" t="s">
        <v>129</v>
      </c>
      <c r="G1204" s="17">
        <v>396.8</v>
      </c>
      <c r="H1204" s="17">
        <f t="shared" si="19"/>
        <v>0</v>
      </c>
      <c r="I1204" s="21"/>
    </row>
    <row r="1205" spans="1:9" x14ac:dyDescent="0.25">
      <c r="A1205" s="18">
        <v>42747</v>
      </c>
      <c r="B1205" s="19" t="s">
        <v>1504</v>
      </c>
      <c r="C1205" s="20">
        <v>96802</v>
      </c>
      <c r="D1205" s="4" t="s">
        <v>47</v>
      </c>
      <c r="E1205" s="17">
        <v>4033.6</v>
      </c>
      <c r="F1205" s="41" t="s">
        <v>129</v>
      </c>
      <c r="G1205" s="17">
        <v>4033.6</v>
      </c>
      <c r="H1205" s="17">
        <f t="shared" si="19"/>
        <v>0</v>
      </c>
      <c r="I1205" s="21"/>
    </row>
    <row r="1206" spans="1:9" x14ac:dyDescent="0.25">
      <c r="A1206" s="18">
        <v>42747</v>
      </c>
      <c r="B1206" s="19" t="s">
        <v>1505</v>
      </c>
      <c r="C1206" s="20">
        <v>96803</v>
      </c>
      <c r="D1206" s="4" t="s">
        <v>268</v>
      </c>
      <c r="E1206" s="17">
        <v>18339.2</v>
      </c>
      <c r="F1206" s="41" t="s">
        <v>173</v>
      </c>
      <c r="G1206" s="17">
        <v>18339.2</v>
      </c>
      <c r="H1206" s="17">
        <f t="shared" si="19"/>
        <v>0</v>
      </c>
      <c r="I1206" s="21"/>
    </row>
    <row r="1207" spans="1:9" x14ac:dyDescent="0.25">
      <c r="A1207" s="18">
        <v>42747</v>
      </c>
      <c r="B1207" s="19" t="s">
        <v>1506</v>
      </c>
      <c r="C1207" s="20">
        <v>96804</v>
      </c>
      <c r="D1207" s="4" t="s">
        <v>79</v>
      </c>
      <c r="E1207" s="17">
        <v>1317.6</v>
      </c>
      <c r="F1207" s="41" t="s">
        <v>129</v>
      </c>
      <c r="G1207" s="17">
        <v>1317.6</v>
      </c>
      <c r="H1207" s="17">
        <f t="shared" si="19"/>
        <v>0</v>
      </c>
      <c r="I1207" s="21"/>
    </row>
    <row r="1208" spans="1:9" x14ac:dyDescent="0.25">
      <c r="A1208" s="18">
        <v>42747</v>
      </c>
      <c r="B1208" s="19" t="s">
        <v>1507</v>
      </c>
      <c r="C1208" s="20">
        <v>96805</v>
      </c>
      <c r="D1208" s="4" t="s">
        <v>236</v>
      </c>
      <c r="E1208" s="17">
        <v>103733</v>
      </c>
      <c r="F1208" s="41" t="s">
        <v>927</v>
      </c>
      <c r="G1208" s="17">
        <v>103733</v>
      </c>
      <c r="H1208" s="17">
        <f t="shared" si="19"/>
        <v>0</v>
      </c>
      <c r="I1208" s="21"/>
    </row>
    <row r="1209" spans="1:9" x14ac:dyDescent="0.25">
      <c r="A1209" s="18">
        <v>42747</v>
      </c>
      <c r="B1209" s="19" t="s">
        <v>1508</v>
      </c>
      <c r="C1209" s="20">
        <v>96806</v>
      </c>
      <c r="D1209" s="4" t="s">
        <v>432</v>
      </c>
      <c r="E1209" s="17">
        <v>17424</v>
      </c>
      <c r="F1209" s="41" t="s">
        <v>317</v>
      </c>
      <c r="G1209" s="17">
        <v>17424</v>
      </c>
      <c r="H1209" s="17">
        <f t="shared" si="19"/>
        <v>0</v>
      </c>
      <c r="I1209" s="21"/>
    </row>
    <row r="1210" spans="1:9" x14ac:dyDescent="0.25">
      <c r="A1210" s="18">
        <v>42747</v>
      </c>
      <c r="B1210" s="19" t="s">
        <v>1509</v>
      </c>
      <c r="C1210" s="20">
        <v>96807</v>
      </c>
      <c r="D1210" s="4" t="s">
        <v>120</v>
      </c>
      <c r="E1210" s="17">
        <v>2280</v>
      </c>
      <c r="F1210" s="41" t="s">
        <v>173</v>
      </c>
      <c r="G1210" s="17">
        <v>2280</v>
      </c>
      <c r="H1210" s="17">
        <f t="shared" si="19"/>
        <v>0</v>
      </c>
      <c r="I1210" s="21"/>
    </row>
    <row r="1211" spans="1:9" x14ac:dyDescent="0.25">
      <c r="A1211" s="18">
        <v>42747</v>
      </c>
      <c r="B1211" s="19" t="s">
        <v>1510</v>
      </c>
      <c r="C1211" s="20">
        <v>96808</v>
      </c>
      <c r="D1211" s="4" t="s">
        <v>128</v>
      </c>
      <c r="E1211" s="17">
        <v>13349.6</v>
      </c>
      <c r="F1211" s="41" t="s">
        <v>129</v>
      </c>
      <c r="G1211" s="17">
        <v>13349.6</v>
      </c>
      <c r="H1211" s="17">
        <f t="shared" si="19"/>
        <v>0</v>
      </c>
      <c r="I1211" s="21"/>
    </row>
    <row r="1212" spans="1:9" x14ac:dyDescent="0.25">
      <c r="A1212" s="18">
        <v>42747</v>
      </c>
      <c r="B1212" s="19" t="s">
        <v>1511</v>
      </c>
      <c r="C1212" s="20">
        <v>96809</v>
      </c>
      <c r="D1212" s="4" t="s">
        <v>270</v>
      </c>
      <c r="E1212" s="17">
        <v>2905</v>
      </c>
      <c r="F1212" s="41" t="s">
        <v>317</v>
      </c>
      <c r="G1212" s="17">
        <v>2905</v>
      </c>
      <c r="H1212" s="17">
        <f t="shared" si="19"/>
        <v>0</v>
      </c>
      <c r="I1212" s="21"/>
    </row>
    <row r="1213" spans="1:9" x14ac:dyDescent="0.25">
      <c r="A1213" s="18">
        <v>42747</v>
      </c>
      <c r="B1213" s="19" t="s">
        <v>1512</v>
      </c>
      <c r="C1213" s="20">
        <v>96810</v>
      </c>
      <c r="D1213" s="4" t="s">
        <v>876</v>
      </c>
      <c r="E1213" s="17">
        <v>7124.9</v>
      </c>
      <c r="F1213" s="41" t="s">
        <v>317</v>
      </c>
      <c r="G1213" s="17">
        <v>7124.9</v>
      </c>
      <c r="H1213" s="17">
        <f t="shared" si="19"/>
        <v>0</v>
      </c>
      <c r="I1213" s="21"/>
    </row>
    <row r="1214" spans="1:9" x14ac:dyDescent="0.25">
      <c r="A1214" s="18">
        <v>42747</v>
      </c>
      <c r="B1214" s="19" t="s">
        <v>1513</v>
      </c>
      <c r="C1214" s="20">
        <v>96811</v>
      </c>
      <c r="D1214" s="4" t="s">
        <v>178</v>
      </c>
      <c r="E1214" s="17">
        <v>1847.1</v>
      </c>
      <c r="F1214" s="41" t="s">
        <v>129</v>
      </c>
      <c r="G1214" s="17">
        <v>1847.1</v>
      </c>
      <c r="H1214" s="17">
        <f t="shared" si="19"/>
        <v>0</v>
      </c>
      <c r="I1214" s="21"/>
    </row>
    <row r="1215" spans="1:9" x14ac:dyDescent="0.25">
      <c r="A1215" s="18">
        <v>42747</v>
      </c>
      <c r="B1215" s="19" t="s">
        <v>1514</v>
      </c>
      <c r="C1215" s="20">
        <v>96812</v>
      </c>
      <c r="D1215" s="4" t="s">
        <v>274</v>
      </c>
      <c r="E1215" s="17">
        <v>1689.8</v>
      </c>
      <c r="F1215" s="41" t="s">
        <v>173</v>
      </c>
      <c r="G1215" s="17">
        <v>1689.8</v>
      </c>
      <c r="H1215" s="17">
        <f t="shared" si="19"/>
        <v>0</v>
      </c>
      <c r="I1215" s="21"/>
    </row>
    <row r="1216" spans="1:9" x14ac:dyDescent="0.25">
      <c r="A1216" s="18">
        <v>42747</v>
      </c>
      <c r="B1216" s="19" t="s">
        <v>1515</v>
      </c>
      <c r="C1216" s="20">
        <v>96813</v>
      </c>
      <c r="D1216" s="4" t="s">
        <v>274</v>
      </c>
      <c r="E1216" s="17">
        <v>1307.52</v>
      </c>
      <c r="F1216" s="41" t="s">
        <v>173</v>
      </c>
      <c r="G1216" s="17">
        <v>1307.52</v>
      </c>
      <c r="H1216" s="17">
        <f t="shared" si="19"/>
        <v>0</v>
      </c>
      <c r="I1216" s="21"/>
    </row>
    <row r="1217" spans="1:9" x14ac:dyDescent="0.25">
      <c r="A1217" s="18">
        <v>42747</v>
      </c>
      <c r="B1217" s="19" t="s">
        <v>1516</v>
      </c>
      <c r="C1217" s="20">
        <v>96814</v>
      </c>
      <c r="D1217" s="4" t="s">
        <v>272</v>
      </c>
      <c r="E1217" s="17">
        <v>1900</v>
      </c>
      <c r="F1217" s="41" t="s">
        <v>173</v>
      </c>
      <c r="G1217" s="17">
        <v>1900</v>
      </c>
      <c r="H1217" s="17">
        <f t="shared" si="19"/>
        <v>0</v>
      </c>
      <c r="I1217" s="21"/>
    </row>
    <row r="1218" spans="1:9" x14ac:dyDescent="0.25">
      <c r="A1218" s="18">
        <v>42747</v>
      </c>
      <c r="B1218" s="19" t="s">
        <v>1517</v>
      </c>
      <c r="C1218" s="20">
        <v>96815</v>
      </c>
      <c r="D1218" s="4" t="s">
        <v>462</v>
      </c>
      <c r="E1218" s="17">
        <v>7501.5</v>
      </c>
      <c r="F1218" s="41" t="s">
        <v>129</v>
      </c>
      <c r="G1218" s="17">
        <v>7501.5</v>
      </c>
      <c r="H1218" s="17">
        <f t="shared" si="19"/>
        <v>0</v>
      </c>
      <c r="I1218" s="21"/>
    </row>
    <row r="1219" spans="1:9" x14ac:dyDescent="0.25">
      <c r="A1219" s="18">
        <v>42747</v>
      </c>
      <c r="B1219" s="19" t="s">
        <v>1518</v>
      </c>
      <c r="C1219" s="20">
        <v>96816</v>
      </c>
      <c r="D1219" s="4" t="s">
        <v>103</v>
      </c>
      <c r="E1219" s="17">
        <v>3377.1</v>
      </c>
      <c r="F1219" s="41" t="s">
        <v>126</v>
      </c>
      <c r="G1219" s="17">
        <v>3377.1</v>
      </c>
      <c r="H1219" s="17">
        <f t="shared" si="19"/>
        <v>0</v>
      </c>
      <c r="I1219" s="21"/>
    </row>
    <row r="1220" spans="1:9" x14ac:dyDescent="0.25">
      <c r="A1220" s="18">
        <v>42747</v>
      </c>
      <c r="B1220" s="19" t="s">
        <v>1519</v>
      </c>
      <c r="C1220" s="20">
        <v>96817</v>
      </c>
      <c r="D1220" s="4" t="s">
        <v>281</v>
      </c>
      <c r="E1220" s="17">
        <v>1507</v>
      </c>
      <c r="F1220" s="41" t="s">
        <v>129</v>
      </c>
      <c r="G1220" s="17">
        <v>1507</v>
      </c>
      <c r="H1220" s="17">
        <f t="shared" si="19"/>
        <v>0</v>
      </c>
      <c r="I1220" s="21"/>
    </row>
    <row r="1221" spans="1:9" x14ac:dyDescent="0.25">
      <c r="A1221" s="18">
        <v>42747</v>
      </c>
      <c r="B1221" s="19" t="s">
        <v>1520</v>
      </c>
      <c r="C1221" s="20">
        <v>96818</v>
      </c>
      <c r="D1221" s="4" t="s">
        <v>430</v>
      </c>
      <c r="E1221" s="17">
        <v>1444.4</v>
      </c>
      <c r="F1221" s="41" t="s">
        <v>173</v>
      </c>
      <c r="G1221" s="17">
        <v>1444.4</v>
      </c>
      <c r="H1221" s="17">
        <f t="shared" si="19"/>
        <v>0</v>
      </c>
      <c r="I1221" s="21"/>
    </row>
    <row r="1222" spans="1:9" x14ac:dyDescent="0.25">
      <c r="A1222" s="18">
        <v>42747</v>
      </c>
      <c r="B1222" s="19" t="s">
        <v>1521</v>
      </c>
      <c r="C1222" s="20">
        <v>96819</v>
      </c>
      <c r="D1222" s="4" t="s">
        <v>721</v>
      </c>
      <c r="E1222" s="17">
        <v>7558.8</v>
      </c>
      <c r="F1222" s="41" t="s">
        <v>129</v>
      </c>
      <c r="G1222" s="17">
        <v>7558.8</v>
      </c>
      <c r="H1222" s="17">
        <f t="shared" ref="H1222:H1285" si="20">E1222-G1222</f>
        <v>0</v>
      </c>
      <c r="I1222" s="21"/>
    </row>
    <row r="1223" spans="1:9" x14ac:dyDescent="0.25">
      <c r="A1223" s="18">
        <v>42747</v>
      </c>
      <c r="B1223" s="19" t="s">
        <v>1522</v>
      </c>
      <c r="C1223" s="20">
        <v>96820</v>
      </c>
      <c r="D1223" s="4" t="s">
        <v>99</v>
      </c>
      <c r="E1223" s="17">
        <v>1853.8</v>
      </c>
      <c r="F1223" s="41" t="s">
        <v>129</v>
      </c>
      <c r="G1223" s="17">
        <v>1853.8</v>
      </c>
      <c r="H1223" s="17">
        <f t="shared" si="20"/>
        <v>0</v>
      </c>
      <c r="I1223" s="21"/>
    </row>
    <row r="1224" spans="1:9" x14ac:dyDescent="0.25">
      <c r="A1224" s="18">
        <v>42747</v>
      </c>
      <c r="B1224" s="19" t="s">
        <v>1523</v>
      </c>
      <c r="C1224" s="20">
        <v>96821</v>
      </c>
      <c r="D1224" s="4" t="s">
        <v>159</v>
      </c>
      <c r="E1224" s="17">
        <v>2286.9</v>
      </c>
      <c r="F1224" s="41" t="s">
        <v>129</v>
      </c>
      <c r="G1224" s="17">
        <v>2286.9</v>
      </c>
      <c r="H1224" s="17">
        <f t="shared" si="20"/>
        <v>0</v>
      </c>
      <c r="I1224" s="21"/>
    </row>
    <row r="1225" spans="1:9" x14ac:dyDescent="0.25">
      <c r="A1225" s="18">
        <v>42747</v>
      </c>
      <c r="B1225" s="19" t="s">
        <v>1524</v>
      </c>
      <c r="C1225" s="20">
        <v>96822</v>
      </c>
      <c r="D1225" s="4" t="s">
        <v>450</v>
      </c>
      <c r="E1225" s="17">
        <v>2044</v>
      </c>
      <c r="F1225" s="41" t="s">
        <v>129</v>
      </c>
      <c r="G1225" s="17">
        <v>2044</v>
      </c>
      <c r="H1225" s="17">
        <f t="shared" si="20"/>
        <v>0</v>
      </c>
      <c r="I1225" s="21"/>
    </row>
    <row r="1226" spans="1:9" x14ac:dyDescent="0.25">
      <c r="A1226" s="18">
        <v>42747</v>
      </c>
      <c r="B1226" s="19" t="s">
        <v>1525</v>
      </c>
      <c r="C1226" s="20">
        <v>96823</v>
      </c>
      <c r="D1226" s="4" t="s">
        <v>30</v>
      </c>
      <c r="E1226" s="17">
        <v>1058.5999999999999</v>
      </c>
      <c r="F1226" s="41" t="s">
        <v>129</v>
      </c>
      <c r="G1226" s="17">
        <v>1058.5999999999999</v>
      </c>
      <c r="H1226" s="17">
        <f t="shared" si="20"/>
        <v>0</v>
      </c>
      <c r="I1226" s="21"/>
    </row>
    <row r="1227" spans="1:9" x14ac:dyDescent="0.25">
      <c r="A1227" s="18">
        <v>42747</v>
      </c>
      <c r="B1227" s="19" t="s">
        <v>1526</v>
      </c>
      <c r="C1227" s="20">
        <v>96824</v>
      </c>
      <c r="D1227" s="4" t="s">
        <v>445</v>
      </c>
      <c r="E1227" s="17">
        <v>2236.1999999999998</v>
      </c>
      <c r="F1227" s="41" t="s">
        <v>129</v>
      </c>
      <c r="G1227" s="17">
        <v>2236.1999999999998</v>
      </c>
      <c r="H1227" s="17">
        <f t="shared" si="20"/>
        <v>0</v>
      </c>
      <c r="I1227" s="21"/>
    </row>
    <row r="1228" spans="1:9" x14ac:dyDescent="0.25">
      <c r="A1228" s="18">
        <v>42747</v>
      </c>
      <c r="B1228" s="19" t="s">
        <v>1527</v>
      </c>
      <c r="C1228" s="20">
        <v>96825</v>
      </c>
      <c r="D1228" s="4" t="s">
        <v>92</v>
      </c>
      <c r="E1228" s="17">
        <v>1803.2</v>
      </c>
      <c r="F1228" s="41" t="s">
        <v>129</v>
      </c>
      <c r="G1228" s="17">
        <v>1803.2</v>
      </c>
      <c r="H1228" s="17">
        <f t="shared" si="20"/>
        <v>0</v>
      </c>
      <c r="I1228" s="21"/>
    </row>
    <row r="1229" spans="1:9" x14ac:dyDescent="0.25">
      <c r="A1229" s="18">
        <v>42747</v>
      </c>
      <c r="B1229" s="19" t="s">
        <v>1528</v>
      </c>
      <c r="C1229" s="20">
        <v>96826</v>
      </c>
      <c r="D1229" s="4" t="s">
        <v>536</v>
      </c>
      <c r="E1229" s="17">
        <v>1268.8</v>
      </c>
      <c r="F1229" s="41" t="s">
        <v>129</v>
      </c>
      <c r="G1229" s="17">
        <v>1268.8</v>
      </c>
      <c r="H1229" s="17">
        <f t="shared" si="20"/>
        <v>0</v>
      </c>
      <c r="I1229" s="21"/>
    </row>
    <row r="1230" spans="1:9" x14ac:dyDescent="0.25">
      <c r="A1230" s="18">
        <v>42747</v>
      </c>
      <c r="B1230" s="19" t="s">
        <v>1529</v>
      </c>
      <c r="C1230" s="20">
        <v>96827</v>
      </c>
      <c r="D1230" s="4" t="s">
        <v>509</v>
      </c>
      <c r="E1230" s="17">
        <v>3378</v>
      </c>
      <c r="F1230" s="41" t="s">
        <v>129</v>
      </c>
      <c r="G1230" s="17">
        <v>3378</v>
      </c>
      <c r="H1230" s="17">
        <f t="shared" si="20"/>
        <v>0</v>
      </c>
      <c r="I1230" s="21"/>
    </row>
    <row r="1231" spans="1:9" x14ac:dyDescent="0.25">
      <c r="A1231" s="18">
        <v>42747</v>
      </c>
      <c r="B1231" s="19" t="s">
        <v>1530</v>
      </c>
      <c r="C1231" s="20">
        <v>96828</v>
      </c>
      <c r="D1231" s="15" t="s">
        <v>1531</v>
      </c>
      <c r="E1231" s="16">
        <v>0</v>
      </c>
      <c r="F1231" s="40" t="s">
        <v>95</v>
      </c>
      <c r="G1231" s="16">
        <v>0</v>
      </c>
      <c r="H1231" s="16">
        <f t="shared" si="20"/>
        <v>0</v>
      </c>
      <c r="I1231" s="21"/>
    </row>
    <row r="1232" spans="1:9" x14ac:dyDescent="0.25">
      <c r="A1232" s="18">
        <v>42747</v>
      </c>
      <c r="B1232" s="19" t="s">
        <v>1532</v>
      </c>
      <c r="C1232" s="20">
        <v>96829</v>
      </c>
      <c r="D1232" s="4" t="s">
        <v>293</v>
      </c>
      <c r="E1232" s="17">
        <v>366.6</v>
      </c>
      <c r="F1232" s="41" t="s">
        <v>129</v>
      </c>
      <c r="G1232" s="17">
        <v>366.6</v>
      </c>
      <c r="H1232" s="17">
        <f t="shared" si="20"/>
        <v>0</v>
      </c>
      <c r="I1232" s="21"/>
    </row>
    <row r="1233" spans="1:9" x14ac:dyDescent="0.25">
      <c r="A1233" s="18">
        <v>42747</v>
      </c>
      <c r="B1233" s="19" t="s">
        <v>1533</v>
      </c>
      <c r="C1233" s="20">
        <v>96830</v>
      </c>
      <c r="D1233" s="4" t="s">
        <v>291</v>
      </c>
      <c r="E1233" s="17">
        <v>2227.8000000000002</v>
      </c>
      <c r="F1233" s="41" t="s">
        <v>129</v>
      </c>
      <c r="G1233" s="17">
        <v>2227.8000000000002</v>
      </c>
      <c r="H1233" s="17">
        <f t="shared" si="20"/>
        <v>0</v>
      </c>
      <c r="I1233" s="21"/>
    </row>
    <row r="1234" spans="1:9" x14ac:dyDescent="0.25">
      <c r="A1234" s="18">
        <v>42747</v>
      </c>
      <c r="B1234" s="19" t="s">
        <v>1534</v>
      </c>
      <c r="C1234" s="20">
        <v>96831</v>
      </c>
      <c r="D1234" s="4" t="s">
        <v>30</v>
      </c>
      <c r="E1234" s="17">
        <v>11897.9</v>
      </c>
      <c r="F1234" s="41" t="s">
        <v>129</v>
      </c>
      <c r="G1234" s="17">
        <v>11897.9</v>
      </c>
      <c r="H1234" s="17">
        <f t="shared" si="20"/>
        <v>0</v>
      </c>
      <c r="I1234" s="21"/>
    </row>
    <row r="1235" spans="1:9" x14ac:dyDescent="0.25">
      <c r="A1235" s="18">
        <v>42747</v>
      </c>
      <c r="B1235" s="19" t="s">
        <v>1535</v>
      </c>
      <c r="C1235" s="20">
        <v>96832</v>
      </c>
      <c r="D1235" s="4" t="s">
        <v>83</v>
      </c>
      <c r="E1235" s="17">
        <v>3736.5</v>
      </c>
      <c r="F1235" s="41" t="s">
        <v>129</v>
      </c>
      <c r="G1235" s="17">
        <v>3736.5</v>
      </c>
      <c r="H1235" s="17">
        <f t="shared" si="20"/>
        <v>0</v>
      </c>
      <c r="I1235" s="21"/>
    </row>
    <row r="1236" spans="1:9" x14ac:dyDescent="0.25">
      <c r="A1236" s="18">
        <v>42747</v>
      </c>
      <c r="B1236" s="19" t="s">
        <v>1536</v>
      </c>
      <c r="C1236" s="20">
        <v>96833</v>
      </c>
      <c r="D1236" s="4" t="s">
        <v>88</v>
      </c>
      <c r="E1236" s="17">
        <v>9922.5</v>
      </c>
      <c r="F1236" s="41" t="s">
        <v>129</v>
      </c>
      <c r="G1236" s="17">
        <v>9922.5</v>
      </c>
      <c r="H1236" s="17">
        <f t="shared" si="20"/>
        <v>0</v>
      </c>
      <c r="I1236" s="21"/>
    </row>
    <row r="1237" spans="1:9" x14ac:dyDescent="0.25">
      <c r="A1237" s="18">
        <v>42747</v>
      </c>
      <c r="B1237" s="19" t="s">
        <v>1537</v>
      </c>
      <c r="C1237" s="20">
        <v>96834</v>
      </c>
      <c r="D1237" s="4" t="s">
        <v>1259</v>
      </c>
      <c r="E1237" s="17">
        <v>1215</v>
      </c>
      <c r="F1237" s="41" t="s">
        <v>129</v>
      </c>
      <c r="G1237" s="17">
        <v>1215</v>
      </c>
      <c r="H1237" s="17">
        <f t="shared" si="20"/>
        <v>0</v>
      </c>
      <c r="I1237" s="21"/>
    </row>
    <row r="1238" spans="1:9" x14ac:dyDescent="0.25">
      <c r="A1238" s="18">
        <v>42747</v>
      </c>
      <c r="B1238" s="19" t="s">
        <v>1538</v>
      </c>
      <c r="C1238" s="20">
        <v>96835</v>
      </c>
      <c r="D1238" s="4" t="s">
        <v>168</v>
      </c>
      <c r="E1238" s="17">
        <v>5035.2</v>
      </c>
      <c r="F1238" s="41" t="s">
        <v>1539</v>
      </c>
      <c r="G1238" s="17">
        <v>5035.2</v>
      </c>
      <c r="H1238" s="17">
        <f t="shared" si="20"/>
        <v>0</v>
      </c>
      <c r="I1238" s="21"/>
    </row>
    <row r="1239" spans="1:9" x14ac:dyDescent="0.25">
      <c r="A1239" s="18">
        <v>42747</v>
      </c>
      <c r="B1239" s="19" t="s">
        <v>1540</v>
      </c>
      <c r="C1239" s="20">
        <v>96836</v>
      </c>
      <c r="D1239" s="4" t="s">
        <v>613</v>
      </c>
      <c r="E1239" s="17">
        <v>4319.3</v>
      </c>
      <c r="F1239" s="41" t="s">
        <v>129</v>
      </c>
      <c r="G1239" s="17">
        <v>4319.3</v>
      </c>
      <c r="H1239" s="17">
        <f t="shared" si="20"/>
        <v>0</v>
      </c>
      <c r="I1239" s="21"/>
    </row>
    <row r="1240" spans="1:9" x14ac:dyDescent="0.25">
      <c r="A1240" s="18">
        <v>42747</v>
      </c>
      <c r="B1240" s="19" t="s">
        <v>1541</v>
      </c>
      <c r="C1240" s="20">
        <v>96837</v>
      </c>
      <c r="D1240" s="4" t="s">
        <v>149</v>
      </c>
      <c r="E1240" s="17">
        <v>1168.78</v>
      </c>
      <c r="F1240" s="41" t="s">
        <v>129</v>
      </c>
      <c r="G1240" s="17">
        <v>1168.78</v>
      </c>
      <c r="H1240" s="17">
        <f t="shared" si="20"/>
        <v>0</v>
      </c>
      <c r="I1240" s="21"/>
    </row>
    <row r="1241" spans="1:9" x14ac:dyDescent="0.25">
      <c r="A1241" s="18">
        <v>42747</v>
      </c>
      <c r="B1241" s="19" t="s">
        <v>1542</v>
      </c>
      <c r="C1241" s="20">
        <v>96838</v>
      </c>
      <c r="D1241" s="4" t="s">
        <v>109</v>
      </c>
      <c r="E1241" s="17">
        <v>4752</v>
      </c>
      <c r="F1241" s="41" t="s">
        <v>129</v>
      </c>
      <c r="G1241" s="17">
        <v>4752</v>
      </c>
      <c r="H1241" s="17">
        <f t="shared" si="20"/>
        <v>0</v>
      </c>
      <c r="I1241" s="21"/>
    </row>
    <row r="1242" spans="1:9" x14ac:dyDescent="0.25">
      <c r="A1242" s="18">
        <v>42747</v>
      </c>
      <c r="B1242" s="19" t="s">
        <v>1543</v>
      </c>
      <c r="C1242" s="20">
        <v>96839</v>
      </c>
      <c r="D1242" s="4" t="s">
        <v>712</v>
      </c>
      <c r="E1242" s="17">
        <v>8373.2999999999993</v>
      </c>
      <c r="F1242" s="41" t="s">
        <v>129</v>
      </c>
      <c r="G1242" s="17">
        <v>8373.2999999999993</v>
      </c>
      <c r="H1242" s="17">
        <f t="shared" si="20"/>
        <v>0</v>
      </c>
      <c r="I1242" s="21"/>
    </row>
    <row r="1243" spans="1:9" x14ac:dyDescent="0.25">
      <c r="A1243" s="18">
        <v>42747</v>
      </c>
      <c r="B1243" s="19" t="s">
        <v>1544</v>
      </c>
      <c r="C1243" s="20">
        <v>96840</v>
      </c>
      <c r="D1243" s="4" t="s">
        <v>109</v>
      </c>
      <c r="E1243" s="17">
        <v>199.8</v>
      </c>
      <c r="F1243" s="41" t="s">
        <v>129</v>
      </c>
      <c r="G1243" s="17">
        <v>199.8</v>
      </c>
      <c r="H1243" s="17">
        <f t="shared" si="20"/>
        <v>0</v>
      </c>
      <c r="I1243" s="21"/>
    </row>
    <row r="1244" spans="1:9" x14ac:dyDescent="0.25">
      <c r="A1244" s="18">
        <v>42747</v>
      </c>
      <c r="B1244" s="19" t="s">
        <v>1545</v>
      </c>
      <c r="C1244" s="20">
        <v>96841</v>
      </c>
      <c r="D1244" s="4" t="s">
        <v>426</v>
      </c>
      <c r="E1244" s="17">
        <v>22849.200000000001</v>
      </c>
      <c r="F1244" s="41" t="s">
        <v>1391</v>
      </c>
      <c r="G1244" s="17">
        <v>22849.200000000001</v>
      </c>
      <c r="H1244" s="17">
        <f t="shared" si="20"/>
        <v>0</v>
      </c>
      <c r="I1244" s="21"/>
    </row>
    <row r="1245" spans="1:9" x14ac:dyDescent="0.25">
      <c r="A1245" s="18">
        <v>42747</v>
      </c>
      <c r="B1245" s="19" t="s">
        <v>1546</v>
      </c>
      <c r="C1245" s="20">
        <v>96842</v>
      </c>
      <c r="D1245" s="4" t="s">
        <v>838</v>
      </c>
      <c r="E1245" s="17">
        <v>3833.5</v>
      </c>
      <c r="F1245" s="41" t="s">
        <v>129</v>
      </c>
      <c r="G1245" s="17">
        <v>3833.5</v>
      </c>
      <c r="H1245" s="17">
        <f t="shared" si="20"/>
        <v>0</v>
      </c>
      <c r="I1245" s="21"/>
    </row>
    <row r="1246" spans="1:9" x14ac:dyDescent="0.25">
      <c r="A1246" s="18">
        <v>42747</v>
      </c>
      <c r="B1246" s="19" t="s">
        <v>1547</v>
      </c>
      <c r="C1246" s="20">
        <v>96843</v>
      </c>
      <c r="D1246" s="4" t="s">
        <v>159</v>
      </c>
      <c r="E1246" s="17">
        <v>6282.7</v>
      </c>
      <c r="F1246" s="41" t="s">
        <v>126</v>
      </c>
      <c r="G1246" s="17">
        <v>6282.7</v>
      </c>
      <c r="H1246" s="17">
        <f t="shared" si="20"/>
        <v>0</v>
      </c>
      <c r="I1246" s="21"/>
    </row>
    <row r="1247" spans="1:9" x14ac:dyDescent="0.25">
      <c r="A1247" s="18">
        <v>42747</v>
      </c>
      <c r="B1247" s="19" t="s">
        <v>1548</v>
      </c>
      <c r="C1247" s="20">
        <v>96844</v>
      </c>
      <c r="D1247" s="4" t="s">
        <v>10</v>
      </c>
      <c r="E1247" s="17">
        <v>418615.86</v>
      </c>
      <c r="F1247" s="41" t="s">
        <v>511</v>
      </c>
      <c r="G1247" s="17">
        <v>418615.86</v>
      </c>
      <c r="H1247" s="17">
        <f t="shared" si="20"/>
        <v>0</v>
      </c>
      <c r="I1247" s="21"/>
    </row>
    <row r="1248" spans="1:9" x14ac:dyDescent="0.25">
      <c r="A1248" s="18">
        <v>42747</v>
      </c>
      <c r="B1248" s="19" t="s">
        <v>1549</v>
      </c>
      <c r="C1248" s="20">
        <v>96845</v>
      </c>
      <c r="D1248" s="4" t="s">
        <v>10</v>
      </c>
      <c r="E1248" s="17">
        <v>46865.84</v>
      </c>
      <c r="F1248" s="41" t="s">
        <v>511</v>
      </c>
      <c r="G1248" s="17">
        <v>46865.84</v>
      </c>
      <c r="H1248" s="17">
        <f t="shared" si="20"/>
        <v>0</v>
      </c>
      <c r="I1248" s="21"/>
    </row>
    <row r="1249" spans="1:9" x14ac:dyDescent="0.25">
      <c r="A1249" s="18">
        <v>42747</v>
      </c>
      <c r="B1249" s="19" t="s">
        <v>1550</v>
      </c>
      <c r="C1249" s="20">
        <v>96846</v>
      </c>
      <c r="D1249" s="4" t="s">
        <v>305</v>
      </c>
      <c r="E1249" s="17">
        <v>1980.6</v>
      </c>
      <c r="F1249" s="41" t="s">
        <v>237</v>
      </c>
      <c r="G1249" s="17">
        <v>1980.6</v>
      </c>
      <c r="H1249" s="17">
        <f t="shared" si="20"/>
        <v>0</v>
      </c>
      <c r="I1249" s="21"/>
    </row>
    <row r="1250" spans="1:9" x14ac:dyDescent="0.25">
      <c r="A1250" s="18">
        <v>42747</v>
      </c>
      <c r="B1250" s="19" t="s">
        <v>1551</v>
      </c>
      <c r="C1250" s="20">
        <v>96847</v>
      </c>
      <c r="D1250" s="4" t="s">
        <v>476</v>
      </c>
      <c r="E1250" s="17">
        <v>7911.5</v>
      </c>
      <c r="F1250" s="41" t="s">
        <v>173</v>
      </c>
      <c r="G1250" s="17">
        <v>7911.5</v>
      </c>
      <c r="H1250" s="17">
        <f t="shared" si="20"/>
        <v>0</v>
      </c>
      <c r="I1250" s="21"/>
    </row>
    <row r="1251" spans="1:9" x14ac:dyDescent="0.25">
      <c r="A1251" s="18">
        <v>42747</v>
      </c>
      <c r="B1251" s="19" t="s">
        <v>1552</v>
      </c>
      <c r="C1251" s="20">
        <v>96848</v>
      </c>
      <c r="D1251" s="4" t="s">
        <v>266</v>
      </c>
      <c r="E1251" s="17">
        <v>3192</v>
      </c>
      <c r="F1251" s="41" t="s">
        <v>129</v>
      </c>
      <c r="G1251" s="17">
        <v>3192</v>
      </c>
      <c r="H1251" s="17">
        <f t="shared" si="20"/>
        <v>0</v>
      </c>
      <c r="I1251" s="21"/>
    </row>
    <row r="1252" spans="1:9" x14ac:dyDescent="0.25">
      <c r="A1252" s="18">
        <v>42747</v>
      </c>
      <c r="B1252" s="19" t="s">
        <v>1553</v>
      </c>
      <c r="C1252" s="20">
        <v>96849</v>
      </c>
      <c r="D1252" s="4" t="s">
        <v>30</v>
      </c>
      <c r="E1252" s="17">
        <v>1800</v>
      </c>
      <c r="F1252" s="41" t="s">
        <v>173</v>
      </c>
      <c r="G1252" s="17">
        <v>1800</v>
      </c>
      <c r="H1252" s="17">
        <f t="shared" si="20"/>
        <v>0</v>
      </c>
      <c r="I1252" s="21"/>
    </row>
    <row r="1253" spans="1:9" x14ac:dyDescent="0.25">
      <c r="A1253" s="18">
        <v>42747</v>
      </c>
      <c r="B1253" s="19" t="s">
        <v>1554</v>
      </c>
      <c r="C1253" s="20">
        <v>96850</v>
      </c>
      <c r="D1253" s="4" t="s">
        <v>630</v>
      </c>
      <c r="E1253" s="17">
        <v>8077.16</v>
      </c>
      <c r="F1253" s="41" t="s">
        <v>173</v>
      </c>
      <c r="G1253" s="17">
        <v>8077.16</v>
      </c>
      <c r="H1253" s="17">
        <f t="shared" si="20"/>
        <v>0</v>
      </c>
      <c r="I1253" s="21"/>
    </row>
    <row r="1254" spans="1:9" x14ac:dyDescent="0.25">
      <c r="A1254" s="18">
        <v>42747</v>
      </c>
      <c r="B1254" s="19" t="s">
        <v>1555</v>
      </c>
      <c r="C1254" s="20">
        <v>96851</v>
      </c>
      <c r="D1254" s="4" t="s">
        <v>182</v>
      </c>
      <c r="E1254" s="17">
        <v>3684.6</v>
      </c>
      <c r="F1254" s="41" t="s">
        <v>173</v>
      </c>
      <c r="G1254" s="17">
        <v>3684.6</v>
      </c>
      <c r="H1254" s="17">
        <f t="shared" si="20"/>
        <v>0</v>
      </c>
      <c r="I1254" s="21"/>
    </row>
    <row r="1255" spans="1:9" x14ac:dyDescent="0.25">
      <c r="A1255" s="18">
        <v>42747</v>
      </c>
      <c r="B1255" s="19" t="s">
        <v>1556</v>
      </c>
      <c r="C1255" s="20">
        <v>96852</v>
      </c>
      <c r="D1255" s="4" t="s">
        <v>188</v>
      </c>
      <c r="E1255" s="17">
        <v>4765.2</v>
      </c>
      <c r="F1255" s="41" t="s">
        <v>173</v>
      </c>
      <c r="G1255" s="17">
        <v>4765.2</v>
      </c>
      <c r="H1255" s="17">
        <f t="shared" si="20"/>
        <v>0</v>
      </c>
      <c r="I1255" s="21"/>
    </row>
    <row r="1256" spans="1:9" x14ac:dyDescent="0.25">
      <c r="A1256" s="18">
        <v>42747</v>
      </c>
      <c r="B1256" s="19" t="s">
        <v>1557</v>
      </c>
      <c r="C1256" s="20">
        <v>96853</v>
      </c>
      <c r="D1256" s="4" t="s">
        <v>53</v>
      </c>
      <c r="E1256" s="17">
        <v>3102</v>
      </c>
      <c r="F1256" s="41" t="s">
        <v>173</v>
      </c>
      <c r="G1256" s="17">
        <v>3102</v>
      </c>
      <c r="H1256" s="17">
        <f t="shared" si="20"/>
        <v>0</v>
      </c>
      <c r="I1256" s="21"/>
    </row>
    <row r="1257" spans="1:9" x14ac:dyDescent="0.25">
      <c r="A1257" s="18">
        <v>42747</v>
      </c>
      <c r="B1257" s="19" t="s">
        <v>1558</v>
      </c>
      <c r="C1257" s="20">
        <v>96854</v>
      </c>
      <c r="D1257" s="4" t="s">
        <v>492</v>
      </c>
      <c r="E1257" s="17">
        <v>28152</v>
      </c>
      <c r="F1257" s="41" t="s">
        <v>126</v>
      </c>
      <c r="G1257" s="17">
        <v>28152</v>
      </c>
      <c r="H1257" s="17">
        <f t="shared" si="20"/>
        <v>0</v>
      </c>
      <c r="I1257" s="21"/>
    </row>
    <row r="1258" spans="1:9" x14ac:dyDescent="0.25">
      <c r="A1258" s="18">
        <v>42747</v>
      </c>
      <c r="B1258" s="19" t="s">
        <v>1559</v>
      </c>
      <c r="C1258" s="20">
        <v>96855</v>
      </c>
      <c r="D1258" s="4" t="s">
        <v>30</v>
      </c>
      <c r="E1258" s="17">
        <v>4004.28</v>
      </c>
      <c r="F1258" s="41" t="s">
        <v>173</v>
      </c>
      <c r="G1258" s="17">
        <v>4004.28</v>
      </c>
      <c r="H1258" s="17">
        <f t="shared" si="20"/>
        <v>0</v>
      </c>
      <c r="I1258" s="21"/>
    </row>
    <row r="1259" spans="1:9" x14ac:dyDescent="0.25">
      <c r="A1259" s="18">
        <v>42747</v>
      </c>
      <c r="B1259" s="19" t="s">
        <v>1560</v>
      </c>
      <c r="C1259" s="20">
        <v>96856</v>
      </c>
      <c r="D1259" s="4" t="s">
        <v>1293</v>
      </c>
      <c r="E1259" s="17">
        <v>6002.8</v>
      </c>
      <c r="F1259" s="41" t="s">
        <v>173</v>
      </c>
      <c r="G1259" s="17">
        <v>6002.8</v>
      </c>
      <c r="H1259" s="17">
        <f t="shared" si="20"/>
        <v>0</v>
      </c>
      <c r="I1259" s="21"/>
    </row>
    <row r="1260" spans="1:9" x14ac:dyDescent="0.25">
      <c r="A1260" s="18">
        <v>42747</v>
      </c>
      <c r="B1260" s="19" t="s">
        <v>1561</v>
      </c>
      <c r="C1260" s="20">
        <v>96857</v>
      </c>
      <c r="D1260" s="4" t="s">
        <v>218</v>
      </c>
      <c r="E1260" s="17">
        <v>3733.2</v>
      </c>
      <c r="F1260" s="41" t="s">
        <v>307</v>
      </c>
      <c r="G1260" s="17">
        <v>3733.2</v>
      </c>
      <c r="H1260" s="17">
        <f t="shared" si="20"/>
        <v>0</v>
      </c>
      <c r="I1260" s="21"/>
    </row>
    <row r="1261" spans="1:9" x14ac:dyDescent="0.25">
      <c r="A1261" s="18">
        <v>42747</v>
      </c>
      <c r="B1261" s="19" t="s">
        <v>1562</v>
      </c>
      <c r="C1261" s="20">
        <v>96858</v>
      </c>
      <c r="D1261" s="4" t="s">
        <v>193</v>
      </c>
      <c r="E1261" s="17">
        <v>2038.5</v>
      </c>
      <c r="F1261" s="41" t="s">
        <v>173</v>
      </c>
      <c r="G1261" s="17">
        <v>2038.5</v>
      </c>
      <c r="H1261" s="17">
        <f t="shared" si="20"/>
        <v>0</v>
      </c>
      <c r="I1261" s="21"/>
    </row>
    <row r="1262" spans="1:9" x14ac:dyDescent="0.25">
      <c r="A1262" s="18">
        <v>42747</v>
      </c>
      <c r="B1262" s="19" t="s">
        <v>1563</v>
      </c>
      <c r="C1262" s="20">
        <v>96859</v>
      </c>
      <c r="D1262" s="4" t="s">
        <v>302</v>
      </c>
      <c r="E1262" s="17">
        <v>11583.5</v>
      </c>
      <c r="F1262" s="41" t="s">
        <v>129</v>
      </c>
      <c r="G1262" s="17">
        <v>11583.5</v>
      </c>
      <c r="H1262" s="17">
        <f t="shared" si="20"/>
        <v>0</v>
      </c>
      <c r="I1262" s="21"/>
    </row>
    <row r="1263" spans="1:9" x14ac:dyDescent="0.25">
      <c r="A1263" s="18">
        <v>42747</v>
      </c>
      <c r="B1263" s="19" t="s">
        <v>1564</v>
      </c>
      <c r="C1263" s="20">
        <v>96860</v>
      </c>
      <c r="D1263" s="4" t="s">
        <v>141</v>
      </c>
      <c r="E1263" s="17">
        <v>14297.6</v>
      </c>
      <c r="F1263" s="41" t="s">
        <v>129</v>
      </c>
      <c r="G1263" s="17">
        <v>14297.6</v>
      </c>
      <c r="H1263" s="17">
        <f t="shared" si="20"/>
        <v>0</v>
      </c>
      <c r="I1263" s="21"/>
    </row>
    <row r="1264" spans="1:9" x14ac:dyDescent="0.25">
      <c r="A1264" s="18">
        <v>42747</v>
      </c>
      <c r="B1264" s="19" t="s">
        <v>1565</v>
      </c>
      <c r="C1264" s="20">
        <v>96861</v>
      </c>
      <c r="D1264" s="4" t="s">
        <v>331</v>
      </c>
      <c r="E1264" s="17">
        <v>2276.4</v>
      </c>
      <c r="F1264" s="41" t="s">
        <v>173</v>
      </c>
      <c r="G1264" s="17">
        <v>2276.4</v>
      </c>
      <c r="H1264" s="17">
        <f t="shared" si="20"/>
        <v>0</v>
      </c>
      <c r="I1264" s="21"/>
    </row>
    <row r="1265" spans="1:9" x14ac:dyDescent="0.25">
      <c r="A1265" s="18">
        <v>42747</v>
      </c>
      <c r="B1265" s="19" t="s">
        <v>1566</v>
      </c>
      <c r="C1265" s="20">
        <v>96862</v>
      </c>
      <c r="D1265" s="4" t="s">
        <v>45</v>
      </c>
      <c r="E1265" s="17">
        <v>892.8</v>
      </c>
      <c r="F1265" s="41" t="s">
        <v>173</v>
      </c>
      <c r="G1265" s="17">
        <v>892.8</v>
      </c>
      <c r="H1265" s="17">
        <f t="shared" si="20"/>
        <v>0</v>
      </c>
      <c r="I1265" s="21"/>
    </row>
    <row r="1266" spans="1:9" x14ac:dyDescent="0.25">
      <c r="A1266" s="18">
        <v>42747</v>
      </c>
      <c r="B1266" s="19" t="s">
        <v>1567</v>
      </c>
      <c r="C1266" s="20">
        <v>96863</v>
      </c>
      <c r="D1266" s="4" t="s">
        <v>30</v>
      </c>
      <c r="E1266" s="17">
        <v>3763.2</v>
      </c>
      <c r="F1266" s="41" t="s">
        <v>173</v>
      </c>
      <c r="G1266" s="17">
        <v>3763.2</v>
      </c>
      <c r="H1266" s="17">
        <f t="shared" si="20"/>
        <v>0</v>
      </c>
      <c r="I1266" s="21"/>
    </row>
    <row r="1267" spans="1:9" x14ac:dyDescent="0.25">
      <c r="A1267" s="18">
        <v>42747</v>
      </c>
      <c r="B1267" s="19" t="s">
        <v>1568</v>
      </c>
      <c r="C1267" s="20">
        <v>96864</v>
      </c>
      <c r="D1267" s="4" t="s">
        <v>785</v>
      </c>
      <c r="E1267" s="17">
        <v>9387</v>
      </c>
      <c r="F1267" s="41" t="s">
        <v>129</v>
      </c>
      <c r="G1267" s="17">
        <v>9387</v>
      </c>
      <c r="H1267" s="17">
        <f t="shared" si="20"/>
        <v>0</v>
      </c>
      <c r="I1267" s="21"/>
    </row>
    <row r="1268" spans="1:9" x14ac:dyDescent="0.25">
      <c r="A1268" s="18">
        <v>42747</v>
      </c>
      <c r="B1268" s="19" t="s">
        <v>1569</v>
      </c>
      <c r="C1268" s="20">
        <v>96865</v>
      </c>
      <c r="D1268" s="4" t="s">
        <v>128</v>
      </c>
      <c r="E1268" s="17">
        <v>1953</v>
      </c>
      <c r="F1268" s="41" t="s">
        <v>129</v>
      </c>
      <c r="G1268" s="17">
        <v>1953</v>
      </c>
      <c r="H1268" s="17">
        <f t="shared" si="20"/>
        <v>0</v>
      </c>
      <c r="I1268" s="21"/>
    </row>
    <row r="1269" spans="1:9" x14ac:dyDescent="0.25">
      <c r="A1269" s="18">
        <v>42747</v>
      </c>
      <c r="B1269" s="19" t="s">
        <v>1570</v>
      </c>
      <c r="C1269" s="20">
        <v>96866</v>
      </c>
      <c r="D1269" s="4" t="s">
        <v>472</v>
      </c>
      <c r="E1269" s="17">
        <v>6559.2</v>
      </c>
      <c r="F1269" s="41" t="s">
        <v>173</v>
      </c>
      <c r="G1269" s="17">
        <v>6559.2</v>
      </c>
      <c r="H1269" s="17">
        <f t="shared" si="20"/>
        <v>0</v>
      </c>
      <c r="I1269" s="21"/>
    </row>
    <row r="1270" spans="1:9" x14ac:dyDescent="0.25">
      <c r="A1270" s="18">
        <v>42747</v>
      </c>
      <c r="B1270" s="19" t="s">
        <v>1571</v>
      </c>
      <c r="C1270" s="20">
        <v>96867</v>
      </c>
      <c r="D1270" s="4" t="s">
        <v>879</v>
      </c>
      <c r="E1270" s="17">
        <v>3509.8</v>
      </c>
      <c r="F1270" s="41" t="s">
        <v>129</v>
      </c>
      <c r="G1270" s="17">
        <v>3509.8</v>
      </c>
      <c r="H1270" s="17">
        <f t="shared" si="20"/>
        <v>0</v>
      </c>
      <c r="I1270" s="21"/>
    </row>
    <row r="1271" spans="1:9" x14ac:dyDescent="0.25">
      <c r="A1271" s="18">
        <v>42747</v>
      </c>
      <c r="B1271" s="19" t="s">
        <v>1572</v>
      </c>
      <c r="C1271" s="20">
        <v>96868</v>
      </c>
      <c r="D1271" s="4" t="s">
        <v>1573</v>
      </c>
      <c r="E1271" s="17">
        <v>12074.5</v>
      </c>
      <c r="F1271" s="41" t="s">
        <v>129</v>
      </c>
      <c r="G1271" s="17">
        <v>12074.5</v>
      </c>
      <c r="H1271" s="17">
        <f t="shared" si="20"/>
        <v>0</v>
      </c>
      <c r="I1271" s="21"/>
    </row>
    <row r="1272" spans="1:9" x14ac:dyDescent="0.25">
      <c r="A1272" s="18">
        <v>42747</v>
      </c>
      <c r="B1272" s="19" t="s">
        <v>1574</v>
      </c>
      <c r="C1272" s="20">
        <v>96869</v>
      </c>
      <c r="D1272" s="4" t="s">
        <v>30</v>
      </c>
      <c r="E1272" s="17">
        <v>3288</v>
      </c>
      <c r="F1272" s="41" t="s">
        <v>129</v>
      </c>
      <c r="G1272" s="17">
        <v>3288</v>
      </c>
      <c r="H1272" s="17">
        <f t="shared" si="20"/>
        <v>0</v>
      </c>
      <c r="I1272" s="21"/>
    </row>
    <row r="1273" spans="1:9" x14ac:dyDescent="0.25">
      <c r="A1273" s="18">
        <v>42747</v>
      </c>
      <c r="B1273" s="19" t="s">
        <v>1575</v>
      </c>
      <c r="C1273" s="20">
        <v>96870</v>
      </c>
      <c r="D1273" s="4" t="s">
        <v>1380</v>
      </c>
      <c r="E1273" s="17">
        <v>32170.799999999999</v>
      </c>
      <c r="F1273" s="41" t="s">
        <v>173</v>
      </c>
      <c r="G1273" s="17">
        <v>32170.799999999999</v>
      </c>
      <c r="H1273" s="17">
        <f t="shared" si="20"/>
        <v>0</v>
      </c>
      <c r="I1273" s="21"/>
    </row>
    <row r="1274" spans="1:9" x14ac:dyDescent="0.25">
      <c r="A1274" s="18">
        <v>42747</v>
      </c>
      <c r="B1274" s="19" t="s">
        <v>1576</v>
      </c>
      <c r="C1274" s="20">
        <v>96871</v>
      </c>
      <c r="D1274" s="15" t="s">
        <v>285</v>
      </c>
      <c r="E1274" s="16">
        <v>0</v>
      </c>
      <c r="F1274" s="40" t="s">
        <v>95</v>
      </c>
      <c r="G1274" s="16">
        <v>0</v>
      </c>
      <c r="H1274" s="16">
        <f t="shared" si="20"/>
        <v>0</v>
      </c>
      <c r="I1274" s="21"/>
    </row>
    <row r="1275" spans="1:9" x14ac:dyDescent="0.25">
      <c r="A1275" s="18">
        <v>42747</v>
      </c>
      <c r="B1275" s="19" t="s">
        <v>1577</v>
      </c>
      <c r="C1275" s="20">
        <v>96872</v>
      </c>
      <c r="D1275" s="4" t="s">
        <v>1269</v>
      </c>
      <c r="E1275" s="17">
        <v>4532</v>
      </c>
      <c r="F1275" s="41" t="s">
        <v>173</v>
      </c>
      <c r="G1275" s="17">
        <v>4532</v>
      </c>
      <c r="H1275" s="17">
        <f t="shared" si="20"/>
        <v>0</v>
      </c>
      <c r="I1275" s="21"/>
    </row>
    <row r="1276" spans="1:9" x14ac:dyDescent="0.25">
      <c r="A1276" s="18">
        <v>42747</v>
      </c>
      <c r="B1276" s="19" t="s">
        <v>1578</v>
      </c>
      <c r="C1276" s="20">
        <v>96873</v>
      </c>
      <c r="D1276" s="4" t="s">
        <v>712</v>
      </c>
      <c r="E1276" s="17">
        <v>3879</v>
      </c>
      <c r="F1276" s="41" t="s">
        <v>173</v>
      </c>
      <c r="G1276" s="17">
        <v>3879</v>
      </c>
      <c r="H1276" s="17">
        <f t="shared" si="20"/>
        <v>0</v>
      </c>
      <c r="I1276" s="21"/>
    </row>
    <row r="1277" spans="1:9" x14ac:dyDescent="0.25">
      <c r="A1277" s="18">
        <v>42747</v>
      </c>
      <c r="B1277" s="19" t="s">
        <v>1579</v>
      </c>
      <c r="C1277" s="20">
        <v>96874</v>
      </c>
      <c r="D1277" s="4" t="s">
        <v>226</v>
      </c>
      <c r="E1277" s="17">
        <v>3567</v>
      </c>
      <c r="F1277" s="41" t="s">
        <v>173</v>
      </c>
      <c r="G1277" s="17">
        <v>3567</v>
      </c>
      <c r="H1277" s="17">
        <f t="shared" si="20"/>
        <v>0</v>
      </c>
      <c r="I1277" s="21"/>
    </row>
    <row r="1278" spans="1:9" x14ac:dyDescent="0.25">
      <c r="A1278" s="18">
        <v>42747</v>
      </c>
      <c r="B1278" s="19" t="s">
        <v>1580</v>
      </c>
      <c r="C1278" s="20">
        <v>96875</v>
      </c>
      <c r="D1278" s="4" t="s">
        <v>651</v>
      </c>
      <c r="E1278" s="17">
        <v>30097.200000000001</v>
      </c>
      <c r="F1278" s="41" t="s">
        <v>129</v>
      </c>
      <c r="G1278" s="17">
        <v>30097.200000000001</v>
      </c>
      <c r="H1278" s="17">
        <f t="shared" si="20"/>
        <v>0</v>
      </c>
      <c r="I1278" s="21"/>
    </row>
    <row r="1279" spans="1:9" x14ac:dyDescent="0.25">
      <c r="A1279" s="18">
        <v>42747</v>
      </c>
      <c r="B1279" s="19" t="s">
        <v>1581</v>
      </c>
      <c r="C1279" s="20">
        <v>96876</v>
      </c>
      <c r="D1279" s="4" t="s">
        <v>10</v>
      </c>
      <c r="E1279" s="17">
        <v>78461.399999999994</v>
      </c>
      <c r="F1279" s="42" t="s">
        <v>1582</v>
      </c>
      <c r="G1279" s="22">
        <f>56048.7+22412.7</f>
        <v>78461.399999999994</v>
      </c>
      <c r="H1279" s="22">
        <f t="shared" si="20"/>
        <v>0</v>
      </c>
      <c r="I1279" s="21"/>
    </row>
    <row r="1280" spans="1:9" x14ac:dyDescent="0.25">
      <c r="A1280" s="18">
        <v>42747</v>
      </c>
      <c r="B1280" s="19" t="s">
        <v>1583</v>
      </c>
      <c r="C1280" s="20">
        <v>96877</v>
      </c>
      <c r="D1280" s="4" t="s">
        <v>10</v>
      </c>
      <c r="E1280" s="17">
        <v>311211.86</v>
      </c>
      <c r="F1280" s="41" t="s">
        <v>317</v>
      </c>
      <c r="G1280" s="17">
        <v>311211.86</v>
      </c>
      <c r="H1280" s="17">
        <f t="shared" si="20"/>
        <v>0</v>
      </c>
      <c r="I1280" s="21"/>
    </row>
    <row r="1281" spans="1:9" x14ac:dyDescent="0.25">
      <c r="A1281" s="18">
        <v>42747</v>
      </c>
      <c r="B1281" s="19" t="s">
        <v>1584</v>
      </c>
      <c r="C1281" s="20">
        <v>96878</v>
      </c>
      <c r="D1281" s="4" t="s">
        <v>30</v>
      </c>
      <c r="E1281" s="17">
        <v>1104.4000000000001</v>
      </c>
      <c r="F1281" s="41" t="s">
        <v>129</v>
      </c>
      <c r="G1281" s="17">
        <v>1104.4000000000001</v>
      </c>
      <c r="H1281" s="17">
        <f t="shared" si="20"/>
        <v>0</v>
      </c>
      <c r="I1281" s="21"/>
    </row>
    <row r="1282" spans="1:9" x14ac:dyDescent="0.25">
      <c r="A1282" s="18">
        <v>42747</v>
      </c>
      <c r="B1282" s="19" t="s">
        <v>1585</v>
      </c>
      <c r="C1282" s="20">
        <v>96879</v>
      </c>
      <c r="D1282" s="4" t="s">
        <v>10</v>
      </c>
      <c r="E1282" s="17">
        <v>46661.599999999999</v>
      </c>
      <c r="F1282" s="41" t="s">
        <v>317</v>
      </c>
      <c r="G1282" s="17">
        <v>46661.599999999999</v>
      </c>
      <c r="H1282" s="17">
        <f t="shared" si="20"/>
        <v>0</v>
      </c>
      <c r="I1282" s="21"/>
    </row>
    <row r="1283" spans="1:9" x14ac:dyDescent="0.25">
      <c r="A1283" s="18">
        <v>42747</v>
      </c>
      <c r="B1283" s="19" t="s">
        <v>1586</v>
      </c>
      <c r="C1283" s="20">
        <v>96880</v>
      </c>
      <c r="D1283" s="4" t="s">
        <v>686</v>
      </c>
      <c r="E1283" s="17">
        <v>18492.8</v>
      </c>
      <c r="F1283" s="41" t="s">
        <v>126</v>
      </c>
      <c r="G1283" s="17">
        <v>18492.8</v>
      </c>
      <c r="H1283" s="17">
        <f t="shared" si="20"/>
        <v>0</v>
      </c>
      <c r="I1283" s="21"/>
    </row>
    <row r="1284" spans="1:9" x14ac:dyDescent="0.25">
      <c r="A1284" s="18">
        <v>42747</v>
      </c>
      <c r="B1284" s="19" t="s">
        <v>1587</v>
      </c>
      <c r="C1284" s="20">
        <v>96881</v>
      </c>
      <c r="D1284" s="4" t="s">
        <v>675</v>
      </c>
      <c r="E1284" s="17">
        <v>2265.4</v>
      </c>
      <c r="F1284" s="41" t="s">
        <v>126</v>
      </c>
      <c r="G1284" s="17">
        <v>2265.4</v>
      </c>
      <c r="H1284" s="17">
        <f t="shared" si="20"/>
        <v>0</v>
      </c>
      <c r="I1284" s="21"/>
    </row>
    <row r="1285" spans="1:9" x14ac:dyDescent="0.25">
      <c r="A1285" s="18">
        <v>42747</v>
      </c>
      <c r="B1285" s="19" t="s">
        <v>1588</v>
      </c>
      <c r="C1285" s="20">
        <v>96882</v>
      </c>
      <c r="D1285" s="4" t="s">
        <v>1589</v>
      </c>
      <c r="E1285" s="17">
        <v>8344.7999999999993</v>
      </c>
      <c r="F1285" s="41" t="s">
        <v>126</v>
      </c>
      <c r="G1285" s="17">
        <v>8344.7999999999993</v>
      </c>
      <c r="H1285" s="17">
        <f t="shared" si="20"/>
        <v>0</v>
      </c>
      <c r="I1285" s="21"/>
    </row>
    <row r="1286" spans="1:9" x14ac:dyDescent="0.25">
      <c r="A1286" s="18">
        <v>42747</v>
      </c>
      <c r="B1286" s="19" t="s">
        <v>1590</v>
      </c>
      <c r="C1286" s="20">
        <v>96883</v>
      </c>
      <c r="D1286" s="4" t="s">
        <v>677</v>
      </c>
      <c r="E1286" s="17">
        <v>2436</v>
      </c>
      <c r="F1286" s="41" t="s">
        <v>126</v>
      </c>
      <c r="G1286" s="17">
        <v>2436</v>
      </c>
      <c r="H1286" s="17">
        <f t="shared" ref="H1286:H1349" si="21">E1286-G1286</f>
        <v>0</v>
      </c>
      <c r="I1286" s="21"/>
    </row>
    <row r="1287" spans="1:9" x14ac:dyDescent="0.25">
      <c r="A1287" s="18">
        <v>42747</v>
      </c>
      <c r="B1287" s="19" t="s">
        <v>1591</v>
      </c>
      <c r="C1287" s="20">
        <v>96884</v>
      </c>
      <c r="D1287" s="4" t="s">
        <v>677</v>
      </c>
      <c r="E1287" s="17">
        <v>2219.1999999999998</v>
      </c>
      <c r="F1287" s="41" t="s">
        <v>126</v>
      </c>
      <c r="G1287" s="17">
        <v>2219.1999999999998</v>
      </c>
      <c r="H1287" s="17">
        <f t="shared" si="21"/>
        <v>0</v>
      </c>
      <c r="I1287" s="21"/>
    </row>
    <row r="1288" spans="1:9" x14ac:dyDescent="0.25">
      <c r="A1288" s="18">
        <v>42747</v>
      </c>
      <c r="B1288" s="19" t="s">
        <v>1592</v>
      </c>
      <c r="C1288" s="20">
        <v>96885</v>
      </c>
      <c r="D1288" s="4" t="s">
        <v>673</v>
      </c>
      <c r="E1288" s="17">
        <v>3860.1</v>
      </c>
      <c r="F1288" s="41" t="s">
        <v>126</v>
      </c>
      <c r="G1288" s="17">
        <v>3860.1</v>
      </c>
      <c r="H1288" s="17">
        <f t="shared" si="21"/>
        <v>0</v>
      </c>
      <c r="I1288" s="21"/>
    </row>
    <row r="1289" spans="1:9" x14ac:dyDescent="0.25">
      <c r="A1289" s="18">
        <v>42747</v>
      </c>
      <c r="B1289" s="19" t="s">
        <v>1593</v>
      </c>
      <c r="C1289" s="20">
        <v>96886</v>
      </c>
      <c r="D1289" s="4" t="s">
        <v>1594</v>
      </c>
      <c r="E1289" s="17">
        <v>32340.799999999999</v>
      </c>
      <c r="F1289" s="41" t="s">
        <v>927</v>
      </c>
      <c r="G1289" s="17">
        <v>32340.799999999999</v>
      </c>
      <c r="H1289" s="17">
        <f t="shared" si="21"/>
        <v>0</v>
      </c>
      <c r="I1289" s="21"/>
    </row>
    <row r="1290" spans="1:9" x14ac:dyDescent="0.25">
      <c r="A1290" s="18">
        <v>42747</v>
      </c>
      <c r="B1290" s="19" t="s">
        <v>1595</v>
      </c>
      <c r="C1290" s="20">
        <v>96887</v>
      </c>
      <c r="D1290" s="15" t="s">
        <v>665</v>
      </c>
      <c r="E1290" s="16">
        <v>0</v>
      </c>
      <c r="F1290" s="40" t="s">
        <v>95</v>
      </c>
      <c r="G1290" s="16">
        <v>0</v>
      </c>
      <c r="H1290" s="16">
        <f t="shared" si="21"/>
        <v>0</v>
      </c>
      <c r="I1290" s="21"/>
    </row>
    <row r="1291" spans="1:9" x14ac:dyDescent="0.25">
      <c r="A1291" s="18">
        <v>42747</v>
      </c>
      <c r="B1291" s="19" t="s">
        <v>1596</v>
      </c>
      <c r="C1291" s="20">
        <v>96888</v>
      </c>
      <c r="D1291" s="4" t="s">
        <v>670</v>
      </c>
      <c r="E1291" s="17">
        <v>23202.720000000001</v>
      </c>
      <c r="F1291" s="41" t="s">
        <v>317</v>
      </c>
      <c r="G1291" s="17">
        <v>23202.720000000001</v>
      </c>
      <c r="H1291" s="17">
        <f t="shared" si="21"/>
        <v>0</v>
      </c>
      <c r="I1291" s="21"/>
    </row>
    <row r="1292" spans="1:9" x14ac:dyDescent="0.25">
      <c r="A1292" s="18">
        <v>42747</v>
      </c>
      <c r="B1292" s="19" t="s">
        <v>1597</v>
      </c>
      <c r="C1292" s="20">
        <v>96889</v>
      </c>
      <c r="D1292" s="4" t="s">
        <v>1598</v>
      </c>
      <c r="E1292" s="17">
        <v>6029.7</v>
      </c>
      <c r="F1292" s="41" t="s">
        <v>126</v>
      </c>
      <c r="G1292" s="17">
        <v>6029.7</v>
      </c>
      <c r="H1292" s="17">
        <f t="shared" si="21"/>
        <v>0</v>
      </c>
      <c r="I1292" s="21"/>
    </row>
    <row r="1293" spans="1:9" x14ac:dyDescent="0.25">
      <c r="A1293" s="18">
        <v>42747</v>
      </c>
      <c r="B1293" s="19" t="s">
        <v>1599</v>
      </c>
      <c r="C1293" s="20">
        <v>96890</v>
      </c>
      <c r="D1293" s="4" t="s">
        <v>122</v>
      </c>
      <c r="E1293" s="17">
        <v>521.4</v>
      </c>
      <c r="F1293" s="41" t="s">
        <v>129</v>
      </c>
      <c r="G1293" s="17">
        <v>521.4</v>
      </c>
      <c r="H1293" s="17">
        <f t="shared" si="21"/>
        <v>0</v>
      </c>
      <c r="I1293" s="21"/>
    </row>
    <row r="1294" spans="1:9" x14ac:dyDescent="0.25">
      <c r="A1294" s="18">
        <v>42747</v>
      </c>
      <c r="B1294" s="19" t="s">
        <v>1600</v>
      </c>
      <c r="C1294" s="20">
        <v>96891</v>
      </c>
      <c r="D1294" s="4" t="s">
        <v>688</v>
      </c>
      <c r="E1294" s="17">
        <v>22074.400000000001</v>
      </c>
      <c r="F1294" s="41" t="s">
        <v>126</v>
      </c>
      <c r="G1294" s="17">
        <v>22074.400000000001</v>
      </c>
      <c r="H1294" s="17">
        <f t="shared" si="21"/>
        <v>0</v>
      </c>
      <c r="I1294" s="21"/>
    </row>
    <row r="1295" spans="1:9" x14ac:dyDescent="0.25">
      <c r="A1295" s="18">
        <v>42747</v>
      </c>
      <c r="B1295" s="19" t="s">
        <v>1601</v>
      </c>
      <c r="C1295" s="20">
        <v>96892</v>
      </c>
      <c r="D1295" s="4" t="s">
        <v>222</v>
      </c>
      <c r="E1295" s="17">
        <v>359550</v>
      </c>
      <c r="F1295" s="41" t="s">
        <v>237</v>
      </c>
      <c r="G1295" s="17">
        <v>359550</v>
      </c>
      <c r="H1295" s="17">
        <f t="shared" si="21"/>
        <v>0</v>
      </c>
      <c r="I1295" s="21"/>
    </row>
    <row r="1296" spans="1:9" x14ac:dyDescent="0.25">
      <c r="A1296" s="18">
        <v>42747</v>
      </c>
      <c r="B1296" s="19" t="s">
        <v>1602</v>
      </c>
      <c r="C1296" s="20">
        <v>96893</v>
      </c>
      <c r="D1296" s="4" t="s">
        <v>222</v>
      </c>
      <c r="E1296" s="17">
        <v>384442</v>
      </c>
      <c r="F1296" s="41" t="s">
        <v>224</v>
      </c>
      <c r="G1296" s="17">
        <v>384442</v>
      </c>
      <c r="H1296" s="17">
        <f t="shared" si="21"/>
        <v>0</v>
      </c>
      <c r="I1296" s="21"/>
    </row>
    <row r="1297" spans="1:9" x14ac:dyDescent="0.25">
      <c r="A1297" s="18">
        <v>42747</v>
      </c>
      <c r="B1297" s="19" t="s">
        <v>1603</v>
      </c>
      <c r="C1297" s="20">
        <v>96894</v>
      </c>
      <c r="D1297" s="4" t="s">
        <v>367</v>
      </c>
      <c r="E1297" s="17">
        <v>900</v>
      </c>
      <c r="F1297" s="41" t="s">
        <v>129</v>
      </c>
      <c r="G1297" s="17">
        <v>900</v>
      </c>
      <c r="H1297" s="17">
        <f t="shared" si="21"/>
        <v>0</v>
      </c>
      <c r="I1297" s="21"/>
    </row>
    <row r="1298" spans="1:9" x14ac:dyDescent="0.25">
      <c r="A1298" s="18">
        <v>42747</v>
      </c>
      <c r="B1298" s="19" t="s">
        <v>1604</v>
      </c>
      <c r="C1298" s="20">
        <v>96895</v>
      </c>
      <c r="D1298" s="4" t="s">
        <v>680</v>
      </c>
      <c r="E1298" s="17">
        <v>4468.3</v>
      </c>
      <c r="F1298" s="41" t="s">
        <v>126</v>
      </c>
      <c r="G1298" s="17">
        <v>4468.3</v>
      </c>
      <c r="H1298" s="17">
        <f t="shared" si="21"/>
        <v>0</v>
      </c>
      <c r="I1298" s="21"/>
    </row>
    <row r="1299" spans="1:9" x14ac:dyDescent="0.25">
      <c r="A1299" s="18">
        <v>42747</v>
      </c>
      <c r="B1299" s="19" t="s">
        <v>1605</v>
      </c>
      <c r="C1299" s="20">
        <v>96896</v>
      </c>
      <c r="D1299" s="4" t="s">
        <v>688</v>
      </c>
      <c r="E1299" s="17">
        <v>756.4</v>
      </c>
      <c r="F1299" s="41" t="s">
        <v>126</v>
      </c>
      <c r="G1299" s="17">
        <v>756.4</v>
      </c>
      <c r="H1299" s="17">
        <f t="shared" si="21"/>
        <v>0</v>
      </c>
      <c r="I1299" s="21"/>
    </row>
    <row r="1300" spans="1:9" x14ac:dyDescent="0.25">
      <c r="A1300" s="18">
        <v>42747</v>
      </c>
      <c r="B1300" s="19" t="s">
        <v>1606</v>
      </c>
      <c r="C1300" s="20">
        <v>96897</v>
      </c>
      <c r="D1300" s="4" t="s">
        <v>813</v>
      </c>
      <c r="E1300" s="17">
        <v>31983.8</v>
      </c>
      <c r="F1300" s="41" t="s">
        <v>129</v>
      </c>
      <c r="G1300" s="17">
        <v>31983.8</v>
      </c>
      <c r="H1300" s="17">
        <f t="shared" si="21"/>
        <v>0</v>
      </c>
      <c r="I1300" s="21"/>
    </row>
    <row r="1301" spans="1:9" x14ac:dyDescent="0.25">
      <c r="A1301" s="18">
        <v>42747</v>
      </c>
      <c r="B1301" s="19" t="s">
        <v>1607</v>
      </c>
      <c r="C1301" s="20">
        <v>96898</v>
      </c>
      <c r="D1301" s="4" t="s">
        <v>670</v>
      </c>
      <c r="E1301" s="17">
        <v>7416</v>
      </c>
      <c r="F1301" s="41" t="s">
        <v>317</v>
      </c>
      <c r="G1301" s="17">
        <v>7416</v>
      </c>
      <c r="H1301" s="17">
        <f t="shared" si="21"/>
        <v>0</v>
      </c>
      <c r="I1301" s="21"/>
    </row>
    <row r="1302" spans="1:9" x14ac:dyDescent="0.25">
      <c r="A1302" s="18">
        <v>42747</v>
      </c>
      <c r="B1302" s="19" t="s">
        <v>1608</v>
      </c>
      <c r="C1302" s="20">
        <v>96899</v>
      </c>
      <c r="D1302" s="4" t="s">
        <v>1197</v>
      </c>
      <c r="E1302" s="17">
        <v>249.2</v>
      </c>
      <c r="F1302" s="41" t="s">
        <v>126</v>
      </c>
      <c r="G1302" s="17">
        <v>249.2</v>
      </c>
      <c r="H1302" s="17">
        <f t="shared" si="21"/>
        <v>0</v>
      </c>
      <c r="I1302" s="21"/>
    </row>
    <row r="1303" spans="1:9" x14ac:dyDescent="0.25">
      <c r="A1303" s="18">
        <v>42747</v>
      </c>
      <c r="B1303" s="19" t="s">
        <v>1609</v>
      </c>
      <c r="C1303" s="20">
        <v>96900</v>
      </c>
      <c r="D1303" s="4" t="s">
        <v>531</v>
      </c>
      <c r="E1303" s="17">
        <v>31569</v>
      </c>
      <c r="F1303" s="41" t="s">
        <v>173</v>
      </c>
      <c r="G1303" s="17">
        <v>31569</v>
      </c>
      <c r="H1303" s="17">
        <f t="shared" si="21"/>
        <v>0</v>
      </c>
      <c r="I1303" s="21"/>
    </row>
    <row r="1304" spans="1:9" x14ac:dyDescent="0.25">
      <c r="A1304" s="18">
        <v>42747</v>
      </c>
      <c r="B1304" s="19" t="s">
        <v>1610</v>
      </c>
      <c r="C1304" s="20">
        <v>96901</v>
      </c>
      <c r="D1304" s="4" t="s">
        <v>930</v>
      </c>
      <c r="E1304" s="17">
        <v>6204</v>
      </c>
      <c r="F1304" s="41" t="s">
        <v>129</v>
      </c>
      <c r="G1304" s="17">
        <v>6204</v>
      </c>
      <c r="H1304" s="17">
        <f t="shared" si="21"/>
        <v>0</v>
      </c>
      <c r="I1304" s="21"/>
    </row>
    <row r="1305" spans="1:9" x14ac:dyDescent="0.25">
      <c r="A1305" s="18">
        <v>42747</v>
      </c>
      <c r="B1305" s="19" t="s">
        <v>1611</v>
      </c>
      <c r="C1305" s="20">
        <v>96902</v>
      </c>
      <c r="D1305" s="4" t="s">
        <v>10</v>
      </c>
      <c r="E1305" s="17">
        <v>148.19999999999999</v>
      </c>
      <c r="F1305" s="41" t="s">
        <v>129</v>
      </c>
      <c r="G1305" s="17">
        <v>148.19999999999999</v>
      </c>
      <c r="H1305" s="17">
        <f t="shared" si="21"/>
        <v>0</v>
      </c>
      <c r="I1305" s="21"/>
    </row>
    <row r="1306" spans="1:9" x14ac:dyDescent="0.25">
      <c r="A1306" s="18">
        <v>42747</v>
      </c>
      <c r="B1306" s="19" t="s">
        <v>1612</v>
      </c>
      <c r="C1306" s="20">
        <v>96903</v>
      </c>
      <c r="D1306" s="4" t="s">
        <v>937</v>
      </c>
      <c r="E1306" s="17">
        <v>2669.6</v>
      </c>
      <c r="F1306" s="41" t="s">
        <v>173</v>
      </c>
      <c r="G1306" s="17">
        <v>2669.6</v>
      </c>
      <c r="H1306" s="17">
        <f t="shared" si="21"/>
        <v>0</v>
      </c>
      <c r="I1306" s="21"/>
    </row>
    <row r="1307" spans="1:9" x14ac:dyDescent="0.25">
      <c r="A1307" s="18">
        <v>42747</v>
      </c>
      <c r="B1307" s="19" t="s">
        <v>1613</v>
      </c>
      <c r="C1307" s="20">
        <v>96904</v>
      </c>
      <c r="D1307" s="4" t="s">
        <v>1614</v>
      </c>
      <c r="E1307" s="17">
        <v>26745.599999999999</v>
      </c>
      <c r="F1307" s="41" t="s">
        <v>927</v>
      </c>
      <c r="G1307" s="17">
        <v>26745.599999999999</v>
      </c>
      <c r="H1307" s="17">
        <f t="shared" si="21"/>
        <v>0</v>
      </c>
      <c r="I1307" s="21"/>
    </row>
    <row r="1308" spans="1:9" x14ac:dyDescent="0.25">
      <c r="A1308" s="18">
        <v>42747</v>
      </c>
      <c r="B1308" s="19" t="s">
        <v>1615</v>
      </c>
      <c r="C1308" s="20">
        <v>96905</v>
      </c>
      <c r="D1308" s="3" t="s">
        <v>220</v>
      </c>
      <c r="E1308" s="17">
        <v>3404.6</v>
      </c>
      <c r="F1308" s="41" t="s">
        <v>129</v>
      </c>
      <c r="G1308" s="17">
        <v>3404.6</v>
      </c>
      <c r="H1308" s="17">
        <f t="shared" si="21"/>
        <v>0</v>
      </c>
      <c r="I1308" s="21"/>
    </row>
    <row r="1309" spans="1:9" x14ac:dyDescent="0.25">
      <c r="A1309" s="18">
        <v>42747</v>
      </c>
      <c r="B1309" s="19" t="s">
        <v>1616</v>
      </c>
      <c r="C1309" s="20">
        <v>96906</v>
      </c>
      <c r="D1309" s="4" t="s">
        <v>1197</v>
      </c>
      <c r="E1309" s="17">
        <v>1836</v>
      </c>
      <c r="F1309" s="41" t="s">
        <v>126</v>
      </c>
      <c r="G1309" s="17">
        <v>1836</v>
      </c>
      <c r="H1309" s="17">
        <f t="shared" si="21"/>
        <v>0</v>
      </c>
      <c r="I1309" s="21"/>
    </row>
    <row r="1310" spans="1:9" x14ac:dyDescent="0.25">
      <c r="A1310" s="18">
        <v>42747</v>
      </c>
      <c r="B1310" s="19" t="s">
        <v>1617</v>
      </c>
      <c r="C1310" s="20">
        <v>96907</v>
      </c>
      <c r="D1310" s="4" t="s">
        <v>211</v>
      </c>
      <c r="E1310" s="17">
        <v>8428.6</v>
      </c>
      <c r="F1310" s="41" t="s">
        <v>129</v>
      </c>
      <c r="G1310" s="17">
        <v>8428.6</v>
      </c>
      <c r="H1310" s="17">
        <f t="shared" si="21"/>
        <v>0</v>
      </c>
      <c r="I1310" s="21"/>
    </row>
    <row r="1311" spans="1:9" x14ac:dyDescent="0.25">
      <c r="A1311" s="18">
        <v>42747</v>
      </c>
      <c r="B1311" s="19" t="s">
        <v>1618</v>
      </c>
      <c r="C1311" s="20">
        <v>96908</v>
      </c>
      <c r="D1311" s="4" t="s">
        <v>214</v>
      </c>
      <c r="E1311" s="17">
        <v>4000</v>
      </c>
      <c r="F1311" s="41" t="s">
        <v>173</v>
      </c>
      <c r="G1311" s="17">
        <v>4000</v>
      </c>
      <c r="H1311" s="17">
        <f t="shared" si="21"/>
        <v>0</v>
      </c>
      <c r="I1311" s="21"/>
    </row>
    <row r="1312" spans="1:9" x14ac:dyDescent="0.25">
      <c r="A1312" s="18">
        <v>42748</v>
      </c>
      <c r="B1312" s="19" t="s">
        <v>1619</v>
      </c>
      <c r="C1312" s="20">
        <v>96909</v>
      </c>
      <c r="D1312" s="4" t="s">
        <v>231</v>
      </c>
      <c r="E1312" s="17">
        <v>11475</v>
      </c>
      <c r="F1312" s="41" t="s">
        <v>173</v>
      </c>
      <c r="G1312" s="17">
        <v>11475</v>
      </c>
      <c r="H1312" s="17">
        <f t="shared" si="21"/>
        <v>0</v>
      </c>
      <c r="I1312" s="21"/>
    </row>
    <row r="1313" spans="1:9" x14ac:dyDescent="0.25">
      <c r="A1313" s="18">
        <v>42748</v>
      </c>
      <c r="B1313" s="19" t="s">
        <v>1620</v>
      </c>
      <c r="C1313" s="20">
        <v>96910</v>
      </c>
      <c r="D1313" s="15" t="s">
        <v>231</v>
      </c>
      <c r="E1313" s="16">
        <v>0</v>
      </c>
      <c r="F1313" s="40" t="s">
        <v>95</v>
      </c>
      <c r="G1313" s="16">
        <v>0</v>
      </c>
      <c r="H1313" s="16">
        <f t="shared" si="21"/>
        <v>0</v>
      </c>
      <c r="I1313" s="21"/>
    </row>
    <row r="1314" spans="1:9" x14ac:dyDescent="0.25">
      <c r="A1314" s="18">
        <v>42748</v>
      </c>
      <c r="B1314" s="19" t="s">
        <v>1621</v>
      </c>
      <c r="C1314" s="20">
        <v>96911</v>
      </c>
      <c r="D1314" s="4" t="s">
        <v>231</v>
      </c>
      <c r="E1314" s="17">
        <v>49766.1</v>
      </c>
      <c r="F1314" s="41" t="s">
        <v>126</v>
      </c>
      <c r="G1314" s="17">
        <v>49766.1</v>
      </c>
      <c r="H1314" s="17">
        <f t="shared" si="21"/>
        <v>0</v>
      </c>
      <c r="I1314" s="29"/>
    </row>
    <row r="1315" spans="1:9" x14ac:dyDescent="0.25">
      <c r="A1315" s="18">
        <v>42748</v>
      </c>
      <c r="B1315" s="19" t="s">
        <v>1622</v>
      </c>
      <c r="C1315" s="20">
        <v>96912</v>
      </c>
      <c r="D1315" s="4" t="s">
        <v>26</v>
      </c>
      <c r="E1315" s="17">
        <v>17343.8</v>
      </c>
      <c r="F1315" s="41" t="s">
        <v>173</v>
      </c>
      <c r="G1315" s="17">
        <v>17343.8</v>
      </c>
      <c r="H1315" s="17">
        <f t="shared" si="21"/>
        <v>0</v>
      </c>
      <c r="I1315" s="21"/>
    </row>
    <row r="1316" spans="1:9" x14ac:dyDescent="0.25">
      <c r="A1316" s="18">
        <v>42748</v>
      </c>
      <c r="B1316" s="19" t="s">
        <v>1623</v>
      </c>
      <c r="C1316" s="20">
        <v>96913</v>
      </c>
      <c r="D1316" s="4" t="s">
        <v>55</v>
      </c>
      <c r="E1316" s="17">
        <v>10654</v>
      </c>
      <c r="F1316" s="45" t="s">
        <v>173</v>
      </c>
      <c r="G1316" s="26">
        <f>8000</f>
        <v>8000</v>
      </c>
      <c r="H1316" s="26">
        <f t="shared" si="21"/>
        <v>2654</v>
      </c>
      <c r="I1316" s="21"/>
    </row>
    <row r="1317" spans="1:9" x14ac:dyDescent="0.25">
      <c r="A1317" s="18">
        <v>42748</v>
      </c>
      <c r="B1317" s="19" t="s">
        <v>1624</v>
      </c>
      <c r="C1317" s="20">
        <v>96914</v>
      </c>
      <c r="D1317" s="4" t="s">
        <v>30</v>
      </c>
      <c r="E1317" s="17">
        <v>10843</v>
      </c>
      <c r="F1317" s="45" t="s">
        <v>126</v>
      </c>
      <c r="G1317" s="26">
        <f>2843</f>
        <v>2843</v>
      </c>
      <c r="H1317" s="26">
        <f t="shared" si="21"/>
        <v>8000</v>
      </c>
      <c r="I1317" s="21"/>
    </row>
    <row r="1318" spans="1:9" x14ac:dyDescent="0.25">
      <c r="A1318" s="18">
        <v>42748</v>
      </c>
      <c r="B1318" s="19" t="s">
        <v>1625</v>
      </c>
      <c r="C1318" s="20">
        <v>96915</v>
      </c>
      <c r="D1318" s="4" t="s">
        <v>30</v>
      </c>
      <c r="E1318" s="17">
        <v>15170</v>
      </c>
      <c r="F1318" s="41" t="s">
        <v>173</v>
      </c>
      <c r="G1318" s="17">
        <v>15170</v>
      </c>
      <c r="H1318" s="17">
        <f t="shared" si="21"/>
        <v>0</v>
      </c>
      <c r="I1318" s="21"/>
    </row>
    <row r="1319" spans="1:9" x14ac:dyDescent="0.25">
      <c r="A1319" s="18">
        <v>42748</v>
      </c>
      <c r="B1319" s="19" t="s">
        <v>1626</v>
      </c>
      <c r="C1319" s="20">
        <v>96916</v>
      </c>
      <c r="D1319" s="4" t="s">
        <v>40</v>
      </c>
      <c r="E1319" s="17">
        <v>3308.8</v>
      </c>
      <c r="F1319" s="41" t="s">
        <v>237</v>
      </c>
      <c r="G1319" s="17">
        <v>3308.8</v>
      </c>
      <c r="H1319" s="17">
        <f t="shared" si="21"/>
        <v>0</v>
      </c>
      <c r="I1319" s="21"/>
    </row>
    <row r="1320" spans="1:9" x14ac:dyDescent="0.25">
      <c r="A1320" s="18">
        <v>42748</v>
      </c>
      <c r="B1320" s="19" t="s">
        <v>1627</v>
      </c>
      <c r="C1320" s="20">
        <v>96917</v>
      </c>
      <c r="D1320" s="4" t="s">
        <v>32</v>
      </c>
      <c r="E1320" s="17">
        <v>6586</v>
      </c>
      <c r="F1320" s="41" t="s">
        <v>317</v>
      </c>
      <c r="G1320" s="17">
        <v>6586</v>
      </c>
      <c r="H1320" s="17">
        <f t="shared" si="21"/>
        <v>0</v>
      </c>
      <c r="I1320" s="21"/>
    </row>
    <row r="1321" spans="1:9" x14ac:dyDescent="0.25">
      <c r="A1321" s="18">
        <v>42748</v>
      </c>
      <c r="B1321" s="19" t="s">
        <v>1628</v>
      </c>
      <c r="C1321" s="20">
        <v>96918</v>
      </c>
      <c r="D1321" s="4" t="s">
        <v>541</v>
      </c>
      <c r="E1321" s="17">
        <v>3757.6</v>
      </c>
      <c r="F1321" s="45" t="s">
        <v>1346</v>
      </c>
      <c r="G1321" s="26">
        <f>1500+1000+1257.6</f>
        <v>3757.6</v>
      </c>
      <c r="H1321" s="26">
        <f t="shared" si="21"/>
        <v>0</v>
      </c>
      <c r="I1321" s="21"/>
    </row>
    <row r="1322" spans="1:9" x14ac:dyDescent="0.25">
      <c r="A1322" s="18">
        <v>42748</v>
      </c>
      <c r="B1322" s="19" t="s">
        <v>1629</v>
      </c>
      <c r="C1322" s="20">
        <v>96919</v>
      </c>
      <c r="D1322" s="4" t="s">
        <v>974</v>
      </c>
      <c r="E1322" s="17">
        <v>10185</v>
      </c>
      <c r="F1322" s="41" t="s">
        <v>173</v>
      </c>
      <c r="G1322" s="17">
        <v>10185</v>
      </c>
      <c r="H1322" s="17">
        <f t="shared" si="21"/>
        <v>0</v>
      </c>
      <c r="I1322" s="21"/>
    </row>
    <row r="1323" spans="1:9" x14ac:dyDescent="0.25">
      <c r="A1323" s="18">
        <v>42748</v>
      </c>
      <c r="B1323" s="19" t="s">
        <v>1630</v>
      </c>
      <c r="C1323" s="20">
        <v>96920</v>
      </c>
      <c r="D1323" s="4" t="s">
        <v>218</v>
      </c>
      <c r="E1323" s="17">
        <v>109750.35</v>
      </c>
      <c r="F1323" s="41" t="s">
        <v>307</v>
      </c>
      <c r="G1323" s="17">
        <v>109750.35</v>
      </c>
      <c r="H1323" s="17">
        <f t="shared" si="21"/>
        <v>0</v>
      </c>
      <c r="I1323" s="21"/>
    </row>
    <row r="1324" spans="1:9" x14ac:dyDescent="0.25">
      <c r="A1324" s="18">
        <v>42748</v>
      </c>
      <c r="B1324" s="19" t="s">
        <v>1631</v>
      </c>
      <c r="C1324" s="20">
        <v>96921</v>
      </c>
      <c r="D1324" s="4" t="s">
        <v>49</v>
      </c>
      <c r="E1324" s="17">
        <v>15725.6</v>
      </c>
      <c r="F1324" s="42" t="s">
        <v>1632</v>
      </c>
      <c r="G1324" s="22">
        <f>8999.6+6726</f>
        <v>15725.6</v>
      </c>
      <c r="H1324" s="22">
        <f t="shared" si="21"/>
        <v>0</v>
      </c>
      <c r="I1324" s="21"/>
    </row>
    <row r="1325" spans="1:9" x14ac:dyDescent="0.25">
      <c r="A1325" s="18">
        <v>42748</v>
      </c>
      <c r="B1325" s="19" t="s">
        <v>1633</v>
      </c>
      <c r="C1325" s="20">
        <v>96922</v>
      </c>
      <c r="D1325" s="4" t="s">
        <v>1634</v>
      </c>
      <c r="E1325" s="17">
        <v>3793.2</v>
      </c>
      <c r="F1325" s="41" t="s">
        <v>173</v>
      </c>
      <c r="G1325" s="17">
        <v>3793.2</v>
      </c>
      <c r="H1325" s="17">
        <f t="shared" si="21"/>
        <v>0</v>
      </c>
      <c r="I1325" s="21"/>
    </row>
    <row r="1326" spans="1:9" x14ac:dyDescent="0.25">
      <c r="A1326" s="18">
        <v>42748</v>
      </c>
      <c r="B1326" s="19" t="s">
        <v>1635</v>
      </c>
      <c r="C1326" s="20">
        <v>96923</v>
      </c>
      <c r="D1326" s="4" t="s">
        <v>51</v>
      </c>
      <c r="E1326" s="17">
        <v>2011.4</v>
      </c>
      <c r="F1326" s="41" t="s">
        <v>126</v>
      </c>
      <c r="G1326" s="17">
        <v>2011.4</v>
      </c>
      <c r="H1326" s="17">
        <f t="shared" si="21"/>
        <v>0</v>
      </c>
      <c r="I1326" s="21"/>
    </row>
    <row r="1327" spans="1:9" x14ac:dyDescent="0.25">
      <c r="A1327" s="18">
        <v>42748</v>
      </c>
      <c r="B1327" s="19" t="s">
        <v>1636</v>
      </c>
      <c r="C1327" s="20">
        <v>96924</v>
      </c>
      <c r="D1327" s="4" t="s">
        <v>28</v>
      </c>
      <c r="E1327" s="17">
        <v>18920</v>
      </c>
      <c r="F1327" s="41" t="s">
        <v>173</v>
      </c>
      <c r="G1327" s="17">
        <v>18920</v>
      </c>
      <c r="H1327" s="17">
        <f t="shared" si="21"/>
        <v>0</v>
      </c>
      <c r="I1327" s="21"/>
    </row>
    <row r="1328" spans="1:9" x14ac:dyDescent="0.25">
      <c r="A1328" s="18">
        <v>42748</v>
      </c>
      <c r="B1328" s="19" t="s">
        <v>1637</v>
      </c>
      <c r="C1328" s="20">
        <v>96925</v>
      </c>
      <c r="D1328" s="4" t="s">
        <v>253</v>
      </c>
      <c r="E1328" s="17">
        <v>800.6</v>
      </c>
      <c r="F1328" s="41" t="s">
        <v>511</v>
      </c>
      <c r="G1328" s="17">
        <v>800.6</v>
      </c>
      <c r="H1328" s="17">
        <f t="shared" si="21"/>
        <v>0</v>
      </c>
      <c r="I1328" s="21"/>
    </row>
    <row r="1329" spans="1:9" x14ac:dyDescent="0.25">
      <c r="A1329" s="18">
        <v>42748</v>
      </c>
      <c r="B1329" s="19" t="s">
        <v>1638</v>
      </c>
      <c r="C1329" s="20">
        <v>96926</v>
      </c>
      <c r="D1329" s="4" t="s">
        <v>428</v>
      </c>
      <c r="E1329" s="17">
        <v>5304.6</v>
      </c>
      <c r="F1329" s="41" t="s">
        <v>511</v>
      </c>
      <c r="G1329" s="17">
        <v>5304.6</v>
      </c>
      <c r="H1329" s="17">
        <f t="shared" si="21"/>
        <v>0</v>
      </c>
      <c r="I1329" s="21"/>
    </row>
    <row r="1330" spans="1:9" x14ac:dyDescent="0.25">
      <c r="A1330" s="18">
        <v>42748</v>
      </c>
      <c r="B1330" s="19" t="s">
        <v>1639</v>
      </c>
      <c r="C1330" s="20">
        <v>96927</v>
      </c>
      <c r="D1330" s="4" t="s">
        <v>457</v>
      </c>
      <c r="E1330" s="17">
        <v>4136</v>
      </c>
      <c r="F1330" s="41" t="s">
        <v>173</v>
      </c>
      <c r="G1330" s="17">
        <v>4136</v>
      </c>
      <c r="H1330" s="17">
        <f t="shared" si="21"/>
        <v>0</v>
      </c>
      <c r="I1330" s="21"/>
    </row>
    <row r="1331" spans="1:9" x14ac:dyDescent="0.25">
      <c r="A1331" s="18">
        <v>42748</v>
      </c>
      <c r="B1331" s="19" t="s">
        <v>1640</v>
      </c>
      <c r="C1331" s="20">
        <v>96928</v>
      </c>
      <c r="D1331" s="4" t="s">
        <v>69</v>
      </c>
      <c r="E1331" s="17">
        <v>3443</v>
      </c>
      <c r="F1331" s="41" t="s">
        <v>173</v>
      </c>
      <c r="G1331" s="17">
        <v>3443</v>
      </c>
      <c r="H1331" s="17">
        <f t="shared" si="21"/>
        <v>0</v>
      </c>
      <c r="I1331" s="21"/>
    </row>
    <row r="1332" spans="1:9" x14ac:dyDescent="0.25">
      <c r="A1332" s="18">
        <v>42748</v>
      </c>
      <c r="B1332" s="19" t="s">
        <v>1641</v>
      </c>
      <c r="C1332" s="20">
        <v>96929</v>
      </c>
      <c r="D1332" s="4" t="s">
        <v>186</v>
      </c>
      <c r="E1332" s="17">
        <v>3461.4</v>
      </c>
      <c r="F1332" s="41" t="s">
        <v>237</v>
      </c>
      <c r="G1332" s="17">
        <v>3461.4</v>
      </c>
      <c r="H1332" s="17">
        <f t="shared" si="21"/>
        <v>0</v>
      </c>
      <c r="I1332" s="21"/>
    </row>
    <row r="1333" spans="1:9" x14ac:dyDescent="0.25">
      <c r="A1333" s="18">
        <v>42748</v>
      </c>
      <c r="B1333" s="19" t="s">
        <v>1642</v>
      </c>
      <c r="C1333" s="20">
        <v>96930</v>
      </c>
      <c r="D1333" s="4" t="s">
        <v>184</v>
      </c>
      <c r="E1333" s="17">
        <v>1501.5</v>
      </c>
      <c r="F1333" s="41" t="s">
        <v>173</v>
      </c>
      <c r="G1333" s="17">
        <v>1501.5</v>
      </c>
      <c r="H1333" s="17">
        <f t="shared" si="21"/>
        <v>0</v>
      </c>
      <c r="I1333" s="21"/>
    </row>
    <row r="1334" spans="1:9" x14ac:dyDescent="0.25">
      <c r="A1334" s="18">
        <v>42748</v>
      </c>
      <c r="B1334" s="19" t="s">
        <v>1643</v>
      </c>
      <c r="C1334" s="20">
        <v>96931</v>
      </c>
      <c r="D1334" s="4" t="s">
        <v>35</v>
      </c>
      <c r="E1334" s="17">
        <v>18978.599999999999</v>
      </c>
      <c r="F1334" s="42" t="s">
        <v>1475</v>
      </c>
      <c r="G1334" s="22">
        <f>11000+1000+6978.6</f>
        <v>18978.599999999999</v>
      </c>
      <c r="H1334" s="22">
        <f t="shared" si="21"/>
        <v>0</v>
      </c>
      <c r="I1334" s="21"/>
    </row>
    <row r="1335" spans="1:9" x14ac:dyDescent="0.25">
      <c r="A1335" s="18">
        <v>42748</v>
      </c>
      <c r="B1335" s="19" t="s">
        <v>1644</v>
      </c>
      <c r="C1335" s="20">
        <v>96932</v>
      </c>
      <c r="D1335" s="4" t="s">
        <v>1645</v>
      </c>
      <c r="E1335" s="17">
        <v>2468.1999999999998</v>
      </c>
      <c r="F1335" s="41" t="s">
        <v>173</v>
      </c>
      <c r="G1335" s="17">
        <v>2468.1999999999998</v>
      </c>
      <c r="H1335" s="17">
        <f t="shared" si="21"/>
        <v>0</v>
      </c>
      <c r="I1335" s="21"/>
    </row>
    <row r="1336" spans="1:9" x14ac:dyDescent="0.25">
      <c r="A1336" s="18">
        <v>42748</v>
      </c>
      <c r="B1336" s="19" t="s">
        <v>1646</v>
      </c>
      <c r="C1336" s="20">
        <v>96933</v>
      </c>
      <c r="D1336" s="4" t="s">
        <v>43</v>
      </c>
      <c r="E1336" s="17">
        <v>2174</v>
      </c>
      <c r="F1336" s="41" t="s">
        <v>126</v>
      </c>
      <c r="G1336" s="17">
        <v>2174</v>
      </c>
      <c r="H1336" s="17">
        <f t="shared" si="21"/>
        <v>0</v>
      </c>
      <c r="I1336" s="21"/>
    </row>
    <row r="1337" spans="1:9" x14ac:dyDescent="0.25">
      <c r="A1337" s="18">
        <v>42748</v>
      </c>
      <c r="B1337" s="19" t="s">
        <v>1647</v>
      </c>
      <c r="C1337" s="20">
        <v>96934</v>
      </c>
      <c r="D1337" s="4" t="s">
        <v>793</v>
      </c>
      <c r="E1337" s="17">
        <v>1608</v>
      </c>
      <c r="F1337" s="41" t="s">
        <v>173</v>
      </c>
      <c r="G1337" s="17">
        <v>1608</v>
      </c>
      <c r="H1337" s="17">
        <f t="shared" si="21"/>
        <v>0</v>
      </c>
      <c r="I1337" s="21"/>
    </row>
    <row r="1338" spans="1:9" x14ac:dyDescent="0.25">
      <c r="A1338" s="18">
        <v>42748</v>
      </c>
      <c r="B1338" s="19" t="s">
        <v>1648</v>
      </c>
      <c r="C1338" s="20">
        <v>96935</v>
      </c>
      <c r="D1338" s="4" t="s">
        <v>576</v>
      </c>
      <c r="E1338" s="17">
        <v>4094</v>
      </c>
      <c r="F1338" s="41" t="s">
        <v>126</v>
      </c>
      <c r="G1338" s="17">
        <v>4094</v>
      </c>
      <c r="H1338" s="17">
        <f t="shared" si="21"/>
        <v>0</v>
      </c>
      <c r="I1338" s="21"/>
    </row>
    <row r="1339" spans="1:9" x14ac:dyDescent="0.25">
      <c r="A1339" s="18">
        <v>42748</v>
      </c>
      <c r="B1339" s="19" t="s">
        <v>1649</v>
      </c>
      <c r="C1339" s="20">
        <v>96936</v>
      </c>
      <c r="D1339" s="4" t="s">
        <v>17</v>
      </c>
      <c r="E1339" s="17">
        <v>1840</v>
      </c>
      <c r="F1339" s="42" t="s">
        <v>173</v>
      </c>
      <c r="G1339" s="22">
        <f>1500+340</f>
        <v>1840</v>
      </c>
      <c r="H1339" s="22">
        <f t="shared" si="21"/>
        <v>0</v>
      </c>
      <c r="I1339" s="21"/>
    </row>
    <row r="1340" spans="1:9" x14ac:dyDescent="0.25">
      <c r="A1340" s="18">
        <v>42748</v>
      </c>
      <c r="B1340" s="19" t="s">
        <v>1650</v>
      </c>
      <c r="C1340" s="20">
        <v>96937</v>
      </c>
      <c r="D1340" s="4" t="s">
        <v>71</v>
      </c>
      <c r="E1340" s="17">
        <v>3080</v>
      </c>
      <c r="F1340" s="41" t="s">
        <v>173</v>
      </c>
      <c r="G1340" s="17">
        <v>3080</v>
      </c>
      <c r="H1340" s="17">
        <f t="shared" si="21"/>
        <v>0</v>
      </c>
      <c r="I1340" s="21"/>
    </row>
    <row r="1341" spans="1:9" x14ac:dyDescent="0.25">
      <c r="A1341" s="18">
        <v>42748</v>
      </c>
      <c r="B1341" s="19" t="s">
        <v>1651</v>
      </c>
      <c r="C1341" s="20">
        <v>96938</v>
      </c>
      <c r="D1341" s="4" t="s">
        <v>19</v>
      </c>
      <c r="E1341" s="17">
        <v>2300</v>
      </c>
      <c r="F1341" s="41" t="s">
        <v>173</v>
      </c>
      <c r="G1341" s="17">
        <v>2300</v>
      </c>
      <c r="H1341" s="17">
        <f t="shared" si="21"/>
        <v>0</v>
      </c>
      <c r="I1341" s="21"/>
    </row>
    <row r="1342" spans="1:9" x14ac:dyDescent="0.25">
      <c r="A1342" s="18">
        <v>42748</v>
      </c>
      <c r="B1342" s="19" t="s">
        <v>1652</v>
      </c>
      <c r="C1342" s="20">
        <v>96939</v>
      </c>
      <c r="D1342" s="4" t="s">
        <v>57</v>
      </c>
      <c r="E1342" s="17">
        <v>552</v>
      </c>
      <c r="F1342" s="41" t="s">
        <v>173</v>
      </c>
      <c r="G1342" s="17">
        <v>552</v>
      </c>
      <c r="H1342" s="17">
        <f t="shared" si="21"/>
        <v>0</v>
      </c>
      <c r="I1342" s="21"/>
    </row>
    <row r="1343" spans="1:9" x14ac:dyDescent="0.25">
      <c r="A1343" s="18">
        <v>42748</v>
      </c>
      <c r="B1343" s="19" t="s">
        <v>1653</v>
      </c>
      <c r="C1343" s="20">
        <v>96940</v>
      </c>
      <c r="D1343" s="4" t="s">
        <v>67</v>
      </c>
      <c r="E1343" s="17">
        <v>4907</v>
      </c>
      <c r="F1343" s="41" t="s">
        <v>801</v>
      </c>
      <c r="G1343" s="17">
        <v>4907</v>
      </c>
      <c r="H1343" s="17">
        <f t="shared" si="21"/>
        <v>0</v>
      </c>
      <c r="I1343" s="21"/>
    </row>
    <row r="1344" spans="1:9" x14ac:dyDescent="0.25">
      <c r="A1344" s="18">
        <v>42748</v>
      </c>
      <c r="B1344" s="19" t="s">
        <v>1654</v>
      </c>
      <c r="C1344" s="20">
        <v>96941</v>
      </c>
      <c r="D1344" s="4" t="s">
        <v>1116</v>
      </c>
      <c r="E1344" s="17">
        <v>1286.7</v>
      </c>
      <c r="F1344" s="41" t="s">
        <v>173</v>
      </c>
      <c r="G1344" s="17">
        <v>1286.7</v>
      </c>
      <c r="H1344" s="17">
        <f t="shared" si="21"/>
        <v>0</v>
      </c>
      <c r="I1344" s="21"/>
    </row>
    <row r="1345" spans="1:9" x14ac:dyDescent="0.25">
      <c r="A1345" s="18">
        <v>42748</v>
      </c>
      <c r="B1345" s="19" t="s">
        <v>1655</v>
      </c>
      <c r="C1345" s="20">
        <v>96942</v>
      </c>
      <c r="D1345" s="15" t="s">
        <v>270</v>
      </c>
      <c r="E1345" s="16">
        <v>0</v>
      </c>
      <c r="F1345" s="40" t="s">
        <v>95</v>
      </c>
      <c r="G1345" s="16">
        <v>0</v>
      </c>
      <c r="H1345" s="16">
        <f t="shared" si="21"/>
        <v>0</v>
      </c>
      <c r="I1345" s="21"/>
    </row>
    <row r="1346" spans="1:9" x14ac:dyDescent="0.25">
      <c r="A1346" s="18">
        <v>42748</v>
      </c>
      <c r="B1346" s="19" t="s">
        <v>1656</v>
      </c>
      <c r="C1346" s="20">
        <v>96943</v>
      </c>
      <c r="D1346" s="4" t="s">
        <v>270</v>
      </c>
      <c r="E1346" s="17">
        <v>35418.699999999997</v>
      </c>
      <c r="F1346" s="41" t="s">
        <v>317</v>
      </c>
      <c r="G1346" s="17">
        <v>35418.699999999997</v>
      </c>
      <c r="H1346" s="17">
        <f t="shared" si="21"/>
        <v>0</v>
      </c>
      <c r="I1346" s="21"/>
    </row>
    <row r="1347" spans="1:9" x14ac:dyDescent="0.25">
      <c r="A1347" s="18">
        <v>42748</v>
      </c>
      <c r="B1347" s="19" t="s">
        <v>1657</v>
      </c>
      <c r="C1347" s="20">
        <v>96944</v>
      </c>
      <c r="D1347" s="4" t="s">
        <v>45</v>
      </c>
      <c r="E1347" s="17">
        <v>1368.4</v>
      </c>
      <c r="F1347" s="41" t="s">
        <v>173</v>
      </c>
      <c r="G1347" s="17">
        <v>1368.4</v>
      </c>
      <c r="H1347" s="17">
        <f t="shared" si="21"/>
        <v>0</v>
      </c>
      <c r="I1347" s="21"/>
    </row>
    <row r="1348" spans="1:9" x14ac:dyDescent="0.25">
      <c r="A1348" s="18">
        <v>42748</v>
      </c>
      <c r="B1348" s="19" t="s">
        <v>1658</v>
      </c>
      <c r="C1348" s="20">
        <v>96945</v>
      </c>
      <c r="D1348" s="4" t="s">
        <v>178</v>
      </c>
      <c r="E1348" s="17">
        <v>2923.4</v>
      </c>
      <c r="F1348" s="41" t="s">
        <v>173</v>
      </c>
      <c r="G1348" s="17">
        <v>2923.4</v>
      </c>
      <c r="H1348" s="17">
        <f t="shared" si="21"/>
        <v>0</v>
      </c>
      <c r="I1348" s="21"/>
    </row>
    <row r="1349" spans="1:9" x14ac:dyDescent="0.25">
      <c r="A1349" s="18">
        <v>42748</v>
      </c>
      <c r="B1349" s="19" t="s">
        <v>1659</v>
      </c>
      <c r="C1349" s="20">
        <v>96946</v>
      </c>
      <c r="D1349" s="4" t="s">
        <v>53</v>
      </c>
      <c r="E1349" s="17">
        <v>2631.2</v>
      </c>
      <c r="F1349" s="41" t="s">
        <v>173</v>
      </c>
      <c r="G1349" s="17">
        <v>2631.2</v>
      </c>
      <c r="H1349" s="17">
        <f t="shared" si="21"/>
        <v>0</v>
      </c>
      <c r="I1349" s="21"/>
    </row>
    <row r="1350" spans="1:9" x14ac:dyDescent="0.25">
      <c r="A1350" s="18">
        <v>42748</v>
      </c>
      <c r="B1350" s="19" t="s">
        <v>1660</v>
      </c>
      <c r="C1350" s="20">
        <v>96947</v>
      </c>
      <c r="D1350" s="4" t="s">
        <v>113</v>
      </c>
      <c r="E1350" s="17">
        <v>2060.4</v>
      </c>
      <c r="F1350" s="41" t="s">
        <v>173</v>
      </c>
      <c r="G1350" s="17">
        <v>2060.4</v>
      </c>
      <c r="H1350" s="17">
        <f t="shared" ref="H1350:H1413" si="22">E1350-G1350</f>
        <v>0</v>
      </c>
      <c r="I1350" s="21"/>
    </row>
    <row r="1351" spans="1:9" x14ac:dyDescent="0.25">
      <c r="A1351" s="18">
        <v>42748</v>
      </c>
      <c r="B1351" s="19" t="s">
        <v>1661</v>
      </c>
      <c r="C1351" s="20">
        <v>96948</v>
      </c>
      <c r="D1351" s="4" t="s">
        <v>79</v>
      </c>
      <c r="E1351" s="17">
        <v>3337.2</v>
      </c>
      <c r="F1351" s="41" t="s">
        <v>173</v>
      </c>
      <c r="G1351" s="17">
        <v>3337.2</v>
      </c>
      <c r="H1351" s="17">
        <f t="shared" si="22"/>
        <v>0</v>
      </c>
      <c r="I1351" s="21"/>
    </row>
    <row r="1352" spans="1:9" x14ac:dyDescent="0.25">
      <c r="A1352" s="18">
        <v>42748</v>
      </c>
      <c r="B1352" s="19" t="s">
        <v>1662</v>
      </c>
      <c r="C1352" s="20">
        <v>96949</v>
      </c>
      <c r="D1352" s="4" t="s">
        <v>1090</v>
      </c>
      <c r="E1352" s="17">
        <v>6411.8</v>
      </c>
      <c r="F1352" s="41" t="s">
        <v>173</v>
      </c>
      <c r="G1352" s="17">
        <v>6411.8</v>
      </c>
      <c r="H1352" s="17">
        <f t="shared" si="22"/>
        <v>0</v>
      </c>
      <c r="I1352" s="21"/>
    </row>
    <row r="1353" spans="1:9" x14ac:dyDescent="0.25">
      <c r="A1353" s="18">
        <v>42748</v>
      </c>
      <c r="B1353" s="19" t="s">
        <v>1663</v>
      </c>
      <c r="C1353" s="20">
        <v>96950</v>
      </c>
      <c r="D1353" s="4" t="s">
        <v>47</v>
      </c>
      <c r="E1353" s="17">
        <v>4068.3</v>
      </c>
      <c r="F1353" s="41" t="s">
        <v>173</v>
      </c>
      <c r="G1353" s="17">
        <v>4068.3</v>
      </c>
      <c r="H1353" s="17">
        <f t="shared" si="22"/>
        <v>0</v>
      </c>
      <c r="I1353" s="21"/>
    </row>
    <row r="1354" spans="1:9" x14ac:dyDescent="0.25">
      <c r="A1354" s="18">
        <v>42748</v>
      </c>
      <c r="B1354" s="19" t="s">
        <v>1664</v>
      </c>
      <c r="C1354" s="20">
        <v>96951</v>
      </c>
      <c r="D1354" s="4" t="s">
        <v>432</v>
      </c>
      <c r="E1354" s="17">
        <v>17581.5</v>
      </c>
      <c r="F1354" s="41" t="s">
        <v>317</v>
      </c>
      <c r="G1354" s="17">
        <v>17581.5</v>
      </c>
      <c r="H1354" s="17">
        <f t="shared" si="22"/>
        <v>0</v>
      </c>
      <c r="I1354" s="21"/>
    </row>
    <row r="1355" spans="1:9" x14ac:dyDescent="0.25">
      <c r="A1355" s="18">
        <v>42748</v>
      </c>
      <c r="B1355" s="19" t="s">
        <v>1665</v>
      </c>
      <c r="C1355" s="20">
        <v>96952</v>
      </c>
      <c r="D1355" s="4" t="s">
        <v>1666</v>
      </c>
      <c r="E1355" s="17">
        <v>17797.5</v>
      </c>
      <c r="F1355" s="41" t="s">
        <v>317</v>
      </c>
      <c r="G1355" s="17">
        <v>17797.5</v>
      </c>
      <c r="H1355" s="17">
        <f t="shared" si="22"/>
        <v>0</v>
      </c>
      <c r="I1355" s="21"/>
    </row>
    <row r="1356" spans="1:9" x14ac:dyDescent="0.25">
      <c r="A1356" s="18">
        <v>42748</v>
      </c>
      <c r="B1356" s="19" t="s">
        <v>1667</v>
      </c>
      <c r="C1356" s="20">
        <v>96953</v>
      </c>
      <c r="D1356" s="15" t="s">
        <v>430</v>
      </c>
      <c r="E1356" s="16">
        <v>0</v>
      </c>
      <c r="F1356" s="40" t="s">
        <v>95</v>
      </c>
      <c r="G1356" s="16">
        <v>0</v>
      </c>
      <c r="H1356" s="16">
        <f t="shared" si="22"/>
        <v>0</v>
      </c>
      <c r="I1356" s="21"/>
    </row>
    <row r="1357" spans="1:9" x14ac:dyDescent="0.25">
      <c r="A1357" s="18">
        <v>42748</v>
      </c>
      <c r="B1357" s="19" t="s">
        <v>1668</v>
      </c>
      <c r="C1357" s="20">
        <v>96954</v>
      </c>
      <c r="D1357" s="4" t="s">
        <v>430</v>
      </c>
      <c r="E1357" s="17">
        <v>1209.8</v>
      </c>
      <c r="F1357" s="41" t="s">
        <v>173</v>
      </c>
      <c r="G1357" s="17">
        <v>1209.8</v>
      </c>
      <c r="H1357" s="17">
        <f t="shared" si="22"/>
        <v>0</v>
      </c>
      <c r="I1357" s="21"/>
    </row>
    <row r="1358" spans="1:9" x14ac:dyDescent="0.25">
      <c r="A1358" s="18">
        <v>42748</v>
      </c>
      <c r="B1358" s="19" t="s">
        <v>1669</v>
      </c>
      <c r="C1358" s="20">
        <v>96955</v>
      </c>
      <c r="D1358" s="4" t="s">
        <v>272</v>
      </c>
      <c r="E1358" s="17">
        <v>3537.6</v>
      </c>
      <c r="F1358" s="41" t="s">
        <v>317</v>
      </c>
      <c r="G1358" s="17">
        <v>3537.6</v>
      </c>
      <c r="H1358" s="17">
        <f t="shared" si="22"/>
        <v>0</v>
      </c>
      <c r="I1358" s="21"/>
    </row>
    <row r="1359" spans="1:9" x14ac:dyDescent="0.25">
      <c r="A1359" s="18">
        <v>42748</v>
      </c>
      <c r="B1359" s="19" t="s">
        <v>1670</v>
      </c>
      <c r="C1359" s="20">
        <v>96956</v>
      </c>
      <c r="D1359" s="4" t="s">
        <v>876</v>
      </c>
      <c r="E1359" s="17">
        <v>3819.2</v>
      </c>
      <c r="F1359" s="41" t="s">
        <v>317</v>
      </c>
      <c r="G1359" s="17">
        <v>3819.2</v>
      </c>
      <c r="H1359" s="17">
        <f t="shared" si="22"/>
        <v>0</v>
      </c>
      <c r="I1359" s="21"/>
    </row>
    <row r="1360" spans="1:9" x14ac:dyDescent="0.25">
      <c r="A1360" s="18">
        <v>42748</v>
      </c>
      <c r="B1360" s="19" t="s">
        <v>1671</v>
      </c>
      <c r="C1360" s="20">
        <v>96957</v>
      </c>
      <c r="D1360" s="4" t="s">
        <v>442</v>
      </c>
      <c r="E1360" s="17">
        <v>15342.8</v>
      </c>
      <c r="F1360" s="41" t="s">
        <v>317</v>
      </c>
      <c r="G1360" s="17">
        <v>15342.8</v>
      </c>
      <c r="H1360" s="17">
        <f t="shared" si="22"/>
        <v>0</v>
      </c>
      <c r="I1360" s="21"/>
    </row>
    <row r="1361" spans="1:9" x14ac:dyDescent="0.25">
      <c r="A1361" s="18">
        <v>42748</v>
      </c>
      <c r="B1361" s="19" t="s">
        <v>1672</v>
      </c>
      <c r="C1361" s="20">
        <v>96958</v>
      </c>
      <c r="D1361" s="4" t="s">
        <v>285</v>
      </c>
      <c r="E1361" s="17">
        <v>5799.1</v>
      </c>
      <c r="F1361" s="41" t="s">
        <v>224</v>
      </c>
      <c r="G1361" s="17">
        <v>5799.1</v>
      </c>
      <c r="H1361" s="17">
        <f t="shared" si="22"/>
        <v>0</v>
      </c>
      <c r="I1361" s="21"/>
    </row>
    <row r="1362" spans="1:9" x14ac:dyDescent="0.25">
      <c r="A1362" s="18">
        <v>42748</v>
      </c>
      <c r="B1362" s="19" t="s">
        <v>1673</v>
      </c>
      <c r="C1362" s="20">
        <v>96959</v>
      </c>
      <c r="D1362" s="4" t="s">
        <v>862</v>
      </c>
      <c r="E1362" s="17">
        <v>4474.6000000000004</v>
      </c>
      <c r="F1362" s="41" t="s">
        <v>173</v>
      </c>
      <c r="G1362" s="17">
        <v>4474.6000000000004</v>
      </c>
      <c r="H1362" s="17">
        <f t="shared" si="22"/>
        <v>0</v>
      </c>
      <c r="I1362" s="21"/>
    </row>
    <row r="1363" spans="1:9" x14ac:dyDescent="0.25">
      <c r="A1363" s="18">
        <v>42748</v>
      </c>
      <c r="B1363" s="19" t="s">
        <v>1674</v>
      </c>
      <c r="C1363" s="20">
        <v>96960</v>
      </c>
      <c r="D1363" s="4" t="s">
        <v>356</v>
      </c>
      <c r="E1363" s="17">
        <v>8059.5</v>
      </c>
      <c r="F1363" s="41" t="s">
        <v>173</v>
      </c>
      <c r="G1363" s="17">
        <v>8059.5</v>
      </c>
      <c r="H1363" s="17">
        <f t="shared" si="22"/>
        <v>0</v>
      </c>
      <c r="I1363" s="21"/>
    </row>
    <row r="1364" spans="1:9" x14ac:dyDescent="0.25">
      <c r="A1364" s="18">
        <v>42748</v>
      </c>
      <c r="B1364" s="19" t="s">
        <v>1675</v>
      </c>
      <c r="C1364" s="20">
        <v>96961</v>
      </c>
      <c r="D1364" s="4" t="s">
        <v>268</v>
      </c>
      <c r="E1364" s="17">
        <v>37297.4</v>
      </c>
      <c r="F1364" s="41" t="s">
        <v>317</v>
      </c>
      <c r="G1364" s="17">
        <v>37297.4</v>
      </c>
      <c r="H1364" s="17">
        <f t="shared" si="22"/>
        <v>0</v>
      </c>
      <c r="I1364" s="21"/>
    </row>
    <row r="1365" spans="1:9" x14ac:dyDescent="0.25">
      <c r="A1365" s="18">
        <v>42748</v>
      </c>
      <c r="B1365" s="19" t="s">
        <v>1676</v>
      </c>
      <c r="C1365" s="20">
        <v>96962</v>
      </c>
      <c r="D1365" s="4" t="s">
        <v>30</v>
      </c>
      <c r="E1365" s="17">
        <v>1934</v>
      </c>
      <c r="F1365" s="41" t="s">
        <v>173</v>
      </c>
      <c r="G1365" s="17">
        <v>1934</v>
      </c>
      <c r="H1365" s="17">
        <f t="shared" si="22"/>
        <v>0</v>
      </c>
      <c r="I1365" s="21"/>
    </row>
    <row r="1366" spans="1:9" x14ac:dyDescent="0.25">
      <c r="A1366" s="18">
        <v>42748</v>
      </c>
      <c r="B1366" s="19" t="s">
        <v>1677</v>
      </c>
      <c r="C1366" s="20">
        <v>96963</v>
      </c>
      <c r="D1366" s="4" t="s">
        <v>30</v>
      </c>
      <c r="E1366" s="17">
        <v>1067.2</v>
      </c>
      <c r="F1366" s="41" t="s">
        <v>173</v>
      </c>
      <c r="G1366" s="17">
        <v>1067.2</v>
      </c>
      <c r="H1366" s="17">
        <f t="shared" si="22"/>
        <v>0</v>
      </c>
      <c r="I1366" s="21"/>
    </row>
    <row r="1367" spans="1:9" x14ac:dyDescent="0.25">
      <c r="A1367" s="18">
        <v>42748</v>
      </c>
      <c r="B1367" s="19" t="s">
        <v>1678</v>
      </c>
      <c r="C1367" s="20">
        <v>96964</v>
      </c>
      <c r="D1367" s="4" t="s">
        <v>30</v>
      </c>
      <c r="E1367" s="17">
        <v>607.20000000000005</v>
      </c>
      <c r="F1367" s="41" t="s">
        <v>173</v>
      </c>
      <c r="G1367" s="17">
        <v>607.20000000000005</v>
      </c>
      <c r="H1367" s="17">
        <f t="shared" si="22"/>
        <v>0</v>
      </c>
      <c r="I1367" s="21"/>
    </row>
    <row r="1368" spans="1:9" x14ac:dyDescent="0.25">
      <c r="A1368" s="18">
        <v>42748</v>
      </c>
      <c r="B1368" s="19" t="s">
        <v>1679</v>
      </c>
      <c r="C1368" s="20">
        <v>96965</v>
      </c>
      <c r="D1368" s="4" t="s">
        <v>590</v>
      </c>
      <c r="E1368" s="17">
        <v>7483.4</v>
      </c>
      <c r="F1368" s="41" t="s">
        <v>317</v>
      </c>
      <c r="G1368" s="17">
        <v>7483.4</v>
      </c>
      <c r="H1368" s="17">
        <f t="shared" si="22"/>
        <v>0</v>
      </c>
      <c r="I1368" s="21"/>
    </row>
    <row r="1369" spans="1:9" x14ac:dyDescent="0.25">
      <c r="A1369" s="18">
        <v>42748</v>
      </c>
      <c r="B1369" s="19" t="s">
        <v>1680</v>
      </c>
      <c r="C1369" s="20">
        <v>96966</v>
      </c>
      <c r="D1369" s="4" t="s">
        <v>773</v>
      </c>
      <c r="E1369" s="17">
        <v>6338.2</v>
      </c>
      <c r="F1369" s="41" t="s">
        <v>173</v>
      </c>
      <c r="G1369" s="17">
        <v>6338.2</v>
      </c>
      <c r="H1369" s="17">
        <f t="shared" si="22"/>
        <v>0</v>
      </c>
      <c r="I1369" s="21"/>
    </row>
    <row r="1370" spans="1:9" x14ac:dyDescent="0.25">
      <c r="A1370" s="18">
        <v>42748</v>
      </c>
      <c r="B1370" s="19" t="s">
        <v>1681</v>
      </c>
      <c r="C1370" s="20">
        <v>96967</v>
      </c>
      <c r="D1370" s="4" t="s">
        <v>151</v>
      </c>
      <c r="E1370" s="17">
        <v>19502</v>
      </c>
      <c r="F1370" s="41" t="s">
        <v>173</v>
      </c>
      <c r="G1370" s="17">
        <v>19502</v>
      </c>
      <c r="H1370" s="17">
        <f t="shared" si="22"/>
        <v>0</v>
      </c>
      <c r="I1370" s="21"/>
    </row>
    <row r="1371" spans="1:9" x14ac:dyDescent="0.25">
      <c r="A1371" s="18">
        <v>42748</v>
      </c>
      <c r="B1371" s="19" t="s">
        <v>1682</v>
      </c>
      <c r="C1371" s="20">
        <v>96968</v>
      </c>
      <c r="D1371" s="4" t="s">
        <v>30</v>
      </c>
      <c r="E1371" s="17">
        <v>2148.3000000000002</v>
      </c>
      <c r="F1371" s="41" t="s">
        <v>173</v>
      </c>
      <c r="G1371" s="17">
        <v>2148.3000000000002</v>
      </c>
      <c r="H1371" s="17">
        <f t="shared" si="22"/>
        <v>0</v>
      </c>
      <c r="I1371" s="21"/>
    </row>
    <row r="1372" spans="1:9" x14ac:dyDescent="0.25">
      <c r="A1372" s="18">
        <v>42748</v>
      </c>
      <c r="B1372" s="19" t="s">
        <v>1683</v>
      </c>
      <c r="C1372" s="20">
        <v>96969</v>
      </c>
      <c r="D1372" s="4" t="s">
        <v>10</v>
      </c>
      <c r="E1372" s="17">
        <v>349.6</v>
      </c>
      <c r="F1372" s="41" t="s">
        <v>317</v>
      </c>
      <c r="G1372" s="17">
        <v>349.6</v>
      </c>
      <c r="H1372" s="17">
        <f t="shared" si="22"/>
        <v>0</v>
      </c>
      <c r="I1372" s="21"/>
    </row>
    <row r="1373" spans="1:9" x14ac:dyDescent="0.25">
      <c r="A1373" s="18">
        <v>42748</v>
      </c>
      <c r="B1373" s="19" t="s">
        <v>1684</v>
      </c>
      <c r="C1373" s="20">
        <v>96970</v>
      </c>
      <c r="D1373" s="4" t="s">
        <v>590</v>
      </c>
      <c r="E1373" s="17">
        <v>7557.2</v>
      </c>
      <c r="F1373" s="41" t="s">
        <v>317</v>
      </c>
      <c r="G1373" s="17">
        <v>7557.2</v>
      </c>
      <c r="H1373" s="17">
        <f t="shared" si="22"/>
        <v>0</v>
      </c>
      <c r="I1373" s="21"/>
    </row>
    <row r="1374" spans="1:9" x14ac:dyDescent="0.25">
      <c r="A1374" s="18">
        <v>42748</v>
      </c>
      <c r="B1374" s="19" t="s">
        <v>1685</v>
      </c>
      <c r="C1374" s="20">
        <v>96971</v>
      </c>
      <c r="D1374" s="4" t="s">
        <v>21</v>
      </c>
      <c r="E1374" s="17">
        <v>37779.800000000003</v>
      </c>
      <c r="F1374" s="41" t="s">
        <v>336</v>
      </c>
      <c r="G1374" s="17">
        <v>37779.800000000003</v>
      </c>
      <c r="H1374" s="17">
        <f t="shared" si="22"/>
        <v>0</v>
      </c>
      <c r="I1374" s="21"/>
    </row>
    <row r="1375" spans="1:9" x14ac:dyDescent="0.25">
      <c r="A1375" s="18">
        <v>42748</v>
      </c>
      <c r="B1375" s="19" t="s">
        <v>1686</v>
      </c>
      <c r="C1375" s="20">
        <v>96972</v>
      </c>
      <c r="D1375" s="4" t="s">
        <v>274</v>
      </c>
      <c r="E1375" s="17">
        <v>15028.8</v>
      </c>
      <c r="F1375" s="41" t="s">
        <v>317</v>
      </c>
      <c r="G1375" s="17">
        <v>15028.8</v>
      </c>
      <c r="H1375" s="17">
        <f t="shared" si="22"/>
        <v>0</v>
      </c>
      <c r="I1375" s="21"/>
    </row>
    <row r="1376" spans="1:9" x14ac:dyDescent="0.25">
      <c r="A1376" s="18">
        <v>42748</v>
      </c>
      <c r="B1376" s="19" t="s">
        <v>1687</v>
      </c>
      <c r="C1376" s="20">
        <v>96973</v>
      </c>
      <c r="D1376" s="4" t="s">
        <v>590</v>
      </c>
      <c r="E1376" s="17">
        <v>5603.2</v>
      </c>
      <c r="F1376" s="41" t="s">
        <v>317</v>
      </c>
      <c r="G1376" s="17">
        <v>5603.2</v>
      </c>
      <c r="H1376" s="17">
        <f t="shared" si="22"/>
        <v>0</v>
      </c>
      <c r="I1376" s="21"/>
    </row>
    <row r="1377" spans="1:9" x14ac:dyDescent="0.25">
      <c r="A1377" s="18">
        <v>42748</v>
      </c>
      <c r="B1377" s="19" t="s">
        <v>1688</v>
      </c>
      <c r="C1377" s="20">
        <v>96974</v>
      </c>
      <c r="D1377" s="4" t="s">
        <v>157</v>
      </c>
      <c r="E1377" s="17">
        <v>33796.019999999997</v>
      </c>
      <c r="F1377" s="42" t="s">
        <v>1689</v>
      </c>
      <c r="G1377" s="22">
        <f>28800+4996.02</f>
        <v>33796.020000000004</v>
      </c>
      <c r="H1377" s="22">
        <f t="shared" si="22"/>
        <v>0</v>
      </c>
      <c r="I1377" s="21"/>
    </row>
    <row r="1378" spans="1:9" x14ac:dyDescent="0.25">
      <c r="A1378" s="18">
        <v>42748</v>
      </c>
      <c r="B1378" s="19" t="s">
        <v>1690</v>
      </c>
      <c r="C1378" s="20">
        <v>96975</v>
      </c>
      <c r="D1378" s="4" t="s">
        <v>590</v>
      </c>
      <c r="E1378" s="17">
        <v>3922</v>
      </c>
      <c r="F1378" s="41" t="s">
        <v>317</v>
      </c>
      <c r="G1378" s="17">
        <v>3922</v>
      </c>
      <c r="H1378" s="17">
        <f t="shared" si="22"/>
        <v>0</v>
      </c>
      <c r="I1378" s="21"/>
    </row>
    <row r="1379" spans="1:9" x14ac:dyDescent="0.25">
      <c r="A1379" s="18">
        <v>42748</v>
      </c>
      <c r="B1379" s="19" t="s">
        <v>1691</v>
      </c>
      <c r="C1379" s="20">
        <v>96976</v>
      </c>
      <c r="D1379" s="4" t="s">
        <v>435</v>
      </c>
      <c r="E1379" s="17">
        <v>5559.7</v>
      </c>
      <c r="F1379" s="41" t="s">
        <v>317</v>
      </c>
      <c r="G1379" s="17">
        <v>5559.7</v>
      </c>
      <c r="H1379" s="17">
        <f t="shared" si="22"/>
        <v>0</v>
      </c>
      <c r="I1379" s="21"/>
    </row>
    <row r="1380" spans="1:9" x14ac:dyDescent="0.25">
      <c r="A1380" s="18">
        <v>42748</v>
      </c>
      <c r="B1380" s="19" t="s">
        <v>1692</v>
      </c>
      <c r="C1380" s="20">
        <v>96977</v>
      </c>
      <c r="D1380" s="4" t="s">
        <v>208</v>
      </c>
      <c r="E1380" s="17">
        <v>10864.62</v>
      </c>
      <c r="F1380" s="41" t="s">
        <v>237</v>
      </c>
      <c r="G1380" s="17">
        <v>10864.62</v>
      </c>
      <c r="H1380" s="17">
        <f t="shared" si="22"/>
        <v>0</v>
      </c>
      <c r="I1380" s="21"/>
    </row>
    <row r="1381" spans="1:9" x14ac:dyDescent="0.25">
      <c r="A1381" s="18">
        <v>42748</v>
      </c>
      <c r="B1381" s="19" t="s">
        <v>1693</v>
      </c>
      <c r="C1381" s="20">
        <v>96978</v>
      </c>
      <c r="D1381" s="4" t="s">
        <v>149</v>
      </c>
      <c r="E1381" s="17">
        <v>3960.4</v>
      </c>
      <c r="F1381" s="41" t="s">
        <v>173</v>
      </c>
      <c r="G1381" s="17">
        <v>3960.4</v>
      </c>
      <c r="H1381" s="17">
        <f t="shared" si="22"/>
        <v>0</v>
      </c>
      <c r="I1381" s="21"/>
    </row>
    <row r="1382" spans="1:9" x14ac:dyDescent="0.25">
      <c r="A1382" s="18">
        <v>42748</v>
      </c>
      <c r="B1382" s="19" t="s">
        <v>1694</v>
      </c>
      <c r="C1382" s="20">
        <v>96979</v>
      </c>
      <c r="D1382" s="4" t="s">
        <v>462</v>
      </c>
      <c r="E1382" s="17">
        <v>8199</v>
      </c>
      <c r="F1382" s="41" t="s">
        <v>126</v>
      </c>
      <c r="G1382" s="17">
        <v>8199</v>
      </c>
      <c r="H1382" s="17">
        <f t="shared" si="22"/>
        <v>0</v>
      </c>
      <c r="I1382" s="21"/>
    </row>
    <row r="1383" spans="1:9" x14ac:dyDescent="0.25">
      <c r="A1383" s="18">
        <v>42748</v>
      </c>
      <c r="B1383" s="19" t="s">
        <v>1695</v>
      </c>
      <c r="C1383" s="20">
        <v>96980</v>
      </c>
      <c r="D1383" s="4" t="s">
        <v>94</v>
      </c>
      <c r="E1383" s="17">
        <v>3483</v>
      </c>
      <c r="F1383" s="41" t="s">
        <v>126</v>
      </c>
      <c r="G1383" s="17">
        <v>3483</v>
      </c>
      <c r="H1383" s="17">
        <f t="shared" si="22"/>
        <v>0</v>
      </c>
      <c r="I1383" s="21"/>
    </row>
    <row r="1384" spans="1:9" x14ac:dyDescent="0.25">
      <c r="A1384" s="18">
        <v>42748</v>
      </c>
      <c r="B1384" s="19" t="s">
        <v>1696</v>
      </c>
      <c r="C1384" s="20">
        <v>96981</v>
      </c>
      <c r="D1384" s="4" t="s">
        <v>30</v>
      </c>
      <c r="E1384" s="17">
        <v>56855.360000000001</v>
      </c>
      <c r="F1384" s="41" t="s">
        <v>173</v>
      </c>
      <c r="G1384" s="17">
        <v>56855.360000000001</v>
      </c>
      <c r="H1384" s="17">
        <f t="shared" si="22"/>
        <v>0</v>
      </c>
      <c r="I1384" s="21"/>
    </row>
    <row r="1385" spans="1:9" x14ac:dyDescent="0.25">
      <c r="A1385" s="18">
        <v>42748</v>
      </c>
      <c r="B1385" s="19" t="s">
        <v>1697</v>
      </c>
      <c r="C1385" s="20">
        <v>96982</v>
      </c>
      <c r="D1385" s="4" t="s">
        <v>81</v>
      </c>
      <c r="E1385" s="17">
        <v>3294.5</v>
      </c>
      <c r="F1385" s="41" t="s">
        <v>126</v>
      </c>
      <c r="G1385" s="17">
        <v>3294.5</v>
      </c>
      <c r="H1385" s="17">
        <f t="shared" si="22"/>
        <v>0</v>
      </c>
      <c r="I1385" s="21"/>
    </row>
    <row r="1386" spans="1:9" x14ac:dyDescent="0.25">
      <c r="A1386" s="18">
        <v>42748</v>
      </c>
      <c r="B1386" s="19" t="s">
        <v>1698</v>
      </c>
      <c r="C1386" s="20">
        <v>96983</v>
      </c>
      <c r="D1386" s="4" t="s">
        <v>103</v>
      </c>
      <c r="E1386" s="17">
        <v>3283.2</v>
      </c>
      <c r="F1386" s="41" t="s">
        <v>511</v>
      </c>
      <c r="G1386" s="17">
        <v>3283.2</v>
      </c>
      <c r="H1386" s="17">
        <f t="shared" si="22"/>
        <v>0</v>
      </c>
      <c r="I1386" s="21"/>
    </row>
    <row r="1387" spans="1:9" x14ac:dyDescent="0.25">
      <c r="A1387" s="18">
        <v>42748</v>
      </c>
      <c r="B1387" s="19" t="s">
        <v>1699</v>
      </c>
      <c r="C1387" s="20">
        <v>96984</v>
      </c>
      <c r="D1387" s="4" t="s">
        <v>105</v>
      </c>
      <c r="E1387" s="17">
        <v>3191.4</v>
      </c>
      <c r="F1387" s="41" t="s">
        <v>511</v>
      </c>
      <c r="G1387" s="17">
        <v>3191.4</v>
      </c>
      <c r="H1387" s="17">
        <f t="shared" si="22"/>
        <v>0</v>
      </c>
      <c r="I1387" s="21"/>
    </row>
    <row r="1388" spans="1:9" x14ac:dyDescent="0.25">
      <c r="A1388" s="18">
        <v>42748</v>
      </c>
      <c r="B1388" s="19" t="s">
        <v>1700</v>
      </c>
      <c r="C1388" s="20">
        <v>96985</v>
      </c>
      <c r="D1388" s="4" t="s">
        <v>492</v>
      </c>
      <c r="E1388" s="17">
        <v>23031</v>
      </c>
      <c r="F1388" s="41" t="s">
        <v>126</v>
      </c>
      <c r="G1388" s="17">
        <v>23031</v>
      </c>
      <c r="H1388" s="17">
        <f t="shared" si="22"/>
        <v>0</v>
      </c>
      <c r="I1388" s="21"/>
    </row>
    <row r="1389" spans="1:9" x14ac:dyDescent="0.25">
      <c r="A1389" s="18">
        <v>42748</v>
      </c>
      <c r="B1389" s="19" t="s">
        <v>1701</v>
      </c>
      <c r="C1389" s="20">
        <v>96986</v>
      </c>
      <c r="D1389" s="4" t="s">
        <v>329</v>
      </c>
      <c r="E1389" s="17">
        <v>594.4</v>
      </c>
      <c r="F1389" s="41" t="s">
        <v>173</v>
      </c>
      <c r="G1389" s="17">
        <v>594.4</v>
      </c>
      <c r="H1389" s="17">
        <f t="shared" si="22"/>
        <v>0</v>
      </c>
      <c r="I1389" s="21"/>
    </row>
    <row r="1390" spans="1:9" x14ac:dyDescent="0.25">
      <c r="A1390" s="18">
        <v>42748</v>
      </c>
      <c r="B1390" s="19" t="s">
        <v>1702</v>
      </c>
      <c r="C1390" s="20">
        <v>96987</v>
      </c>
      <c r="D1390" s="4" t="s">
        <v>305</v>
      </c>
      <c r="E1390" s="17">
        <v>6530.4</v>
      </c>
      <c r="F1390" s="41" t="s">
        <v>237</v>
      </c>
      <c r="G1390" s="17">
        <v>6530.4</v>
      </c>
      <c r="H1390" s="17">
        <f t="shared" si="22"/>
        <v>0</v>
      </c>
      <c r="I1390" s="21"/>
    </row>
    <row r="1391" spans="1:9" x14ac:dyDescent="0.25">
      <c r="A1391" s="18">
        <v>42748</v>
      </c>
      <c r="B1391" s="19" t="s">
        <v>1703</v>
      </c>
      <c r="C1391" s="20">
        <v>96988</v>
      </c>
      <c r="D1391" s="4" t="s">
        <v>459</v>
      </c>
      <c r="E1391" s="17">
        <v>1004.4</v>
      </c>
      <c r="F1391" s="41" t="s">
        <v>173</v>
      </c>
      <c r="G1391" s="17">
        <v>1004.4</v>
      </c>
      <c r="H1391" s="17">
        <f t="shared" si="22"/>
        <v>0</v>
      </c>
      <c r="I1391" s="21"/>
    </row>
    <row r="1392" spans="1:9" x14ac:dyDescent="0.25">
      <c r="A1392" s="18">
        <v>42748</v>
      </c>
      <c r="B1392" s="19" t="s">
        <v>1704</v>
      </c>
      <c r="C1392" s="20">
        <v>96989</v>
      </c>
      <c r="D1392" s="4" t="s">
        <v>476</v>
      </c>
      <c r="E1392" s="17">
        <v>21704.5</v>
      </c>
      <c r="F1392" s="41" t="s">
        <v>317</v>
      </c>
      <c r="G1392" s="17">
        <v>21704.5</v>
      </c>
      <c r="H1392" s="17">
        <f t="shared" si="22"/>
        <v>0</v>
      </c>
      <c r="I1392" s="21"/>
    </row>
    <row r="1393" spans="1:9" x14ac:dyDescent="0.25">
      <c r="A1393" s="18">
        <v>42748</v>
      </c>
      <c r="B1393" s="19" t="s">
        <v>1705</v>
      </c>
      <c r="C1393" s="20">
        <v>96990</v>
      </c>
      <c r="D1393" s="4" t="s">
        <v>277</v>
      </c>
      <c r="E1393" s="17">
        <v>4259.1400000000003</v>
      </c>
      <c r="F1393" s="41" t="s">
        <v>173</v>
      </c>
      <c r="G1393" s="17">
        <v>4259.1400000000003</v>
      </c>
      <c r="H1393" s="17">
        <f t="shared" si="22"/>
        <v>0</v>
      </c>
      <c r="I1393" s="21"/>
    </row>
    <row r="1394" spans="1:9" x14ac:dyDescent="0.25">
      <c r="A1394" s="18">
        <v>42748</v>
      </c>
      <c r="B1394" s="19" t="s">
        <v>1706</v>
      </c>
      <c r="C1394" s="20">
        <v>96991</v>
      </c>
      <c r="D1394" s="4" t="s">
        <v>205</v>
      </c>
      <c r="E1394" s="17">
        <v>97.61</v>
      </c>
      <c r="F1394" s="41" t="s">
        <v>173</v>
      </c>
      <c r="G1394" s="17">
        <v>97.61</v>
      </c>
      <c r="H1394" s="17">
        <f t="shared" si="22"/>
        <v>0</v>
      </c>
      <c r="I1394" s="21"/>
    </row>
    <row r="1395" spans="1:9" x14ac:dyDescent="0.25">
      <c r="A1395" s="18">
        <v>42748</v>
      </c>
      <c r="B1395" s="19" t="s">
        <v>1707</v>
      </c>
      <c r="C1395" s="20">
        <v>96992</v>
      </c>
      <c r="D1395" s="4" t="s">
        <v>459</v>
      </c>
      <c r="E1395" s="17">
        <v>1070.4000000000001</v>
      </c>
      <c r="F1395" s="41" t="s">
        <v>173</v>
      </c>
      <c r="G1395" s="17">
        <v>1070.4000000000001</v>
      </c>
      <c r="H1395" s="17">
        <f t="shared" si="22"/>
        <v>0</v>
      </c>
      <c r="I1395" s="21"/>
    </row>
    <row r="1396" spans="1:9" x14ac:dyDescent="0.25">
      <c r="A1396" s="18">
        <v>42748</v>
      </c>
      <c r="B1396" s="19" t="s">
        <v>1708</v>
      </c>
      <c r="C1396" s="20">
        <v>96993</v>
      </c>
      <c r="D1396" s="4" t="s">
        <v>131</v>
      </c>
      <c r="E1396" s="17">
        <v>8073</v>
      </c>
      <c r="F1396" s="41" t="s">
        <v>173</v>
      </c>
      <c r="G1396" s="17">
        <v>8073</v>
      </c>
      <c r="H1396" s="17">
        <f t="shared" si="22"/>
        <v>0</v>
      </c>
      <c r="I1396" s="21"/>
    </row>
    <row r="1397" spans="1:9" x14ac:dyDescent="0.25">
      <c r="A1397" s="18">
        <v>42748</v>
      </c>
      <c r="B1397" s="19" t="s">
        <v>1709</v>
      </c>
      <c r="C1397" s="20">
        <v>96994</v>
      </c>
      <c r="D1397" s="4" t="s">
        <v>131</v>
      </c>
      <c r="E1397" s="17">
        <v>1635.4</v>
      </c>
      <c r="F1397" s="41" t="s">
        <v>173</v>
      </c>
      <c r="G1397" s="17">
        <v>1635.4</v>
      </c>
      <c r="H1397" s="17">
        <f t="shared" si="22"/>
        <v>0</v>
      </c>
      <c r="I1397" s="21"/>
    </row>
    <row r="1398" spans="1:9" x14ac:dyDescent="0.25">
      <c r="A1398" s="18">
        <v>42748</v>
      </c>
      <c r="B1398" s="19" t="s">
        <v>1710</v>
      </c>
      <c r="C1398" s="20">
        <v>96995</v>
      </c>
      <c r="D1398" s="4" t="s">
        <v>289</v>
      </c>
      <c r="E1398" s="17">
        <v>13659.8</v>
      </c>
      <c r="F1398" s="41" t="s">
        <v>1173</v>
      </c>
      <c r="G1398" s="17">
        <v>13659.8</v>
      </c>
      <c r="H1398" s="17">
        <f t="shared" si="22"/>
        <v>0</v>
      </c>
      <c r="I1398" s="21"/>
    </row>
    <row r="1399" spans="1:9" x14ac:dyDescent="0.25">
      <c r="A1399" s="18">
        <v>42748</v>
      </c>
      <c r="B1399" s="19" t="s">
        <v>1711</v>
      </c>
      <c r="C1399" s="20">
        <v>96996</v>
      </c>
      <c r="D1399" s="4" t="s">
        <v>101</v>
      </c>
      <c r="E1399" s="17">
        <v>1614.6</v>
      </c>
      <c r="F1399" s="41" t="s">
        <v>126</v>
      </c>
      <c r="G1399" s="17">
        <v>1614.6</v>
      </c>
      <c r="H1399" s="17">
        <f t="shared" si="22"/>
        <v>0</v>
      </c>
      <c r="I1399" s="21"/>
    </row>
    <row r="1400" spans="1:9" x14ac:dyDescent="0.25">
      <c r="A1400" s="18">
        <v>42748</v>
      </c>
      <c r="B1400" s="19" t="s">
        <v>1712</v>
      </c>
      <c r="C1400" s="20">
        <v>96997</v>
      </c>
      <c r="D1400" s="4" t="s">
        <v>99</v>
      </c>
      <c r="E1400" s="17">
        <v>2760</v>
      </c>
      <c r="F1400" s="41" t="s">
        <v>126</v>
      </c>
      <c r="G1400" s="17">
        <v>2760</v>
      </c>
      <c r="H1400" s="17">
        <f t="shared" si="22"/>
        <v>0</v>
      </c>
      <c r="I1400" s="21"/>
    </row>
    <row r="1401" spans="1:9" x14ac:dyDescent="0.25">
      <c r="A1401" s="18">
        <v>42748</v>
      </c>
      <c r="B1401" s="19" t="s">
        <v>1713</v>
      </c>
      <c r="C1401" s="20">
        <v>96998</v>
      </c>
      <c r="D1401" s="4" t="s">
        <v>30</v>
      </c>
      <c r="E1401" s="17">
        <v>1280</v>
      </c>
      <c r="F1401" s="41" t="s">
        <v>126</v>
      </c>
      <c r="G1401" s="17">
        <v>1280</v>
      </c>
      <c r="H1401" s="17">
        <f t="shared" si="22"/>
        <v>0</v>
      </c>
      <c r="I1401" s="21"/>
    </row>
    <row r="1402" spans="1:9" x14ac:dyDescent="0.25">
      <c r="A1402" s="18">
        <v>42748</v>
      </c>
      <c r="B1402" s="19" t="s">
        <v>1714</v>
      </c>
      <c r="C1402" s="20">
        <v>96999</v>
      </c>
      <c r="D1402" s="4" t="s">
        <v>30</v>
      </c>
      <c r="E1402" s="17">
        <v>1384.6</v>
      </c>
      <c r="F1402" s="41" t="s">
        <v>511</v>
      </c>
      <c r="G1402" s="17">
        <v>1384.6</v>
      </c>
      <c r="H1402" s="17">
        <f t="shared" si="22"/>
        <v>0</v>
      </c>
      <c r="I1402" s="21"/>
    </row>
    <row r="1403" spans="1:9" x14ac:dyDescent="0.25">
      <c r="A1403" s="18">
        <v>42748</v>
      </c>
      <c r="B1403" s="19" t="s">
        <v>1715</v>
      </c>
      <c r="C1403" s="20">
        <v>97000</v>
      </c>
      <c r="D1403" s="4" t="s">
        <v>281</v>
      </c>
      <c r="E1403" s="17">
        <v>2792.6</v>
      </c>
      <c r="F1403" s="41" t="s">
        <v>126</v>
      </c>
      <c r="G1403" s="17">
        <v>2792.6</v>
      </c>
      <c r="H1403" s="17">
        <f t="shared" si="22"/>
        <v>0</v>
      </c>
      <c r="I1403" s="21"/>
    </row>
    <row r="1404" spans="1:9" x14ac:dyDescent="0.25">
      <c r="A1404" s="18">
        <v>42748</v>
      </c>
      <c r="B1404" s="19" t="s">
        <v>1716</v>
      </c>
      <c r="C1404" s="20">
        <v>97001</v>
      </c>
      <c r="D1404" s="4" t="s">
        <v>470</v>
      </c>
      <c r="E1404" s="17">
        <v>4850.3999999999996</v>
      </c>
      <c r="F1404" s="41" t="s">
        <v>173</v>
      </c>
      <c r="G1404" s="17">
        <v>4850.3999999999996</v>
      </c>
      <c r="H1404" s="17">
        <f t="shared" si="22"/>
        <v>0</v>
      </c>
      <c r="I1404" s="21"/>
    </row>
    <row r="1405" spans="1:9" x14ac:dyDescent="0.25">
      <c r="A1405" s="18">
        <v>42748</v>
      </c>
      <c r="B1405" s="19" t="s">
        <v>1717</v>
      </c>
      <c r="C1405" s="20">
        <v>97002</v>
      </c>
      <c r="D1405" s="4" t="s">
        <v>128</v>
      </c>
      <c r="E1405" s="17">
        <v>1307.52</v>
      </c>
      <c r="F1405" s="41" t="s">
        <v>173</v>
      </c>
      <c r="G1405" s="17">
        <v>1307.52</v>
      </c>
      <c r="H1405" s="17">
        <f t="shared" si="22"/>
        <v>0</v>
      </c>
      <c r="I1405" s="21"/>
    </row>
    <row r="1406" spans="1:9" x14ac:dyDescent="0.25">
      <c r="A1406" s="18">
        <v>42748</v>
      </c>
      <c r="B1406" s="19" t="s">
        <v>1718</v>
      </c>
      <c r="C1406" s="20">
        <v>97003</v>
      </c>
      <c r="D1406" s="4" t="s">
        <v>445</v>
      </c>
      <c r="E1406" s="17">
        <v>1455.8</v>
      </c>
      <c r="F1406" s="41" t="s">
        <v>126</v>
      </c>
      <c r="G1406" s="17">
        <v>1455.8</v>
      </c>
      <c r="H1406" s="17">
        <f t="shared" si="22"/>
        <v>0</v>
      </c>
      <c r="I1406" s="21"/>
    </row>
    <row r="1407" spans="1:9" x14ac:dyDescent="0.25">
      <c r="A1407" s="18">
        <v>42748</v>
      </c>
      <c r="B1407" s="19" t="s">
        <v>1719</v>
      </c>
      <c r="C1407" s="20">
        <v>97004</v>
      </c>
      <c r="D1407" s="15" t="s">
        <v>613</v>
      </c>
      <c r="E1407" s="16">
        <v>0</v>
      </c>
      <c r="F1407" s="40" t="s">
        <v>95</v>
      </c>
      <c r="G1407" s="16">
        <v>0</v>
      </c>
      <c r="H1407" s="16">
        <f t="shared" si="22"/>
        <v>0</v>
      </c>
      <c r="I1407" s="21"/>
    </row>
    <row r="1408" spans="1:9" x14ac:dyDescent="0.25">
      <c r="A1408" s="18">
        <v>42748</v>
      </c>
      <c r="B1408" s="19" t="s">
        <v>1720</v>
      </c>
      <c r="C1408" s="20">
        <v>97005</v>
      </c>
      <c r="D1408" s="4" t="s">
        <v>222</v>
      </c>
      <c r="E1408" s="17">
        <v>30115.8</v>
      </c>
      <c r="F1408" s="41" t="s">
        <v>237</v>
      </c>
      <c r="G1408" s="17">
        <v>30115.8</v>
      </c>
      <c r="H1408" s="17">
        <f t="shared" si="22"/>
        <v>0</v>
      </c>
      <c r="I1408" s="21"/>
    </row>
    <row r="1409" spans="1:9" x14ac:dyDescent="0.25">
      <c r="A1409" s="18">
        <v>42748</v>
      </c>
      <c r="B1409" s="19" t="s">
        <v>1721</v>
      </c>
      <c r="C1409" s="20">
        <v>97006</v>
      </c>
      <c r="D1409" s="4" t="s">
        <v>291</v>
      </c>
      <c r="E1409" s="17">
        <v>2058.6</v>
      </c>
      <c r="F1409" s="41" t="s">
        <v>126</v>
      </c>
      <c r="G1409" s="17">
        <v>2058.6</v>
      </c>
      <c r="H1409" s="17">
        <f t="shared" si="22"/>
        <v>0</v>
      </c>
      <c r="I1409" s="21"/>
    </row>
    <row r="1410" spans="1:9" x14ac:dyDescent="0.25">
      <c r="A1410" s="18">
        <v>42748</v>
      </c>
      <c r="B1410" s="19" t="s">
        <v>1722</v>
      </c>
      <c r="C1410" s="20">
        <v>97007</v>
      </c>
      <c r="D1410" s="4" t="s">
        <v>613</v>
      </c>
      <c r="E1410" s="17">
        <v>6073</v>
      </c>
      <c r="F1410" s="41" t="s">
        <v>126</v>
      </c>
      <c r="G1410" s="17">
        <v>6073</v>
      </c>
      <c r="H1410" s="17">
        <f t="shared" si="22"/>
        <v>0</v>
      </c>
      <c r="I1410" s="21"/>
    </row>
    <row r="1411" spans="1:9" x14ac:dyDescent="0.25">
      <c r="A1411" s="18">
        <v>42748</v>
      </c>
      <c r="B1411" s="19" t="s">
        <v>1723</v>
      </c>
      <c r="C1411" s="20">
        <v>97008</v>
      </c>
      <c r="D1411" s="4" t="s">
        <v>422</v>
      </c>
      <c r="E1411" s="17">
        <v>2476.8000000000002</v>
      </c>
      <c r="F1411" s="41" t="s">
        <v>173</v>
      </c>
      <c r="G1411" s="17">
        <v>2476.8000000000002</v>
      </c>
      <c r="H1411" s="17">
        <f t="shared" si="22"/>
        <v>0</v>
      </c>
      <c r="I1411" s="21"/>
    </row>
    <row r="1412" spans="1:9" x14ac:dyDescent="0.25">
      <c r="A1412" s="18">
        <v>42748</v>
      </c>
      <c r="B1412" s="19" t="s">
        <v>1724</v>
      </c>
      <c r="C1412" s="20">
        <v>97009</v>
      </c>
      <c r="D1412" s="4" t="s">
        <v>83</v>
      </c>
      <c r="E1412" s="17">
        <v>4160.1000000000004</v>
      </c>
      <c r="F1412" s="41" t="s">
        <v>126</v>
      </c>
      <c r="G1412" s="17">
        <v>4160.1000000000004</v>
      </c>
      <c r="H1412" s="17">
        <f t="shared" si="22"/>
        <v>0</v>
      </c>
      <c r="I1412" s="21"/>
    </row>
    <row r="1413" spans="1:9" x14ac:dyDescent="0.25">
      <c r="A1413" s="18">
        <v>42748</v>
      </c>
      <c r="B1413" s="19" t="s">
        <v>1725</v>
      </c>
      <c r="C1413" s="20">
        <v>97010</v>
      </c>
      <c r="D1413" s="4" t="s">
        <v>92</v>
      </c>
      <c r="E1413" s="17">
        <v>3634</v>
      </c>
      <c r="F1413" s="41" t="s">
        <v>126</v>
      </c>
      <c r="G1413" s="17">
        <v>3634</v>
      </c>
      <c r="H1413" s="17">
        <f t="shared" si="22"/>
        <v>0</v>
      </c>
      <c r="I1413" s="21"/>
    </row>
    <row r="1414" spans="1:9" x14ac:dyDescent="0.25">
      <c r="A1414" s="18">
        <v>42748</v>
      </c>
      <c r="B1414" s="19" t="s">
        <v>1726</v>
      </c>
      <c r="C1414" s="20">
        <v>97011</v>
      </c>
      <c r="D1414" s="4" t="s">
        <v>879</v>
      </c>
      <c r="E1414" s="17">
        <v>3459.2</v>
      </c>
      <c r="F1414" s="41" t="s">
        <v>173</v>
      </c>
      <c r="G1414" s="17">
        <v>3459.2</v>
      </c>
      <c r="H1414" s="17">
        <f t="shared" ref="H1414:H1477" si="23">E1414-G1414</f>
        <v>0</v>
      </c>
      <c r="I1414" s="21"/>
    </row>
    <row r="1415" spans="1:9" x14ac:dyDescent="0.25">
      <c r="A1415" s="18">
        <v>42748</v>
      </c>
      <c r="B1415" s="19" t="s">
        <v>1727</v>
      </c>
      <c r="C1415" s="20">
        <v>97012</v>
      </c>
      <c r="D1415" s="4" t="s">
        <v>30</v>
      </c>
      <c r="E1415" s="17">
        <v>8127</v>
      </c>
      <c r="F1415" s="41" t="s">
        <v>173</v>
      </c>
      <c r="G1415" s="17">
        <v>8127</v>
      </c>
      <c r="H1415" s="17">
        <f t="shared" si="23"/>
        <v>0</v>
      </c>
      <c r="I1415" s="21"/>
    </row>
    <row r="1416" spans="1:9" x14ac:dyDescent="0.25">
      <c r="A1416" s="18">
        <v>42748</v>
      </c>
      <c r="B1416" s="19" t="s">
        <v>1728</v>
      </c>
      <c r="C1416" s="20">
        <v>97013</v>
      </c>
      <c r="D1416" s="4" t="s">
        <v>172</v>
      </c>
      <c r="E1416" s="17">
        <v>37206.5</v>
      </c>
      <c r="F1416" s="41" t="s">
        <v>765</v>
      </c>
      <c r="G1416" s="17">
        <v>37206.5</v>
      </c>
      <c r="H1416" s="17">
        <f t="shared" si="23"/>
        <v>0</v>
      </c>
      <c r="I1416" s="21"/>
    </row>
    <row r="1417" spans="1:9" x14ac:dyDescent="0.25">
      <c r="A1417" s="18">
        <v>42748</v>
      </c>
      <c r="B1417" s="19" t="s">
        <v>1729</v>
      </c>
      <c r="C1417" s="20">
        <v>97014</v>
      </c>
      <c r="D1417" s="15" t="s">
        <v>92</v>
      </c>
      <c r="E1417" s="16">
        <v>0</v>
      </c>
      <c r="F1417" s="40" t="s">
        <v>95</v>
      </c>
      <c r="G1417" s="16">
        <v>0</v>
      </c>
      <c r="H1417" s="16">
        <f t="shared" si="23"/>
        <v>0</v>
      </c>
      <c r="I1417" s="21"/>
    </row>
    <row r="1418" spans="1:9" x14ac:dyDescent="0.25">
      <c r="A1418" s="18">
        <v>42748</v>
      </c>
      <c r="B1418" s="19" t="s">
        <v>1730</v>
      </c>
      <c r="C1418" s="20">
        <v>97015</v>
      </c>
      <c r="D1418" s="4" t="s">
        <v>109</v>
      </c>
      <c r="E1418" s="17">
        <v>5087.8999999999996</v>
      </c>
      <c r="F1418" s="41" t="s">
        <v>126</v>
      </c>
      <c r="G1418" s="17">
        <v>5087.8999999999996</v>
      </c>
      <c r="H1418" s="17">
        <f t="shared" si="23"/>
        <v>0</v>
      </c>
      <c r="I1418" s="21"/>
    </row>
    <row r="1419" spans="1:9" x14ac:dyDescent="0.25">
      <c r="A1419" s="18">
        <v>42748</v>
      </c>
      <c r="B1419" s="19" t="s">
        <v>1731</v>
      </c>
      <c r="C1419" s="20">
        <v>97016</v>
      </c>
      <c r="D1419" s="4" t="s">
        <v>509</v>
      </c>
      <c r="E1419" s="17">
        <v>31944.6</v>
      </c>
      <c r="F1419" s="41" t="s">
        <v>317</v>
      </c>
      <c r="G1419" s="17">
        <v>31944.6</v>
      </c>
      <c r="H1419" s="17">
        <f t="shared" si="23"/>
        <v>0</v>
      </c>
      <c r="I1419" s="21"/>
    </row>
    <row r="1420" spans="1:9" x14ac:dyDescent="0.25">
      <c r="A1420" s="18">
        <v>42748</v>
      </c>
      <c r="B1420" s="19" t="s">
        <v>1732</v>
      </c>
      <c r="C1420" s="20">
        <v>97017</v>
      </c>
      <c r="D1420" s="4" t="s">
        <v>1259</v>
      </c>
      <c r="E1420" s="17">
        <v>1791</v>
      </c>
      <c r="F1420" s="41" t="s">
        <v>126</v>
      </c>
      <c r="G1420" s="17">
        <v>1791</v>
      </c>
      <c r="H1420" s="17">
        <f t="shared" si="23"/>
        <v>0</v>
      </c>
      <c r="I1420" s="21"/>
    </row>
    <row r="1421" spans="1:9" x14ac:dyDescent="0.25">
      <c r="A1421" s="18">
        <v>42748</v>
      </c>
      <c r="B1421" s="19" t="s">
        <v>1733</v>
      </c>
      <c r="C1421" s="20">
        <v>97018</v>
      </c>
      <c r="D1421" s="4" t="s">
        <v>161</v>
      </c>
      <c r="E1421" s="17">
        <v>49222.8</v>
      </c>
      <c r="F1421" s="41" t="s">
        <v>765</v>
      </c>
      <c r="G1421" s="17">
        <v>49222.8</v>
      </c>
      <c r="H1421" s="17">
        <f t="shared" si="23"/>
        <v>0</v>
      </c>
      <c r="I1421" s="21"/>
    </row>
    <row r="1422" spans="1:9" x14ac:dyDescent="0.25">
      <c r="A1422" s="18">
        <v>42748</v>
      </c>
      <c r="B1422" s="19" t="s">
        <v>1734</v>
      </c>
      <c r="C1422" s="20">
        <v>97019</v>
      </c>
      <c r="D1422" s="4" t="s">
        <v>88</v>
      </c>
      <c r="E1422" s="17">
        <v>4072.5</v>
      </c>
      <c r="F1422" s="41" t="s">
        <v>126</v>
      </c>
      <c r="G1422" s="17">
        <v>4072.5</v>
      </c>
      <c r="H1422" s="17">
        <f t="shared" si="23"/>
        <v>0</v>
      </c>
      <c r="I1422" s="21"/>
    </row>
    <row r="1423" spans="1:9" x14ac:dyDescent="0.25">
      <c r="A1423" s="18">
        <v>42748</v>
      </c>
      <c r="B1423" s="19" t="s">
        <v>1735</v>
      </c>
      <c r="C1423" s="20">
        <v>97020</v>
      </c>
      <c r="D1423" s="4" t="s">
        <v>155</v>
      </c>
      <c r="E1423" s="17">
        <v>23061</v>
      </c>
      <c r="F1423" s="41" t="s">
        <v>224</v>
      </c>
      <c r="G1423" s="17">
        <v>23061</v>
      </c>
      <c r="H1423" s="17">
        <f t="shared" si="23"/>
        <v>0</v>
      </c>
      <c r="I1423" s="21"/>
    </row>
    <row r="1424" spans="1:9" x14ac:dyDescent="0.25">
      <c r="A1424" s="18">
        <v>42748</v>
      </c>
      <c r="B1424" s="19" t="s">
        <v>1736</v>
      </c>
      <c r="C1424" s="20">
        <v>97021</v>
      </c>
      <c r="D1424" s="4" t="s">
        <v>176</v>
      </c>
      <c r="E1424" s="17">
        <v>3358.8</v>
      </c>
      <c r="F1424" s="41" t="s">
        <v>173</v>
      </c>
      <c r="G1424" s="17">
        <v>3358.8</v>
      </c>
      <c r="H1424" s="17">
        <f t="shared" si="23"/>
        <v>0</v>
      </c>
      <c r="I1424" s="21"/>
    </row>
    <row r="1425" spans="1:9" x14ac:dyDescent="0.25">
      <c r="A1425" s="18">
        <v>42748</v>
      </c>
      <c r="B1425" s="19" t="s">
        <v>1737</v>
      </c>
      <c r="C1425" s="20">
        <v>97022</v>
      </c>
      <c r="D1425" s="4" t="s">
        <v>176</v>
      </c>
      <c r="E1425" s="17">
        <v>1648.5</v>
      </c>
      <c r="F1425" s="41" t="s">
        <v>173</v>
      </c>
      <c r="G1425" s="17">
        <v>1648.5</v>
      </c>
      <c r="H1425" s="17">
        <f t="shared" si="23"/>
        <v>0</v>
      </c>
      <c r="I1425" s="21"/>
    </row>
    <row r="1426" spans="1:9" x14ac:dyDescent="0.25">
      <c r="A1426" s="18">
        <v>42748</v>
      </c>
      <c r="B1426" s="19" t="s">
        <v>1738</v>
      </c>
      <c r="C1426" s="20">
        <v>97023</v>
      </c>
      <c r="D1426" s="4" t="s">
        <v>145</v>
      </c>
      <c r="E1426" s="17">
        <v>32228.5</v>
      </c>
      <c r="F1426" s="41" t="s">
        <v>1429</v>
      </c>
      <c r="G1426" s="17">
        <v>32228.5</v>
      </c>
      <c r="H1426" s="17">
        <f t="shared" si="23"/>
        <v>0</v>
      </c>
      <c r="I1426" s="21"/>
    </row>
    <row r="1427" spans="1:9" x14ac:dyDescent="0.25">
      <c r="A1427" s="18">
        <v>42748</v>
      </c>
      <c r="B1427" s="19" t="s">
        <v>1739</v>
      </c>
      <c r="C1427" s="20">
        <v>97024</v>
      </c>
      <c r="D1427" s="15" t="s">
        <v>163</v>
      </c>
      <c r="E1427" s="16">
        <v>0</v>
      </c>
      <c r="F1427" s="40" t="s">
        <v>95</v>
      </c>
      <c r="G1427" s="16">
        <v>0</v>
      </c>
      <c r="H1427" s="16">
        <f t="shared" si="23"/>
        <v>0</v>
      </c>
      <c r="I1427" s="21"/>
    </row>
    <row r="1428" spans="1:9" x14ac:dyDescent="0.25">
      <c r="A1428" s="18">
        <v>42748</v>
      </c>
      <c r="B1428" s="19" t="s">
        <v>1740</v>
      </c>
      <c r="C1428" s="20">
        <v>97025</v>
      </c>
      <c r="D1428" s="15" t="s">
        <v>165</v>
      </c>
      <c r="E1428" s="16">
        <v>0</v>
      </c>
      <c r="F1428" s="40" t="s">
        <v>95</v>
      </c>
      <c r="G1428" s="16">
        <v>0</v>
      </c>
      <c r="H1428" s="16">
        <f t="shared" si="23"/>
        <v>0</v>
      </c>
      <c r="I1428" s="21"/>
    </row>
    <row r="1429" spans="1:9" x14ac:dyDescent="0.25">
      <c r="A1429" s="18">
        <v>42748</v>
      </c>
      <c r="B1429" s="19" t="s">
        <v>1741</v>
      </c>
      <c r="C1429" s="20">
        <v>97026</v>
      </c>
      <c r="D1429" s="4" t="s">
        <v>806</v>
      </c>
      <c r="E1429" s="17">
        <v>6814.4</v>
      </c>
      <c r="F1429" s="41" t="s">
        <v>173</v>
      </c>
      <c r="G1429" s="17">
        <v>6814.4</v>
      </c>
      <c r="H1429" s="17">
        <f t="shared" si="23"/>
        <v>0</v>
      </c>
      <c r="I1429" s="21"/>
    </row>
    <row r="1430" spans="1:9" x14ac:dyDescent="0.25">
      <c r="A1430" s="18">
        <v>42748</v>
      </c>
      <c r="B1430" s="19" t="s">
        <v>1742</v>
      </c>
      <c r="C1430" s="20">
        <v>97027</v>
      </c>
      <c r="D1430" s="3" t="s">
        <v>165</v>
      </c>
      <c r="E1430" s="25">
        <v>8008.8</v>
      </c>
      <c r="F1430" s="43">
        <v>42818</v>
      </c>
      <c r="G1430" s="25">
        <v>8008.8</v>
      </c>
      <c r="H1430" s="25">
        <f t="shared" si="23"/>
        <v>0</v>
      </c>
      <c r="I1430" s="21"/>
    </row>
    <row r="1431" spans="1:9" x14ac:dyDescent="0.25">
      <c r="A1431" s="18">
        <v>42748</v>
      </c>
      <c r="B1431" s="19" t="s">
        <v>1744</v>
      </c>
      <c r="C1431" s="20">
        <v>97028</v>
      </c>
      <c r="D1431" s="4" t="s">
        <v>457</v>
      </c>
      <c r="E1431" s="17">
        <v>728.5</v>
      </c>
      <c r="F1431" s="41" t="s">
        <v>173</v>
      </c>
      <c r="G1431" s="17">
        <v>728.5</v>
      </c>
      <c r="H1431" s="17">
        <f t="shared" si="23"/>
        <v>0</v>
      </c>
      <c r="I1431" s="21"/>
    </row>
    <row r="1432" spans="1:9" x14ac:dyDescent="0.25">
      <c r="A1432" s="18">
        <v>42748</v>
      </c>
      <c r="B1432" s="19" t="s">
        <v>1745</v>
      </c>
      <c r="C1432" s="20">
        <v>97029</v>
      </c>
      <c r="D1432" s="4" t="s">
        <v>163</v>
      </c>
      <c r="E1432" s="17">
        <v>19151.16</v>
      </c>
      <c r="F1432" s="41" t="s">
        <v>166</v>
      </c>
      <c r="G1432" s="17">
        <v>19151.16</v>
      </c>
      <c r="H1432" s="17">
        <f t="shared" si="23"/>
        <v>0</v>
      </c>
      <c r="I1432" s="21"/>
    </row>
    <row r="1433" spans="1:9" x14ac:dyDescent="0.25">
      <c r="A1433" s="18">
        <v>42748</v>
      </c>
      <c r="B1433" s="19" t="s">
        <v>1746</v>
      </c>
      <c r="C1433" s="20">
        <v>97030</v>
      </c>
      <c r="D1433" s="4" t="s">
        <v>115</v>
      </c>
      <c r="E1433" s="17">
        <v>2350.8000000000002</v>
      </c>
      <c r="F1433" s="41" t="s">
        <v>173</v>
      </c>
      <c r="G1433" s="17">
        <v>2350.8000000000002</v>
      </c>
      <c r="H1433" s="17">
        <f t="shared" si="23"/>
        <v>0</v>
      </c>
      <c r="I1433" s="21"/>
    </row>
    <row r="1434" spans="1:9" x14ac:dyDescent="0.25">
      <c r="A1434" s="18">
        <v>42748</v>
      </c>
      <c r="B1434" s="19" t="s">
        <v>1747</v>
      </c>
      <c r="C1434" s="20">
        <v>97031</v>
      </c>
      <c r="D1434" s="4" t="s">
        <v>665</v>
      </c>
      <c r="E1434" s="17">
        <v>33135.4</v>
      </c>
      <c r="F1434" s="41" t="s">
        <v>927</v>
      </c>
      <c r="G1434" s="17">
        <v>33135.4</v>
      </c>
      <c r="H1434" s="17">
        <f t="shared" si="23"/>
        <v>0</v>
      </c>
      <c r="I1434" s="21"/>
    </row>
    <row r="1435" spans="1:9" x14ac:dyDescent="0.25">
      <c r="A1435" s="18">
        <v>42748</v>
      </c>
      <c r="B1435" s="19" t="s">
        <v>1748</v>
      </c>
      <c r="C1435" s="20">
        <v>97032</v>
      </c>
      <c r="D1435" s="4" t="s">
        <v>670</v>
      </c>
      <c r="E1435" s="17">
        <v>157919.79999999999</v>
      </c>
      <c r="F1435" s="41" t="s">
        <v>317</v>
      </c>
      <c r="G1435" s="17">
        <v>157919.79999999999</v>
      </c>
      <c r="H1435" s="17">
        <f t="shared" si="23"/>
        <v>0</v>
      </c>
      <c r="I1435" s="21"/>
    </row>
    <row r="1436" spans="1:9" x14ac:dyDescent="0.25">
      <c r="A1436" s="18">
        <v>42748</v>
      </c>
      <c r="B1436" s="19" t="s">
        <v>1749</v>
      </c>
      <c r="C1436" s="20">
        <v>97033</v>
      </c>
      <c r="D1436" s="4" t="s">
        <v>302</v>
      </c>
      <c r="E1436" s="17">
        <v>11417.3</v>
      </c>
      <c r="F1436" s="41" t="s">
        <v>173</v>
      </c>
      <c r="G1436" s="17">
        <v>11417.3</v>
      </c>
      <c r="H1436" s="17">
        <f t="shared" si="23"/>
        <v>0</v>
      </c>
      <c r="I1436" s="21"/>
    </row>
    <row r="1437" spans="1:9" x14ac:dyDescent="0.25">
      <c r="A1437" s="18">
        <v>42748</v>
      </c>
      <c r="B1437" s="19" t="s">
        <v>1750</v>
      </c>
      <c r="C1437" s="20">
        <v>97034</v>
      </c>
      <c r="D1437" s="4" t="s">
        <v>30</v>
      </c>
      <c r="E1437" s="17">
        <v>6268</v>
      </c>
      <c r="F1437" s="41" t="s">
        <v>173</v>
      </c>
      <c r="G1437" s="17">
        <v>6268</v>
      </c>
      <c r="H1437" s="17">
        <f t="shared" si="23"/>
        <v>0</v>
      </c>
      <c r="I1437" s="21"/>
    </row>
    <row r="1438" spans="1:9" x14ac:dyDescent="0.25">
      <c r="A1438" s="18">
        <v>42748</v>
      </c>
      <c r="B1438" s="19" t="s">
        <v>1751</v>
      </c>
      <c r="C1438" s="20">
        <v>97035</v>
      </c>
      <c r="D1438" s="4" t="s">
        <v>12</v>
      </c>
      <c r="E1438" s="17">
        <v>2318.5</v>
      </c>
      <c r="F1438" s="41" t="s">
        <v>173</v>
      </c>
      <c r="G1438" s="17">
        <v>2318.5</v>
      </c>
      <c r="H1438" s="17">
        <f t="shared" si="23"/>
        <v>0</v>
      </c>
      <c r="I1438" s="21"/>
    </row>
    <row r="1439" spans="1:9" x14ac:dyDescent="0.25">
      <c r="A1439" s="18">
        <v>42748</v>
      </c>
      <c r="B1439" s="19" t="s">
        <v>1752</v>
      </c>
      <c r="C1439" s="20">
        <v>97036</v>
      </c>
      <c r="D1439" s="4" t="s">
        <v>236</v>
      </c>
      <c r="E1439" s="17">
        <v>40986.1</v>
      </c>
      <c r="F1439" s="41" t="s">
        <v>927</v>
      </c>
      <c r="G1439" s="17">
        <v>40986.1</v>
      </c>
      <c r="H1439" s="17">
        <f t="shared" si="23"/>
        <v>0</v>
      </c>
      <c r="I1439" s="21"/>
    </row>
    <row r="1440" spans="1:9" x14ac:dyDescent="0.25">
      <c r="A1440" s="18">
        <v>42748</v>
      </c>
      <c r="B1440" s="19" t="s">
        <v>1753</v>
      </c>
      <c r="C1440" s="20">
        <v>97037</v>
      </c>
      <c r="D1440" s="4" t="s">
        <v>866</v>
      </c>
      <c r="E1440" s="17">
        <v>2628</v>
      </c>
      <c r="F1440" s="41" t="s">
        <v>173</v>
      </c>
      <c r="G1440" s="17">
        <v>2628</v>
      </c>
      <c r="H1440" s="17">
        <f t="shared" si="23"/>
        <v>0</v>
      </c>
      <c r="I1440" s="21"/>
    </row>
    <row r="1441" spans="1:9" x14ac:dyDescent="0.25">
      <c r="A1441" s="18">
        <v>42748</v>
      </c>
      <c r="B1441" s="19" t="s">
        <v>1754</v>
      </c>
      <c r="C1441" s="20">
        <v>97038</v>
      </c>
      <c r="D1441" s="4" t="s">
        <v>876</v>
      </c>
      <c r="E1441" s="17">
        <v>2632.5</v>
      </c>
      <c r="F1441" s="41" t="s">
        <v>317</v>
      </c>
      <c r="G1441" s="17">
        <v>2632.5</v>
      </c>
      <c r="H1441" s="17">
        <f t="shared" si="23"/>
        <v>0</v>
      </c>
      <c r="I1441" s="21"/>
    </row>
    <row r="1442" spans="1:9" x14ac:dyDescent="0.25">
      <c r="A1442" s="18">
        <v>42748</v>
      </c>
      <c r="B1442" s="19" t="s">
        <v>1755</v>
      </c>
      <c r="C1442" s="20">
        <v>97039</v>
      </c>
      <c r="D1442" s="4" t="s">
        <v>30</v>
      </c>
      <c r="E1442" s="17">
        <v>1132.7</v>
      </c>
      <c r="F1442" s="41" t="s">
        <v>173</v>
      </c>
      <c r="G1442" s="17">
        <v>1132.7</v>
      </c>
      <c r="H1442" s="17">
        <f t="shared" si="23"/>
        <v>0</v>
      </c>
      <c r="I1442" s="21"/>
    </row>
    <row r="1443" spans="1:9" x14ac:dyDescent="0.25">
      <c r="A1443" s="18">
        <v>42748</v>
      </c>
      <c r="B1443" s="19" t="s">
        <v>1756</v>
      </c>
      <c r="C1443" s="20">
        <v>97040</v>
      </c>
      <c r="D1443" s="4" t="s">
        <v>528</v>
      </c>
      <c r="E1443" s="17">
        <v>8268.6</v>
      </c>
      <c r="F1443" s="41" t="s">
        <v>126</v>
      </c>
      <c r="G1443" s="17">
        <v>8268.6</v>
      </c>
      <c r="H1443" s="17">
        <f t="shared" si="23"/>
        <v>0</v>
      </c>
      <c r="I1443" s="21"/>
    </row>
    <row r="1444" spans="1:9" x14ac:dyDescent="0.25">
      <c r="A1444" s="18">
        <v>42748</v>
      </c>
      <c r="B1444" s="19" t="s">
        <v>1757</v>
      </c>
      <c r="C1444" s="20">
        <v>97041</v>
      </c>
      <c r="D1444" s="4" t="s">
        <v>193</v>
      </c>
      <c r="E1444" s="17">
        <v>1881</v>
      </c>
      <c r="F1444" s="41" t="s">
        <v>126</v>
      </c>
      <c r="G1444" s="17">
        <v>1881</v>
      </c>
      <c r="H1444" s="17">
        <f t="shared" si="23"/>
        <v>0</v>
      </c>
      <c r="I1444" s="21"/>
    </row>
    <row r="1445" spans="1:9" x14ac:dyDescent="0.25">
      <c r="A1445" s="18">
        <v>42748</v>
      </c>
      <c r="B1445" s="19" t="s">
        <v>1758</v>
      </c>
      <c r="C1445" s="20">
        <v>97042</v>
      </c>
      <c r="D1445" s="4" t="s">
        <v>182</v>
      </c>
      <c r="E1445" s="17">
        <v>3680</v>
      </c>
      <c r="F1445" s="41" t="s">
        <v>126</v>
      </c>
      <c r="G1445" s="17">
        <v>3680</v>
      </c>
      <c r="H1445" s="17">
        <f t="shared" si="23"/>
        <v>0</v>
      </c>
      <c r="I1445" s="21"/>
    </row>
    <row r="1446" spans="1:9" x14ac:dyDescent="0.25">
      <c r="A1446" s="18">
        <v>42748</v>
      </c>
      <c r="B1446" s="19" t="s">
        <v>1759</v>
      </c>
      <c r="C1446" s="20">
        <v>97043</v>
      </c>
      <c r="D1446" s="4" t="s">
        <v>352</v>
      </c>
      <c r="E1446" s="17">
        <v>2497.8000000000002</v>
      </c>
      <c r="F1446" s="41" t="s">
        <v>173</v>
      </c>
      <c r="G1446" s="17">
        <v>2497.8000000000002</v>
      </c>
      <c r="H1446" s="17">
        <f t="shared" si="23"/>
        <v>0</v>
      </c>
      <c r="I1446" s="21"/>
    </row>
    <row r="1447" spans="1:9" x14ac:dyDescent="0.25">
      <c r="A1447" s="18">
        <v>42748</v>
      </c>
      <c r="B1447" s="19" t="s">
        <v>1760</v>
      </c>
      <c r="C1447" s="20">
        <v>97044</v>
      </c>
      <c r="D1447" s="4" t="s">
        <v>660</v>
      </c>
      <c r="E1447" s="17">
        <v>3314.6</v>
      </c>
      <c r="F1447" s="41" t="s">
        <v>126</v>
      </c>
      <c r="G1447" s="17">
        <v>3314.6</v>
      </c>
      <c r="H1447" s="17">
        <f t="shared" si="23"/>
        <v>0</v>
      </c>
      <c r="I1447" s="21"/>
    </row>
    <row r="1448" spans="1:9" x14ac:dyDescent="0.25">
      <c r="A1448" s="18">
        <v>42748</v>
      </c>
      <c r="B1448" s="19" t="s">
        <v>1761</v>
      </c>
      <c r="C1448" s="20">
        <v>97045</v>
      </c>
      <c r="D1448" s="4" t="s">
        <v>186</v>
      </c>
      <c r="E1448" s="17">
        <v>1225.5</v>
      </c>
      <c r="F1448" s="41" t="s">
        <v>237</v>
      </c>
      <c r="G1448" s="17">
        <v>1225.5</v>
      </c>
      <c r="H1448" s="17">
        <f t="shared" si="23"/>
        <v>0</v>
      </c>
      <c r="I1448" s="21"/>
    </row>
    <row r="1449" spans="1:9" x14ac:dyDescent="0.25">
      <c r="A1449" s="18">
        <v>42748</v>
      </c>
      <c r="B1449" s="19" t="s">
        <v>1762</v>
      </c>
      <c r="C1449" s="20">
        <v>97046</v>
      </c>
      <c r="D1449" s="4" t="s">
        <v>182</v>
      </c>
      <c r="E1449" s="17">
        <v>1380</v>
      </c>
      <c r="F1449" s="41" t="s">
        <v>126</v>
      </c>
      <c r="G1449" s="17">
        <v>1380</v>
      </c>
      <c r="H1449" s="17">
        <f t="shared" si="23"/>
        <v>0</v>
      </c>
      <c r="I1449" s="21"/>
    </row>
    <row r="1450" spans="1:9" x14ac:dyDescent="0.25">
      <c r="A1450" s="18">
        <v>42748</v>
      </c>
      <c r="B1450" s="19" t="s">
        <v>1763</v>
      </c>
      <c r="C1450" s="20">
        <v>97047</v>
      </c>
      <c r="D1450" s="4" t="s">
        <v>236</v>
      </c>
      <c r="E1450" s="17">
        <v>32170.799999999999</v>
      </c>
      <c r="F1450" s="41" t="s">
        <v>927</v>
      </c>
      <c r="G1450" s="17">
        <v>32170.799999999999</v>
      </c>
      <c r="H1450" s="17">
        <f t="shared" si="23"/>
        <v>0</v>
      </c>
      <c r="I1450" s="21"/>
    </row>
    <row r="1451" spans="1:9" x14ac:dyDescent="0.25">
      <c r="A1451" s="18">
        <v>42748</v>
      </c>
      <c r="B1451" s="19" t="s">
        <v>1764</v>
      </c>
      <c r="C1451" s="20">
        <v>97048</v>
      </c>
      <c r="D1451" s="4" t="s">
        <v>379</v>
      </c>
      <c r="E1451" s="17">
        <v>3769.4</v>
      </c>
      <c r="F1451" s="41" t="s">
        <v>1539</v>
      </c>
      <c r="G1451" s="17">
        <v>3769.4</v>
      </c>
      <c r="H1451" s="17">
        <f t="shared" si="23"/>
        <v>0</v>
      </c>
      <c r="I1451" s="21"/>
    </row>
    <row r="1452" spans="1:9" x14ac:dyDescent="0.25">
      <c r="A1452" s="18">
        <v>42748</v>
      </c>
      <c r="B1452" s="19" t="s">
        <v>1765</v>
      </c>
      <c r="C1452" s="20">
        <v>97049</v>
      </c>
      <c r="D1452" s="4" t="s">
        <v>800</v>
      </c>
      <c r="E1452" s="17">
        <v>8684.7999999999993</v>
      </c>
      <c r="F1452" s="41" t="s">
        <v>173</v>
      </c>
      <c r="G1452" s="17">
        <v>8684.7999999999993</v>
      </c>
      <c r="H1452" s="17">
        <f t="shared" si="23"/>
        <v>0</v>
      </c>
      <c r="I1452" s="21"/>
    </row>
    <row r="1453" spans="1:9" x14ac:dyDescent="0.25">
      <c r="A1453" s="18">
        <v>42748</v>
      </c>
      <c r="B1453" s="19" t="s">
        <v>1766</v>
      </c>
      <c r="C1453" s="20">
        <v>97050</v>
      </c>
      <c r="D1453" s="4" t="s">
        <v>133</v>
      </c>
      <c r="E1453" s="17">
        <v>11791.2</v>
      </c>
      <c r="F1453" s="41" t="s">
        <v>224</v>
      </c>
      <c r="G1453" s="17">
        <v>11791.2</v>
      </c>
      <c r="H1453" s="17">
        <f t="shared" si="23"/>
        <v>0</v>
      </c>
      <c r="I1453" s="21"/>
    </row>
    <row r="1454" spans="1:9" x14ac:dyDescent="0.25">
      <c r="A1454" s="18">
        <v>42748</v>
      </c>
      <c r="B1454" s="19" t="s">
        <v>1767</v>
      </c>
      <c r="C1454" s="20">
        <v>97051</v>
      </c>
      <c r="D1454" s="4" t="s">
        <v>367</v>
      </c>
      <c r="E1454" s="17">
        <v>1350</v>
      </c>
      <c r="F1454" s="41" t="s">
        <v>173</v>
      </c>
      <c r="G1454" s="17">
        <v>1350</v>
      </c>
      <c r="H1454" s="17">
        <f t="shared" si="23"/>
        <v>0</v>
      </c>
      <c r="I1454" s="21"/>
    </row>
    <row r="1455" spans="1:9" x14ac:dyDescent="0.25">
      <c r="A1455" s="18">
        <v>42748</v>
      </c>
      <c r="B1455" s="19" t="s">
        <v>1768</v>
      </c>
      <c r="C1455" s="20">
        <v>97052</v>
      </c>
      <c r="D1455" s="4" t="s">
        <v>409</v>
      </c>
      <c r="E1455" s="17">
        <v>9518.6</v>
      </c>
      <c r="F1455" s="42" t="s">
        <v>1769</v>
      </c>
      <c r="G1455" s="22">
        <f>6800+2718.6</f>
        <v>9518.6</v>
      </c>
      <c r="H1455" s="22">
        <f t="shared" si="23"/>
        <v>0</v>
      </c>
      <c r="I1455" s="21"/>
    </row>
    <row r="1456" spans="1:9" x14ac:dyDescent="0.25">
      <c r="A1456" s="18">
        <v>42748</v>
      </c>
      <c r="B1456" s="19" t="s">
        <v>1770</v>
      </c>
      <c r="C1456" s="20">
        <v>97053</v>
      </c>
      <c r="D1456" s="4" t="s">
        <v>405</v>
      </c>
      <c r="E1456" s="17">
        <v>7626</v>
      </c>
      <c r="F1456" s="41" t="s">
        <v>173</v>
      </c>
      <c r="G1456" s="17">
        <v>7626</v>
      </c>
      <c r="H1456" s="17">
        <f t="shared" si="23"/>
        <v>0</v>
      </c>
      <c r="I1456" s="21"/>
    </row>
    <row r="1457" spans="1:9" x14ac:dyDescent="0.25">
      <c r="A1457" s="18">
        <v>42748</v>
      </c>
      <c r="B1457" s="19" t="s">
        <v>1771</v>
      </c>
      <c r="C1457" s="20">
        <v>97054</v>
      </c>
      <c r="D1457" s="4" t="s">
        <v>1141</v>
      </c>
      <c r="E1457" s="17">
        <v>4075.3</v>
      </c>
      <c r="F1457" s="41" t="s">
        <v>224</v>
      </c>
      <c r="G1457" s="17">
        <v>4075.3</v>
      </c>
      <c r="H1457" s="17">
        <f t="shared" si="23"/>
        <v>0</v>
      </c>
      <c r="I1457" s="21"/>
    </row>
    <row r="1458" spans="1:9" x14ac:dyDescent="0.25">
      <c r="A1458" s="18">
        <v>42748</v>
      </c>
      <c r="B1458" s="19" t="s">
        <v>1772</v>
      </c>
      <c r="C1458" s="20">
        <v>97055</v>
      </c>
      <c r="D1458" s="4" t="s">
        <v>10</v>
      </c>
      <c r="E1458" s="17">
        <v>172253</v>
      </c>
      <c r="F1458" s="41" t="s">
        <v>317</v>
      </c>
      <c r="G1458" s="17">
        <v>172253</v>
      </c>
      <c r="H1458" s="17">
        <f t="shared" si="23"/>
        <v>0</v>
      </c>
      <c r="I1458" s="21"/>
    </row>
    <row r="1459" spans="1:9" x14ac:dyDescent="0.25">
      <c r="A1459" s="18">
        <v>42748</v>
      </c>
      <c r="B1459" s="19" t="s">
        <v>1773</v>
      </c>
      <c r="C1459" s="20">
        <v>97056</v>
      </c>
      <c r="D1459" s="4" t="s">
        <v>10</v>
      </c>
      <c r="E1459" s="17">
        <v>2778.8</v>
      </c>
      <c r="F1459" s="41" t="s">
        <v>317</v>
      </c>
      <c r="G1459" s="17">
        <v>2778.8</v>
      </c>
      <c r="H1459" s="17">
        <f t="shared" si="23"/>
        <v>0</v>
      </c>
      <c r="I1459" s="21"/>
    </row>
    <row r="1460" spans="1:9" x14ac:dyDescent="0.25">
      <c r="A1460" s="18">
        <v>42748</v>
      </c>
      <c r="B1460" s="19" t="s">
        <v>1774</v>
      </c>
      <c r="C1460" s="20">
        <v>97057</v>
      </c>
      <c r="D1460" s="4" t="s">
        <v>55</v>
      </c>
      <c r="E1460" s="17">
        <v>7855.6</v>
      </c>
      <c r="F1460" s="42" t="s">
        <v>1689</v>
      </c>
      <c r="G1460" s="22">
        <f>6000+1855.6</f>
        <v>7855.6</v>
      </c>
      <c r="H1460" s="22">
        <f t="shared" si="23"/>
        <v>0</v>
      </c>
      <c r="I1460" s="21"/>
    </row>
    <row r="1461" spans="1:9" x14ac:dyDescent="0.25">
      <c r="A1461" s="18">
        <v>42748</v>
      </c>
      <c r="B1461" s="19" t="s">
        <v>1775</v>
      </c>
      <c r="C1461" s="20">
        <v>97058</v>
      </c>
      <c r="D1461" s="4" t="s">
        <v>211</v>
      </c>
      <c r="E1461" s="17">
        <v>8517</v>
      </c>
      <c r="F1461" s="41" t="s">
        <v>173</v>
      </c>
      <c r="G1461" s="17">
        <v>8517</v>
      </c>
      <c r="H1461" s="17">
        <f t="shared" si="23"/>
        <v>0</v>
      </c>
      <c r="I1461" s="21"/>
    </row>
    <row r="1462" spans="1:9" x14ac:dyDescent="0.25">
      <c r="A1462" s="18">
        <v>42748</v>
      </c>
      <c r="B1462" s="19" t="s">
        <v>1776</v>
      </c>
      <c r="C1462" s="20">
        <v>97059</v>
      </c>
      <c r="D1462" s="4" t="s">
        <v>428</v>
      </c>
      <c r="E1462" s="17">
        <v>1875</v>
      </c>
      <c r="F1462" s="41" t="s">
        <v>511</v>
      </c>
      <c r="G1462" s="17">
        <v>1875</v>
      </c>
      <c r="H1462" s="17">
        <f t="shared" si="23"/>
        <v>0</v>
      </c>
      <c r="I1462" s="21"/>
    </row>
    <row r="1463" spans="1:9" x14ac:dyDescent="0.25">
      <c r="A1463" s="18">
        <v>42748</v>
      </c>
      <c r="B1463" s="19" t="s">
        <v>1777</v>
      </c>
      <c r="C1463" s="20">
        <v>97060</v>
      </c>
      <c r="D1463" s="4" t="s">
        <v>30</v>
      </c>
      <c r="E1463" s="17">
        <v>6325.1</v>
      </c>
      <c r="F1463" s="41" t="s">
        <v>173</v>
      </c>
      <c r="G1463" s="17">
        <v>6325.1</v>
      </c>
      <c r="H1463" s="17">
        <f t="shared" si="23"/>
        <v>0</v>
      </c>
      <c r="I1463" s="21"/>
    </row>
    <row r="1464" spans="1:9" x14ac:dyDescent="0.25">
      <c r="A1464" s="18">
        <v>42748</v>
      </c>
      <c r="B1464" s="19" t="s">
        <v>1778</v>
      </c>
      <c r="C1464" s="20">
        <v>97061</v>
      </c>
      <c r="D1464" s="4" t="s">
        <v>10</v>
      </c>
      <c r="E1464" s="17">
        <v>1800.4</v>
      </c>
      <c r="F1464" s="41" t="s">
        <v>317</v>
      </c>
      <c r="G1464" s="17">
        <v>1800.4</v>
      </c>
      <c r="H1464" s="17">
        <f t="shared" si="23"/>
        <v>0</v>
      </c>
      <c r="I1464" s="21"/>
    </row>
    <row r="1465" spans="1:9" x14ac:dyDescent="0.25">
      <c r="A1465" s="18">
        <v>42749</v>
      </c>
      <c r="B1465" s="19" t="s">
        <v>1779</v>
      </c>
      <c r="C1465" s="20">
        <v>97062</v>
      </c>
      <c r="D1465" s="4" t="s">
        <v>231</v>
      </c>
      <c r="E1465" s="17">
        <v>11413.7</v>
      </c>
      <c r="F1465" s="41" t="s">
        <v>801</v>
      </c>
      <c r="G1465" s="17">
        <v>11413.7</v>
      </c>
      <c r="H1465" s="17">
        <f t="shared" si="23"/>
        <v>0</v>
      </c>
      <c r="I1465" s="21"/>
    </row>
    <row r="1466" spans="1:9" x14ac:dyDescent="0.25">
      <c r="A1466" s="18">
        <v>42749</v>
      </c>
      <c r="B1466" s="19" t="s">
        <v>1780</v>
      </c>
      <c r="C1466" s="20">
        <v>97063</v>
      </c>
      <c r="D1466" s="4" t="s">
        <v>312</v>
      </c>
      <c r="E1466" s="17">
        <v>30212.400000000001</v>
      </c>
      <c r="F1466" s="41" t="s">
        <v>224</v>
      </c>
      <c r="G1466" s="17">
        <v>30212.400000000001</v>
      </c>
      <c r="H1466" s="17">
        <f t="shared" si="23"/>
        <v>0</v>
      </c>
      <c r="I1466" s="21"/>
    </row>
    <row r="1467" spans="1:9" x14ac:dyDescent="0.25">
      <c r="A1467" s="18">
        <v>42749</v>
      </c>
      <c r="B1467" s="19" t="s">
        <v>1781</v>
      </c>
      <c r="C1467" s="20">
        <v>97064</v>
      </c>
      <c r="D1467" s="4" t="s">
        <v>374</v>
      </c>
      <c r="E1467" s="17">
        <v>3068.8</v>
      </c>
      <c r="F1467" s="41" t="s">
        <v>126</v>
      </c>
      <c r="G1467" s="17">
        <v>3068.8</v>
      </c>
      <c r="H1467" s="17">
        <f t="shared" si="23"/>
        <v>0</v>
      </c>
      <c r="I1467" s="21"/>
    </row>
    <row r="1468" spans="1:9" x14ac:dyDescent="0.25">
      <c r="A1468" s="18">
        <v>42749</v>
      </c>
      <c r="B1468" s="19" t="s">
        <v>1782</v>
      </c>
      <c r="C1468" s="20">
        <v>97065</v>
      </c>
      <c r="D1468" s="4" t="s">
        <v>231</v>
      </c>
      <c r="E1468" s="17">
        <v>47537.7</v>
      </c>
      <c r="F1468" s="41" t="s">
        <v>237</v>
      </c>
      <c r="G1468" s="17">
        <v>47537.7</v>
      </c>
      <c r="H1468" s="17">
        <f t="shared" si="23"/>
        <v>0</v>
      </c>
      <c r="I1468" s="21"/>
    </row>
    <row r="1469" spans="1:9" x14ac:dyDescent="0.25">
      <c r="A1469" s="18">
        <v>42749</v>
      </c>
      <c r="B1469" s="19" t="s">
        <v>1783</v>
      </c>
      <c r="C1469" s="20">
        <v>97066</v>
      </c>
      <c r="D1469" s="4" t="s">
        <v>26</v>
      </c>
      <c r="E1469" s="17">
        <v>27312</v>
      </c>
      <c r="F1469" s="41" t="s">
        <v>126</v>
      </c>
      <c r="G1469" s="17">
        <v>27312</v>
      </c>
      <c r="H1469" s="17">
        <f t="shared" si="23"/>
        <v>0</v>
      </c>
      <c r="I1469" s="21"/>
    </row>
    <row r="1470" spans="1:9" x14ac:dyDescent="0.25">
      <c r="A1470" s="18">
        <v>42749</v>
      </c>
      <c r="B1470" s="19" t="s">
        <v>1784</v>
      </c>
      <c r="C1470" s="20">
        <v>97067</v>
      </c>
      <c r="D1470" s="4" t="s">
        <v>268</v>
      </c>
      <c r="E1470" s="17">
        <v>41580</v>
      </c>
      <c r="F1470" s="41" t="s">
        <v>317</v>
      </c>
      <c r="G1470" s="17">
        <v>41580</v>
      </c>
      <c r="H1470" s="17">
        <f t="shared" si="23"/>
        <v>0</v>
      </c>
      <c r="I1470" s="21"/>
    </row>
    <row r="1471" spans="1:9" x14ac:dyDescent="0.25">
      <c r="A1471" s="18">
        <v>42749</v>
      </c>
      <c r="B1471" s="19" t="s">
        <v>1785</v>
      </c>
      <c r="C1471" s="20">
        <v>97068</v>
      </c>
      <c r="D1471" s="4" t="s">
        <v>1786</v>
      </c>
      <c r="E1471" s="17">
        <v>10395</v>
      </c>
      <c r="F1471" s="45" t="s">
        <v>1787</v>
      </c>
      <c r="G1471" s="26">
        <f>6000+2395</f>
        <v>8395</v>
      </c>
      <c r="H1471" s="30">
        <f t="shared" si="23"/>
        <v>2000</v>
      </c>
      <c r="I1471" s="21"/>
    </row>
    <row r="1472" spans="1:9" x14ac:dyDescent="0.25">
      <c r="A1472" s="18">
        <v>42749</v>
      </c>
      <c r="B1472" s="19" t="s">
        <v>1788</v>
      </c>
      <c r="C1472" s="20">
        <v>97069</v>
      </c>
      <c r="D1472" s="4" t="s">
        <v>1789</v>
      </c>
      <c r="E1472" s="17">
        <v>3127.8</v>
      </c>
      <c r="F1472" s="41" t="s">
        <v>126</v>
      </c>
      <c r="G1472" s="17">
        <v>3127.8</v>
      </c>
      <c r="H1472" s="17">
        <f t="shared" si="23"/>
        <v>0</v>
      </c>
      <c r="I1472" s="21"/>
    </row>
    <row r="1473" spans="1:9" x14ac:dyDescent="0.25">
      <c r="A1473" s="18">
        <v>42749</v>
      </c>
      <c r="B1473" s="19" t="s">
        <v>1790</v>
      </c>
      <c r="C1473" s="20">
        <v>97070</v>
      </c>
      <c r="D1473" s="4" t="s">
        <v>1789</v>
      </c>
      <c r="E1473" s="17">
        <v>2615.04</v>
      </c>
      <c r="F1473" s="41" t="s">
        <v>126</v>
      </c>
      <c r="G1473" s="17">
        <v>2615.04</v>
      </c>
      <c r="H1473" s="17">
        <f t="shared" si="23"/>
        <v>0</v>
      </c>
      <c r="I1473" s="21"/>
    </row>
    <row r="1474" spans="1:9" x14ac:dyDescent="0.25">
      <c r="A1474" s="18">
        <v>42749</v>
      </c>
      <c r="B1474" s="19" t="s">
        <v>1791</v>
      </c>
      <c r="C1474" s="20">
        <v>97071</v>
      </c>
      <c r="D1474" s="4" t="s">
        <v>432</v>
      </c>
      <c r="E1474" s="17">
        <v>18774</v>
      </c>
      <c r="F1474" s="41" t="s">
        <v>317</v>
      </c>
      <c r="G1474" s="17">
        <v>18774</v>
      </c>
      <c r="H1474" s="17">
        <f t="shared" si="23"/>
        <v>0</v>
      </c>
      <c r="I1474" s="21"/>
    </row>
    <row r="1475" spans="1:9" x14ac:dyDescent="0.25">
      <c r="A1475" s="18">
        <v>42749</v>
      </c>
      <c r="B1475" s="19" t="s">
        <v>1792</v>
      </c>
      <c r="C1475" s="20">
        <v>97072</v>
      </c>
      <c r="D1475" s="4" t="s">
        <v>1335</v>
      </c>
      <c r="E1475" s="17">
        <v>8587.7999999999993</v>
      </c>
      <c r="F1475" s="41" t="s">
        <v>126</v>
      </c>
      <c r="G1475" s="17">
        <v>8587.7999999999993</v>
      </c>
      <c r="H1475" s="17">
        <f t="shared" si="23"/>
        <v>0</v>
      </c>
      <c r="I1475" s="21"/>
    </row>
    <row r="1476" spans="1:9" x14ac:dyDescent="0.25">
      <c r="A1476" s="18">
        <v>42749</v>
      </c>
      <c r="B1476" s="19" t="s">
        <v>1793</v>
      </c>
      <c r="C1476" s="20">
        <v>97073</v>
      </c>
      <c r="D1476" s="4" t="s">
        <v>1789</v>
      </c>
      <c r="E1476" s="17">
        <v>972.4</v>
      </c>
      <c r="F1476" s="41" t="s">
        <v>126</v>
      </c>
      <c r="G1476" s="17">
        <v>972.4</v>
      </c>
      <c r="H1476" s="17">
        <f t="shared" si="23"/>
        <v>0</v>
      </c>
      <c r="I1476" s="21"/>
    </row>
    <row r="1477" spans="1:9" x14ac:dyDescent="0.25">
      <c r="A1477" s="18">
        <v>42749</v>
      </c>
      <c r="B1477" s="19" t="s">
        <v>1794</v>
      </c>
      <c r="C1477" s="20">
        <v>97074</v>
      </c>
      <c r="D1477" s="4" t="s">
        <v>30</v>
      </c>
      <c r="E1477" s="17">
        <v>1963.2</v>
      </c>
      <c r="F1477" s="41" t="s">
        <v>126</v>
      </c>
      <c r="G1477" s="17">
        <v>1963.2</v>
      </c>
      <c r="H1477" s="17">
        <f t="shared" si="23"/>
        <v>0</v>
      </c>
      <c r="I1477" s="21"/>
    </row>
    <row r="1478" spans="1:9" x14ac:dyDescent="0.25">
      <c r="A1478" s="18">
        <v>42749</v>
      </c>
      <c r="B1478" s="19" t="s">
        <v>1795</v>
      </c>
      <c r="C1478" s="20">
        <v>97075</v>
      </c>
      <c r="D1478" s="4" t="s">
        <v>1666</v>
      </c>
      <c r="E1478" s="17">
        <v>18162</v>
      </c>
      <c r="F1478" s="41" t="s">
        <v>317</v>
      </c>
      <c r="G1478" s="17">
        <v>18162</v>
      </c>
      <c r="H1478" s="17">
        <f t="shared" ref="H1478:H1541" si="24">E1478-G1478</f>
        <v>0</v>
      </c>
      <c r="I1478" s="21"/>
    </row>
    <row r="1479" spans="1:9" x14ac:dyDescent="0.25">
      <c r="A1479" s="18">
        <v>42749</v>
      </c>
      <c r="B1479" s="19" t="s">
        <v>1796</v>
      </c>
      <c r="C1479" s="20">
        <v>97076</v>
      </c>
      <c r="D1479" s="4" t="s">
        <v>1797</v>
      </c>
      <c r="E1479" s="17">
        <v>21344.400000000001</v>
      </c>
      <c r="F1479" s="41" t="s">
        <v>317</v>
      </c>
      <c r="G1479" s="17">
        <v>21344.400000000001</v>
      </c>
      <c r="H1479" s="17">
        <f t="shared" si="24"/>
        <v>0</v>
      </c>
      <c r="I1479" s="21"/>
    </row>
    <row r="1480" spans="1:9" x14ac:dyDescent="0.25">
      <c r="A1480" s="18">
        <v>42749</v>
      </c>
      <c r="B1480" s="19" t="s">
        <v>1798</v>
      </c>
      <c r="C1480" s="20">
        <v>97077</v>
      </c>
      <c r="D1480" s="4" t="s">
        <v>272</v>
      </c>
      <c r="E1480" s="17">
        <v>2033.6</v>
      </c>
      <c r="F1480" s="41" t="s">
        <v>317</v>
      </c>
      <c r="G1480" s="17">
        <v>2033.6</v>
      </c>
      <c r="H1480" s="17">
        <f t="shared" si="24"/>
        <v>0</v>
      </c>
      <c r="I1480" s="21"/>
    </row>
    <row r="1481" spans="1:9" x14ac:dyDescent="0.25">
      <c r="A1481" s="18">
        <v>42749</v>
      </c>
      <c r="B1481" s="19" t="s">
        <v>1799</v>
      </c>
      <c r="C1481" s="20">
        <v>97078</v>
      </c>
      <c r="D1481" s="4" t="s">
        <v>274</v>
      </c>
      <c r="E1481" s="17">
        <v>4461.6000000000004</v>
      </c>
      <c r="F1481" s="41" t="s">
        <v>317</v>
      </c>
      <c r="G1481" s="17">
        <v>4461.6000000000004</v>
      </c>
      <c r="H1481" s="17">
        <f t="shared" si="24"/>
        <v>0</v>
      </c>
      <c r="I1481" s="21"/>
    </row>
    <row r="1482" spans="1:9" x14ac:dyDescent="0.25">
      <c r="A1482" s="18">
        <v>42749</v>
      </c>
      <c r="B1482" s="19" t="s">
        <v>1800</v>
      </c>
      <c r="C1482" s="20">
        <v>97079</v>
      </c>
      <c r="D1482" s="4" t="s">
        <v>67</v>
      </c>
      <c r="E1482" s="17">
        <v>8288</v>
      </c>
      <c r="F1482" s="41" t="s">
        <v>237</v>
      </c>
      <c r="G1482" s="17">
        <v>8288</v>
      </c>
      <c r="H1482" s="17">
        <f t="shared" si="24"/>
        <v>0</v>
      </c>
      <c r="I1482" s="21"/>
    </row>
    <row r="1483" spans="1:9" x14ac:dyDescent="0.25">
      <c r="A1483" s="18">
        <v>42749</v>
      </c>
      <c r="B1483" s="19" t="s">
        <v>1801</v>
      </c>
      <c r="C1483" s="20">
        <v>97080</v>
      </c>
      <c r="D1483" s="4" t="s">
        <v>28</v>
      </c>
      <c r="E1483" s="17">
        <v>9098.7999999999993</v>
      </c>
      <c r="F1483" s="41" t="s">
        <v>126</v>
      </c>
      <c r="G1483" s="17">
        <v>9098.7999999999993</v>
      </c>
      <c r="H1483" s="17">
        <f t="shared" si="24"/>
        <v>0</v>
      </c>
      <c r="I1483" s="21"/>
    </row>
    <row r="1484" spans="1:9" x14ac:dyDescent="0.25">
      <c r="A1484" s="18">
        <v>42749</v>
      </c>
      <c r="B1484" s="19" t="s">
        <v>1802</v>
      </c>
      <c r="C1484" s="20">
        <v>97081</v>
      </c>
      <c r="D1484" s="4" t="s">
        <v>430</v>
      </c>
      <c r="E1484" s="17">
        <v>1742.4</v>
      </c>
      <c r="F1484" s="41" t="s">
        <v>126</v>
      </c>
      <c r="G1484" s="17">
        <v>1742.4</v>
      </c>
      <c r="H1484" s="17">
        <f t="shared" si="24"/>
        <v>0</v>
      </c>
      <c r="I1484" s="21"/>
    </row>
    <row r="1485" spans="1:9" x14ac:dyDescent="0.25">
      <c r="A1485" s="18">
        <v>42749</v>
      </c>
      <c r="B1485" s="19" t="s">
        <v>1803</v>
      </c>
      <c r="C1485" s="20">
        <v>97082</v>
      </c>
      <c r="D1485" s="4" t="s">
        <v>30</v>
      </c>
      <c r="E1485" s="17">
        <v>4953.6000000000004</v>
      </c>
      <c r="F1485" s="41" t="s">
        <v>126</v>
      </c>
      <c r="G1485" s="17">
        <v>4953.6000000000004</v>
      </c>
      <c r="H1485" s="17">
        <f t="shared" si="24"/>
        <v>0</v>
      </c>
      <c r="I1485" s="21"/>
    </row>
    <row r="1486" spans="1:9" x14ac:dyDescent="0.25">
      <c r="A1486" s="18">
        <v>42749</v>
      </c>
      <c r="B1486" s="19" t="s">
        <v>1804</v>
      </c>
      <c r="C1486" s="20">
        <v>97083</v>
      </c>
      <c r="D1486" s="4" t="s">
        <v>270</v>
      </c>
      <c r="E1486" s="17">
        <v>873.6</v>
      </c>
      <c r="F1486" s="41" t="s">
        <v>317</v>
      </c>
      <c r="G1486" s="17">
        <v>873.6</v>
      </c>
      <c r="H1486" s="17">
        <f t="shared" si="24"/>
        <v>0</v>
      </c>
      <c r="I1486" s="21"/>
    </row>
    <row r="1487" spans="1:9" x14ac:dyDescent="0.25">
      <c r="A1487" s="18">
        <v>42749</v>
      </c>
      <c r="B1487" s="19" t="s">
        <v>1805</v>
      </c>
      <c r="C1487" s="20">
        <v>97084</v>
      </c>
      <c r="D1487" s="4" t="s">
        <v>1806</v>
      </c>
      <c r="E1487" s="17">
        <v>10570</v>
      </c>
      <c r="F1487" s="41" t="s">
        <v>126</v>
      </c>
      <c r="G1487" s="17">
        <v>10570</v>
      </c>
      <c r="H1487" s="17">
        <f t="shared" si="24"/>
        <v>0</v>
      </c>
      <c r="I1487" s="21"/>
    </row>
    <row r="1488" spans="1:9" x14ac:dyDescent="0.25">
      <c r="A1488" s="18">
        <v>42749</v>
      </c>
      <c r="B1488" s="19" t="s">
        <v>1807</v>
      </c>
      <c r="C1488" s="20">
        <v>97085</v>
      </c>
      <c r="D1488" s="4" t="s">
        <v>236</v>
      </c>
      <c r="E1488" s="17">
        <v>136438.9</v>
      </c>
      <c r="F1488" s="41" t="s">
        <v>927</v>
      </c>
      <c r="G1488" s="17">
        <v>136438.9</v>
      </c>
      <c r="H1488" s="17">
        <f t="shared" si="24"/>
        <v>0</v>
      </c>
      <c r="I1488" s="21"/>
    </row>
    <row r="1489" spans="1:9" x14ac:dyDescent="0.25">
      <c r="A1489" s="18">
        <v>42749</v>
      </c>
      <c r="B1489" s="19" t="s">
        <v>1808</v>
      </c>
      <c r="C1489" s="20">
        <v>97086</v>
      </c>
      <c r="D1489" s="4" t="s">
        <v>435</v>
      </c>
      <c r="E1489" s="17">
        <v>2282</v>
      </c>
      <c r="F1489" s="41" t="s">
        <v>317</v>
      </c>
      <c r="G1489" s="17">
        <v>2282</v>
      </c>
      <c r="H1489" s="17">
        <f t="shared" si="24"/>
        <v>0</v>
      </c>
      <c r="I1489" s="21"/>
    </row>
    <row r="1490" spans="1:9" x14ac:dyDescent="0.25">
      <c r="A1490" s="18">
        <v>42749</v>
      </c>
      <c r="B1490" s="19" t="s">
        <v>1809</v>
      </c>
      <c r="C1490" s="20">
        <v>97087</v>
      </c>
      <c r="D1490" s="4" t="s">
        <v>236</v>
      </c>
      <c r="E1490" s="17">
        <v>856.8</v>
      </c>
      <c r="F1490" s="41" t="s">
        <v>927</v>
      </c>
      <c r="G1490" s="17">
        <v>856.8</v>
      </c>
      <c r="H1490" s="17">
        <f t="shared" si="24"/>
        <v>0</v>
      </c>
      <c r="I1490" s="21"/>
    </row>
    <row r="1491" spans="1:9" x14ac:dyDescent="0.25">
      <c r="A1491" s="18">
        <v>42749</v>
      </c>
      <c r="B1491" s="19" t="s">
        <v>1810</v>
      </c>
      <c r="C1491" s="20">
        <v>97088</v>
      </c>
      <c r="D1491" s="4" t="s">
        <v>274</v>
      </c>
      <c r="E1491" s="17">
        <v>558.79999999999995</v>
      </c>
      <c r="F1491" s="41" t="s">
        <v>317</v>
      </c>
      <c r="G1491" s="17">
        <v>558.79999999999995</v>
      </c>
      <c r="H1491" s="17">
        <f t="shared" si="24"/>
        <v>0</v>
      </c>
      <c r="I1491" s="21"/>
    </row>
    <row r="1492" spans="1:9" x14ac:dyDescent="0.25">
      <c r="A1492" s="18">
        <v>42749</v>
      </c>
      <c r="B1492" s="19" t="s">
        <v>1811</v>
      </c>
      <c r="C1492" s="20">
        <v>97089</v>
      </c>
      <c r="D1492" s="4" t="s">
        <v>590</v>
      </c>
      <c r="E1492" s="17">
        <v>20439.400000000001</v>
      </c>
      <c r="F1492" s="41" t="s">
        <v>317</v>
      </c>
      <c r="G1492" s="17">
        <v>20439.400000000001</v>
      </c>
      <c r="H1492" s="17">
        <f t="shared" si="24"/>
        <v>0</v>
      </c>
      <c r="I1492" s="21"/>
    </row>
    <row r="1493" spans="1:9" x14ac:dyDescent="0.25">
      <c r="A1493" s="18">
        <v>42749</v>
      </c>
      <c r="B1493" s="19" t="s">
        <v>1812</v>
      </c>
      <c r="C1493" s="20">
        <v>97090</v>
      </c>
      <c r="D1493" s="4" t="s">
        <v>21</v>
      </c>
      <c r="E1493" s="17">
        <v>43086</v>
      </c>
      <c r="F1493" s="42" t="s">
        <v>1813</v>
      </c>
      <c r="G1493" s="22">
        <f>19711.2+6536.2+16838.6</f>
        <v>43086</v>
      </c>
      <c r="H1493" s="22">
        <f t="shared" si="24"/>
        <v>0</v>
      </c>
      <c r="I1493" s="21"/>
    </row>
    <row r="1494" spans="1:9" x14ac:dyDescent="0.25">
      <c r="A1494" s="18">
        <v>42749</v>
      </c>
      <c r="B1494" s="19" t="s">
        <v>1814</v>
      </c>
      <c r="C1494" s="20">
        <v>97091</v>
      </c>
      <c r="D1494" s="4" t="s">
        <v>17</v>
      </c>
      <c r="E1494" s="17">
        <v>920</v>
      </c>
      <c r="F1494" s="41" t="s">
        <v>126</v>
      </c>
      <c r="G1494" s="17">
        <v>920</v>
      </c>
      <c r="H1494" s="17">
        <f t="shared" si="24"/>
        <v>0</v>
      </c>
      <c r="I1494" s="21"/>
    </row>
    <row r="1495" spans="1:9" x14ac:dyDescent="0.25">
      <c r="A1495" s="18">
        <v>42749</v>
      </c>
      <c r="B1495" s="19" t="s">
        <v>1815</v>
      </c>
      <c r="C1495" s="20">
        <v>97092</v>
      </c>
      <c r="D1495" s="4" t="s">
        <v>17</v>
      </c>
      <c r="E1495" s="17">
        <v>5060</v>
      </c>
      <c r="F1495" s="41" t="s">
        <v>126</v>
      </c>
      <c r="G1495" s="17">
        <v>5060</v>
      </c>
      <c r="H1495" s="17">
        <f t="shared" si="24"/>
        <v>0</v>
      </c>
      <c r="I1495" s="21"/>
    </row>
    <row r="1496" spans="1:9" x14ac:dyDescent="0.25">
      <c r="A1496" s="18">
        <v>42749</v>
      </c>
      <c r="B1496" s="19" t="s">
        <v>1816</v>
      </c>
      <c r="C1496" s="20">
        <v>97093</v>
      </c>
      <c r="D1496" s="4" t="s">
        <v>71</v>
      </c>
      <c r="E1496" s="17">
        <v>2416</v>
      </c>
      <c r="F1496" s="41" t="s">
        <v>126</v>
      </c>
      <c r="G1496" s="17">
        <v>2416</v>
      </c>
      <c r="H1496" s="17">
        <f t="shared" si="24"/>
        <v>0</v>
      </c>
      <c r="I1496" s="21"/>
    </row>
    <row r="1497" spans="1:9" x14ac:dyDescent="0.25">
      <c r="A1497" s="18">
        <v>42749</v>
      </c>
      <c r="B1497" s="19" t="s">
        <v>1817</v>
      </c>
      <c r="C1497" s="20">
        <v>97094</v>
      </c>
      <c r="D1497" s="4" t="s">
        <v>38</v>
      </c>
      <c r="E1497" s="17">
        <v>6746.2</v>
      </c>
      <c r="F1497" s="41" t="s">
        <v>317</v>
      </c>
      <c r="G1497" s="17">
        <f>5500+1246.2</f>
        <v>6746.2</v>
      </c>
      <c r="H1497" s="17">
        <f t="shared" si="24"/>
        <v>0</v>
      </c>
      <c r="I1497" s="21"/>
    </row>
    <row r="1498" spans="1:9" x14ac:dyDescent="0.25">
      <c r="A1498" s="18">
        <v>42749</v>
      </c>
      <c r="B1498" s="19" t="s">
        <v>1818</v>
      </c>
      <c r="C1498" s="20">
        <v>97095</v>
      </c>
      <c r="D1498" s="4" t="s">
        <v>428</v>
      </c>
      <c r="E1498" s="17">
        <v>3400</v>
      </c>
      <c r="F1498" s="41" t="s">
        <v>317</v>
      </c>
      <c r="G1498" s="17">
        <v>3400</v>
      </c>
      <c r="H1498" s="17">
        <f t="shared" si="24"/>
        <v>0</v>
      </c>
      <c r="I1498" s="21"/>
    </row>
    <row r="1499" spans="1:9" x14ac:dyDescent="0.25">
      <c r="A1499" s="18">
        <v>42749</v>
      </c>
      <c r="B1499" s="19" t="s">
        <v>1819</v>
      </c>
      <c r="C1499" s="20">
        <v>97096</v>
      </c>
      <c r="D1499" s="4" t="s">
        <v>10</v>
      </c>
      <c r="E1499" s="17">
        <v>2957.4</v>
      </c>
      <c r="F1499" s="41" t="s">
        <v>317</v>
      </c>
      <c r="G1499" s="17">
        <v>2957.4</v>
      </c>
      <c r="H1499" s="17">
        <f t="shared" si="24"/>
        <v>0</v>
      </c>
      <c r="I1499" s="21"/>
    </row>
    <row r="1500" spans="1:9" x14ac:dyDescent="0.25">
      <c r="A1500" s="18">
        <v>42749</v>
      </c>
      <c r="B1500" s="19" t="s">
        <v>1820</v>
      </c>
      <c r="C1500" s="20">
        <v>97097</v>
      </c>
      <c r="D1500" s="4" t="s">
        <v>157</v>
      </c>
      <c r="E1500" s="17">
        <v>13770.2</v>
      </c>
      <c r="F1500" s="41" t="s">
        <v>126</v>
      </c>
      <c r="G1500" s="17">
        <v>13770.2</v>
      </c>
      <c r="H1500" s="17">
        <f t="shared" si="24"/>
        <v>0</v>
      </c>
      <c r="I1500" s="21"/>
    </row>
    <row r="1501" spans="1:9" x14ac:dyDescent="0.25">
      <c r="A1501" s="18">
        <v>42749</v>
      </c>
      <c r="B1501" s="19" t="s">
        <v>1821</v>
      </c>
      <c r="C1501" s="20">
        <v>97098</v>
      </c>
      <c r="D1501" s="4" t="s">
        <v>218</v>
      </c>
      <c r="E1501" s="17">
        <v>113394.9</v>
      </c>
      <c r="F1501" s="41" t="s">
        <v>307</v>
      </c>
      <c r="G1501" s="17">
        <v>113394.9</v>
      </c>
      <c r="H1501" s="17">
        <f t="shared" si="24"/>
        <v>0</v>
      </c>
      <c r="I1501" s="21"/>
    </row>
    <row r="1502" spans="1:9" x14ac:dyDescent="0.25">
      <c r="A1502" s="18">
        <v>42749</v>
      </c>
      <c r="B1502" s="19" t="s">
        <v>1822</v>
      </c>
      <c r="C1502" s="20">
        <v>97099</v>
      </c>
      <c r="D1502" s="4" t="s">
        <v>1116</v>
      </c>
      <c r="E1502" s="17">
        <v>4769.3</v>
      </c>
      <c r="F1502" s="41" t="s">
        <v>801</v>
      </c>
      <c r="G1502" s="17">
        <v>4769.3</v>
      </c>
      <c r="H1502" s="17">
        <f t="shared" si="24"/>
        <v>0</v>
      </c>
      <c r="I1502" s="21"/>
    </row>
    <row r="1503" spans="1:9" x14ac:dyDescent="0.25">
      <c r="A1503" s="18">
        <v>42749</v>
      </c>
      <c r="B1503" s="19" t="s">
        <v>1823</v>
      </c>
      <c r="C1503" s="20">
        <v>97100</v>
      </c>
      <c r="D1503" s="15" t="s">
        <v>49</v>
      </c>
      <c r="E1503" s="16">
        <v>0</v>
      </c>
      <c r="F1503" s="40" t="s">
        <v>95</v>
      </c>
      <c r="G1503" s="16">
        <v>0</v>
      </c>
      <c r="H1503" s="16">
        <f t="shared" si="24"/>
        <v>0</v>
      </c>
      <c r="I1503" s="21"/>
    </row>
    <row r="1504" spans="1:9" x14ac:dyDescent="0.25">
      <c r="A1504" s="18">
        <v>42749</v>
      </c>
      <c r="B1504" s="19" t="s">
        <v>1824</v>
      </c>
      <c r="C1504" s="20">
        <v>97101</v>
      </c>
      <c r="D1504" s="4" t="s">
        <v>32</v>
      </c>
      <c r="E1504" s="17">
        <v>19918.7</v>
      </c>
      <c r="F1504" s="41" t="s">
        <v>317</v>
      </c>
      <c r="G1504" s="17">
        <v>19918.7</v>
      </c>
      <c r="H1504" s="17">
        <f t="shared" si="24"/>
        <v>0</v>
      </c>
      <c r="I1504" s="21"/>
    </row>
    <row r="1505" spans="1:9" x14ac:dyDescent="0.25">
      <c r="A1505" s="18">
        <v>42749</v>
      </c>
      <c r="B1505" s="19" t="s">
        <v>1825</v>
      </c>
      <c r="C1505" s="20">
        <v>97102</v>
      </c>
      <c r="D1505" s="4" t="s">
        <v>49</v>
      </c>
      <c r="E1505" s="17">
        <v>20231.2</v>
      </c>
      <c r="F1505" s="42" t="s">
        <v>1826</v>
      </c>
      <c r="G1505" s="22">
        <f>10000+10231.2</f>
        <v>20231.2</v>
      </c>
      <c r="H1505" s="22">
        <f t="shared" si="24"/>
        <v>0</v>
      </c>
      <c r="I1505" s="21"/>
    </row>
    <row r="1506" spans="1:9" x14ac:dyDescent="0.25">
      <c r="A1506" s="18">
        <v>42749</v>
      </c>
      <c r="B1506" s="19" t="s">
        <v>1827</v>
      </c>
      <c r="C1506" s="20">
        <v>97103</v>
      </c>
      <c r="D1506" s="4" t="s">
        <v>51</v>
      </c>
      <c r="E1506" s="17">
        <v>8254.4</v>
      </c>
      <c r="F1506" s="41" t="s">
        <v>511</v>
      </c>
      <c r="G1506" s="17">
        <v>8254.4</v>
      </c>
      <c r="H1506" s="17">
        <f t="shared" si="24"/>
        <v>0</v>
      </c>
      <c r="I1506" s="21"/>
    </row>
    <row r="1507" spans="1:9" x14ac:dyDescent="0.25">
      <c r="A1507" s="18">
        <v>42749</v>
      </c>
      <c r="B1507" s="19" t="s">
        <v>1828</v>
      </c>
      <c r="C1507" s="20">
        <v>97104</v>
      </c>
      <c r="D1507" s="4" t="s">
        <v>250</v>
      </c>
      <c r="E1507" s="17">
        <v>12062.76</v>
      </c>
      <c r="F1507" s="41" t="s">
        <v>511</v>
      </c>
      <c r="G1507" s="17">
        <v>12062.76</v>
      </c>
      <c r="H1507" s="17">
        <f t="shared" si="24"/>
        <v>0</v>
      </c>
      <c r="I1507" s="21"/>
    </row>
    <row r="1508" spans="1:9" x14ac:dyDescent="0.25">
      <c r="A1508" s="18">
        <v>42749</v>
      </c>
      <c r="B1508" s="19" t="s">
        <v>1829</v>
      </c>
      <c r="C1508" s="20">
        <v>97105</v>
      </c>
      <c r="D1508" s="4" t="s">
        <v>1830</v>
      </c>
      <c r="E1508" s="17">
        <v>12947</v>
      </c>
      <c r="F1508" s="41" t="s">
        <v>126</v>
      </c>
      <c r="G1508" s="17">
        <v>12947</v>
      </c>
      <c r="H1508" s="17">
        <f t="shared" si="24"/>
        <v>0</v>
      </c>
      <c r="I1508" s="21"/>
    </row>
    <row r="1509" spans="1:9" x14ac:dyDescent="0.25">
      <c r="A1509" s="18">
        <v>42749</v>
      </c>
      <c r="B1509" s="19" t="s">
        <v>1831</v>
      </c>
      <c r="C1509" s="20">
        <v>97106</v>
      </c>
      <c r="D1509" s="4" t="s">
        <v>30</v>
      </c>
      <c r="E1509" s="17">
        <v>920</v>
      </c>
      <c r="F1509" s="41" t="s">
        <v>126</v>
      </c>
      <c r="G1509" s="17">
        <v>920</v>
      </c>
      <c r="H1509" s="17">
        <f t="shared" si="24"/>
        <v>0</v>
      </c>
      <c r="I1509" s="21"/>
    </row>
    <row r="1510" spans="1:9" x14ac:dyDescent="0.25">
      <c r="A1510" s="18">
        <v>42749</v>
      </c>
      <c r="B1510" s="19" t="s">
        <v>1832</v>
      </c>
      <c r="C1510" s="20">
        <v>97107</v>
      </c>
      <c r="D1510" s="4" t="s">
        <v>40</v>
      </c>
      <c r="E1510" s="17">
        <v>10919.9</v>
      </c>
      <c r="F1510" s="42" t="s">
        <v>1826</v>
      </c>
      <c r="G1510" s="22">
        <f>8920+1999.9</f>
        <v>10919.9</v>
      </c>
      <c r="H1510" s="22">
        <f t="shared" si="24"/>
        <v>0</v>
      </c>
      <c r="I1510" s="21"/>
    </row>
    <row r="1511" spans="1:9" x14ac:dyDescent="0.25">
      <c r="A1511" s="18">
        <v>42749</v>
      </c>
      <c r="B1511" s="19" t="s">
        <v>1833</v>
      </c>
      <c r="C1511" s="20">
        <v>97108</v>
      </c>
      <c r="D1511" s="15" t="s">
        <v>35</v>
      </c>
      <c r="E1511" s="16">
        <v>0</v>
      </c>
      <c r="F1511" s="40" t="s">
        <v>95</v>
      </c>
      <c r="G1511" s="16">
        <v>0</v>
      </c>
      <c r="H1511" s="16">
        <f t="shared" si="24"/>
        <v>0</v>
      </c>
      <c r="I1511" s="21"/>
    </row>
    <row r="1512" spans="1:9" x14ac:dyDescent="0.25">
      <c r="A1512" s="18">
        <v>42749</v>
      </c>
      <c r="B1512" s="19" t="s">
        <v>1834</v>
      </c>
      <c r="C1512" s="20">
        <v>97109</v>
      </c>
      <c r="D1512" s="4" t="s">
        <v>1830</v>
      </c>
      <c r="E1512" s="17">
        <v>4051.6</v>
      </c>
      <c r="F1512" s="41" t="s">
        <v>126</v>
      </c>
      <c r="G1512" s="17">
        <v>4051.6</v>
      </c>
      <c r="H1512" s="17">
        <f t="shared" si="24"/>
        <v>0</v>
      </c>
      <c r="I1512" s="21"/>
    </row>
    <row r="1513" spans="1:9" x14ac:dyDescent="0.25">
      <c r="A1513" s="18">
        <v>42749</v>
      </c>
      <c r="B1513" s="19" t="s">
        <v>1835</v>
      </c>
      <c r="C1513" s="20">
        <v>97110</v>
      </c>
      <c r="D1513" s="4" t="s">
        <v>43</v>
      </c>
      <c r="E1513" s="17">
        <v>5003</v>
      </c>
      <c r="F1513" s="41" t="s">
        <v>237</v>
      </c>
      <c r="G1513" s="17">
        <v>5003</v>
      </c>
      <c r="H1513" s="17">
        <f t="shared" si="24"/>
        <v>0</v>
      </c>
      <c r="I1513" s="21"/>
    </row>
    <row r="1514" spans="1:9" x14ac:dyDescent="0.25">
      <c r="A1514" s="18">
        <v>42749</v>
      </c>
      <c r="B1514" s="19" t="s">
        <v>1836</v>
      </c>
      <c r="C1514" s="20">
        <v>97111</v>
      </c>
      <c r="D1514" s="4" t="s">
        <v>250</v>
      </c>
      <c r="E1514" s="17">
        <v>2485.4</v>
      </c>
      <c r="F1514" s="41" t="s">
        <v>237</v>
      </c>
      <c r="G1514" s="17">
        <v>2485.4</v>
      </c>
      <c r="H1514" s="17">
        <f t="shared" si="24"/>
        <v>0</v>
      </c>
      <c r="I1514" s="21"/>
    </row>
    <row r="1515" spans="1:9" x14ac:dyDescent="0.25">
      <c r="A1515" s="18">
        <v>42749</v>
      </c>
      <c r="B1515" s="19" t="s">
        <v>1837</v>
      </c>
      <c r="C1515" s="20">
        <v>97112</v>
      </c>
      <c r="D1515" s="4" t="s">
        <v>47</v>
      </c>
      <c r="E1515" s="17">
        <v>1767.4</v>
      </c>
      <c r="F1515" s="41" t="s">
        <v>126</v>
      </c>
      <c r="G1515" s="17">
        <v>1767.4</v>
      </c>
      <c r="H1515" s="17">
        <f t="shared" si="24"/>
        <v>0</v>
      </c>
      <c r="I1515" s="21"/>
    </row>
    <row r="1516" spans="1:9" x14ac:dyDescent="0.25">
      <c r="A1516" s="18">
        <v>42749</v>
      </c>
      <c r="B1516" s="19" t="s">
        <v>1838</v>
      </c>
      <c r="C1516" s="20">
        <v>97113</v>
      </c>
      <c r="D1516" s="4" t="s">
        <v>576</v>
      </c>
      <c r="E1516" s="17">
        <v>3877.2</v>
      </c>
      <c r="F1516" s="41" t="s">
        <v>237</v>
      </c>
      <c r="G1516" s="17">
        <v>3877.2</v>
      </c>
      <c r="H1516" s="17">
        <f t="shared" si="24"/>
        <v>0</v>
      </c>
      <c r="I1516" s="21"/>
    </row>
    <row r="1517" spans="1:9" x14ac:dyDescent="0.25">
      <c r="A1517" s="18">
        <v>42749</v>
      </c>
      <c r="B1517" s="19" t="s">
        <v>1839</v>
      </c>
      <c r="C1517" s="20">
        <v>97114</v>
      </c>
      <c r="D1517" s="4" t="s">
        <v>79</v>
      </c>
      <c r="E1517" s="17">
        <v>3712.4</v>
      </c>
      <c r="F1517" s="41" t="s">
        <v>126</v>
      </c>
      <c r="G1517" s="17">
        <v>3712.4</v>
      </c>
      <c r="H1517" s="17">
        <f t="shared" si="24"/>
        <v>0</v>
      </c>
      <c r="I1517" s="21"/>
    </row>
    <row r="1518" spans="1:9" x14ac:dyDescent="0.25">
      <c r="A1518" s="18">
        <v>42749</v>
      </c>
      <c r="B1518" s="19" t="s">
        <v>1840</v>
      </c>
      <c r="C1518" s="20">
        <v>97115</v>
      </c>
      <c r="D1518" s="4" t="s">
        <v>462</v>
      </c>
      <c r="E1518" s="17">
        <v>8442</v>
      </c>
      <c r="F1518" s="41" t="s">
        <v>126</v>
      </c>
      <c r="G1518" s="17">
        <v>8442</v>
      </c>
      <c r="H1518" s="17">
        <f t="shared" si="24"/>
        <v>0</v>
      </c>
      <c r="I1518" s="21"/>
    </row>
    <row r="1519" spans="1:9" x14ac:dyDescent="0.25">
      <c r="A1519" s="18">
        <v>42749</v>
      </c>
      <c r="B1519" s="19" t="s">
        <v>1841</v>
      </c>
      <c r="C1519" s="20">
        <v>97116</v>
      </c>
      <c r="D1519" s="4" t="s">
        <v>30</v>
      </c>
      <c r="E1519" s="17">
        <v>11394.6</v>
      </c>
      <c r="F1519" s="41" t="s">
        <v>126</v>
      </c>
      <c r="G1519" s="17">
        <v>11394.6</v>
      </c>
      <c r="H1519" s="17">
        <f t="shared" si="24"/>
        <v>0</v>
      </c>
      <c r="I1519" s="21"/>
    </row>
    <row r="1520" spans="1:9" x14ac:dyDescent="0.25">
      <c r="A1520" s="18">
        <v>42749</v>
      </c>
      <c r="B1520" s="19" t="s">
        <v>1842</v>
      </c>
      <c r="C1520" s="20">
        <v>97117</v>
      </c>
      <c r="D1520" s="4" t="s">
        <v>30</v>
      </c>
      <c r="E1520" s="17">
        <v>9.4600000000000009</v>
      </c>
      <c r="F1520" s="41" t="s">
        <v>224</v>
      </c>
      <c r="G1520" s="17">
        <v>9.4600000000000009</v>
      </c>
      <c r="H1520" s="17">
        <f t="shared" si="24"/>
        <v>0</v>
      </c>
      <c r="I1520" s="21"/>
    </row>
    <row r="1521" spans="1:9" x14ac:dyDescent="0.25">
      <c r="A1521" s="18">
        <v>42749</v>
      </c>
      <c r="B1521" s="19" t="s">
        <v>1843</v>
      </c>
      <c r="C1521" s="20">
        <v>97118</v>
      </c>
      <c r="D1521" s="4" t="s">
        <v>319</v>
      </c>
      <c r="E1521" s="17">
        <v>3326.4</v>
      </c>
      <c r="F1521" s="41" t="s">
        <v>801</v>
      </c>
      <c r="G1521" s="17">
        <v>3326.4</v>
      </c>
      <c r="H1521" s="17">
        <f t="shared" si="24"/>
        <v>0</v>
      </c>
      <c r="I1521" s="21"/>
    </row>
    <row r="1522" spans="1:9" x14ac:dyDescent="0.25">
      <c r="A1522" s="18">
        <v>42749</v>
      </c>
      <c r="B1522" s="19" t="s">
        <v>1844</v>
      </c>
      <c r="C1522" s="20">
        <v>97119</v>
      </c>
      <c r="D1522" s="4" t="s">
        <v>627</v>
      </c>
      <c r="E1522" s="17">
        <v>2552.6999999999998</v>
      </c>
      <c r="F1522" s="41" t="s">
        <v>126</v>
      </c>
      <c r="G1522" s="17">
        <v>2552.6999999999998</v>
      </c>
      <c r="H1522" s="17">
        <f t="shared" si="24"/>
        <v>0</v>
      </c>
      <c r="I1522" s="21"/>
    </row>
    <row r="1523" spans="1:9" x14ac:dyDescent="0.25">
      <c r="A1523" s="18">
        <v>42749</v>
      </c>
      <c r="B1523" s="19" t="s">
        <v>1845</v>
      </c>
      <c r="C1523" s="20">
        <v>97120</v>
      </c>
      <c r="D1523" s="4" t="s">
        <v>298</v>
      </c>
      <c r="E1523" s="17">
        <v>3850</v>
      </c>
      <c r="F1523" s="41" t="s">
        <v>126</v>
      </c>
      <c r="G1523" s="17">
        <v>3850</v>
      </c>
      <c r="H1523" s="17">
        <f t="shared" si="24"/>
        <v>0</v>
      </c>
      <c r="I1523" s="21"/>
    </row>
    <row r="1524" spans="1:9" x14ac:dyDescent="0.25">
      <c r="A1524" s="18">
        <v>42749</v>
      </c>
      <c r="B1524" s="19" t="s">
        <v>1846</v>
      </c>
      <c r="C1524" s="20">
        <v>97121</v>
      </c>
      <c r="D1524" s="4" t="s">
        <v>111</v>
      </c>
      <c r="E1524" s="17">
        <v>2876.4</v>
      </c>
      <c r="F1524" s="41" t="s">
        <v>126</v>
      </c>
      <c r="G1524" s="17">
        <v>2876.4</v>
      </c>
      <c r="H1524" s="17">
        <f t="shared" si="24"/>
        <v>0</v>
      </c>
      <c r="I1524" s="21"/>
    </row>
    <row r="1525" spans="1:9" x14ac:dyDescent="0.25">
      <c r="A1525" s="18">
        <v>42749</v>
      </c>
      <c r="B1525" s="19" t="s">
        <v>1847</v>
      </c>
      <c r="C1525" s="20">
        <v>97122</v>
      </c>
      <c r="D1525" s="4" t="s">
        <v>101</v>
      </c>
      <c r="E1525" s="17">
        <v>1439.8</v>
      </c>
      <c r="F1525" s="41" t="s">
        <v>126</v>
      </c>
      <c r="G1525" s="17">
        <v>1439.8</v>
      </c>
      <c r="H1525" s="17">
        <f t="shared" si="24"/>
        <v>0</v>
      </c>
      <c r="I1525" s="21"/>
    </row>
    <row r="1526" spans="1:9" x14ac:dyDescent="0.25">
      <c r="A1526" s="18">
        <v>42749</v>
      </c>
      <c r="B1526" s="19" t="s">
        <v>1848</v>
      </c>
      <c r="C1526" s="20">
        <v>97123</v>
      </c>
      <c r="D1526" s="4" t="s">
        <v>281</v>
      </c>
      <c r="E1526" s="17">
        <v>1270</v>
      </c>
      <c r="F1526" s="41" t="s">
        <v>126</v>
      </c>
      <c r="G1526" s="17">
        <v>1270</v>
      </c>
      <c r="H1526" s="17">
        <f t="shared" si="24"/>
        <v>0</v>
      </c>
      <c r="I1526" s="21"/>
    </row>
    <row r="1527" spans="1:9" x14ac:dyDescent="0.25">
      <c r="A1527" s="18">
        <v>42749</v>
      </c>
      <c r="B1527" s="19" t="s">
        <v>1849</v>
      </c>
      <c r="C1527" s="20">
        <v>97124</v>
      </c>
      <c r="D1527" s="4" t="s">
        <v>92</v>
      </c>
      <c r="E1527" s="17">
        <v>3974.4</v>
      </c>
      <c r="F1527" s="41" t="s">
        <v>126</v>
      </c>
      <c r="G1527" s="17">
        <v>3974.4</v>
      </c>
      <c r="H1527" s="17">
        <f t="shared" si="24"/>
        <v>0</v>
      </c>
      <c r="I1527" s="21"/>
    </row>
    <row r="1528" spans="1:9" x14ac:dyDescent="0.25">
      <c r="A1528" s="18">
        <v>42749</v>
      </c>
      <c r="B1528" s="19" t="s">
        <v>1850</v>
      </c>
      <c r="C1528" s="20">
        <v>97125</v>
      </c>
      <c r="D1528" s="4" t="s">
        <v>135</v>
      </c>
      <c r="E1528" s="17">
        <v>1024</v>
      </c>
      <c r="F1528" s="41" t="s">
        <v>126</v>
      </c>
      <c r="G1528" s="17">
        <v>1024</v>
      </c>
      <c r="H1528" s="17">
        <f t="shared" si="24"/>
        <v>0</v>
      </c>
      <c r="I1528" s="21"/>
    </row>
    <row r="1529" spans="1:9" x14ac:dyDescent="0.25">
      <c r="A1529" s="18">
        <v>42749</v>
      </c>
      <c r="B1529" s="19" t="s">
        <v>1851</v>
      </c>
      <c r="C1529" s="20">
        <v>97126</v>
      </c>
      <c r="D1529" s="4" t="s">
        <v>30</v>
      </c>
      <c r="E1529" s="17">
        <v>786.2</v>
      </c>
      <c r="F1529" s="41" t="s">
        <v>126</v>
      </c>
      <c r="G1529" s="17">
        <v>786.2</v>
      </c>
      <c r="H1529" s="17">
        <f t="shared" si="24"/>
        <v>0</v>
      </c>
      <c r="I1529" s="21"/>
    </row>
    <row r="1530" spans="1:9" x14ac:dyDescent="0.25">
      <c r="A1530" s="18">
        <v>42749</v>
      </c>
      <c r="B1530" s="19" t="s">
        <v>1852</v>
      </c>
      <c r="C1530" s="20">
        <v>97127</v>
      </c>
      <c r="D1530" s="4" t="s">
        <v>448</v>
      </c>
      <c r="E1530" s="17">
        <v>366.6</v>
      </c>
      <c r="F1530" s="41" t="s">
        <v>126</v>
      </c>
      <c r="G1530" s="17">
        <v>366.6</v>
      </c>
      <c r="H1530" s="17">
        <f t="shared" si="24"/>
        <v>0</v>
      </c>
      <c r="I1530" s="21"/>
    </row>
    <row r="1531" spans="1:9" x14ac:dyDescent="0.25">
      <c r="A1531" s="18">
        <v>42749</v>
      </c>
      <c r="B1531" s="19" t="s">
        <v>1853</v>
      </c>
      <c r="C1531" s="20">
        <v>97128</v>
      </c>
      <c r="D1531" s="15" t="s">
        <v>1081</v>
      </c>
      <c r="E1531" s="16">
        <v>0</v>
      </c>
      <c r="F1531" s="40" t="s">
        <v>95</v>
      </c>
      <c r="G1531" s="16">
        <v>0</v>
      </c>
      <c r="H1531" s="16">
        <f t="shared" si="24"/>
        <v>0</v>
      </c>
      <c r="I1531" s="21"/>
    </row>
    <row r="1532" spans="1:9" x14ac:dyDescent="0.25">
      <c r="A1532" s="18">
        <v>42749</v>
      </c>
      <c r="B1532" s="19" t="s">
        <v>1854</v>
      </c>
      <c r="C1532" s="20">
        <v>97129</v>
      </c>
      <c r="D1532" s="4" t="s">
        <v>1081</v>
      </c>
      <c r="E1532" s="17">
        <v>1307.52</v>
      </c>
      <c r="F1532" s="41" t="s">
        <v>126</v>
      </c>
      <c r="G1532" s="17">
        <v>1307.52</v>
      </c>
      <c r="H1532" s="17">
        <f t="shared" si="24"/>
        <v>0</v>
      </c>
      <c r="I1532" s="21"/>
    </row>
    <row r="1533" spans="1:9" x14ac:dyDescent="0.25">
      <c r="A1533" s="18">
        <v>42749</v>
      </c>
      <c r="B1533" s="19" t="s">
        <v>1855</v>
      </c>
      <c r="C1533" s="20">
        <v>97130</v>
      </c>
      <c r="D1533" s="4" t="s">
        <v>293</v>
      </c>
      <c r="E1533" s="17">
        <v>780</v>
      </c>
      <c r="F1533" s="41" t="s">
        <v>126</v>
      </c>
      <c r="G1533" s="17">
        <v>780</v>
      </c>
      <c r="H1533" s="17">
        <f t="shared" si="24"/>
        <v>0</v>
      </c>
      <c r="I1533" s="21"/>
    </row>
    <row r="1534" spans="1:9" x14ac:dyDescent="0.25">
      <c r="A1534" s="18">
        <v>42749</v>
      </c>
      <c r="B1534" s="19" t="s">
        <v>1856</v>
      </c>
      <c r="C1534" s="20">
        <v>97131</v>
      </c>
      <c r="D1534" s="4" t="s">
        <v>99</v>
      </c>
      <c r="E1534" s="17">
        <v>4140</v>
      </c>
      <c r="F1534" s="41" t="s">
        <v>126</v>
      </c>
      <c r="G1534" s="17">
        <v>4140</v>
      </c>
      <c r="H1534" s="17">
        <f t="shared" si="24"/>
        <v>0</v>
      </c>
      <c r="I1534" s="21"/>
    </row>
    <row r="1535" spans="1:9" x14ac:dyDescent="0.25">
      <c r="A1535" s="18">
        <v>42749</v>
      </c>
      <c r="B1535" s="19" t="s">
        <v>1857</v>
      </c>
      <c r="C1535" s="20">
        <v>97132</v>
      </c>
      <c r="D1535" s="4" t="s">
        <v>291</v>
      </c>
      <c r="E1535" s="17">
        <v>1983.4</v>
      </c>
      <c r="F1535" s="41" t="s">
        <v>126</v>
      </c>
      <c r="G1535" s="17">
        <v>1983.4</v>
      </c>
      <c r="H1535" s="17">
        <f t="shared" si="24"/>
        <v>0</v>
      </c>
      <c r="I1535" s="21"/>
    </row>
    <row r="1536" spans="1:9" x14ac:dyDescent="0.25">
      <c r="A1536" s="18">
        <v>42749</v>
      </c>
      <c r="B1536" s="19" t="s">
        <v>1858</v>
      </c>
      <c r="C1536" s="20">
        <v>97133</v>
      </c>
      <c r="D1536" s="4" t="s">
        <v>188</v>
      </c>
      <c r="E1536" s="17">
        <v>6671.5</v>
      </c>
      <c r="F1536" s="41" t="s">
        <v>801</v>
      </c>
      <c r="G1536" s="17">
        <v>6671.5</v>
      </c>
      <c r="H1536" s="17">
        <f t="shared" si="24"/>
        <v>0</v>
      </c>
      <c r="I1536" s="21"/>
    </row>
    <row r="1537" spans="1:9" x14ac:dyDescent="0.25">
      <c r="A1537" s="18">
        <v>42749</v>
      </c>
      <c r="B1537" s="19" t="s">
        <v>1859</v>
      </c>
      <c r="C1537" s="20">
        <v>97134</v>
      </c>
      <c r="D1537" s="4" t="s">
        <v>168</v>
      </c>
      <c r="E1537" s="17">
        <v>664.2</v>
      </c>
      <c r="F1537" s="41" t="s">
        <v>126</v>
      </c>
      <c r="G1537" s="17">
        <v>664.2</v>
      </c>
      <c r="H1537" s="17">
        <f t="shared" si="24"/>
        <v>0</v>
      </c>
      <c r="I1537" s="21"/>
    </row>
    <row r="1538" spans="1:9" x14ac:dyDescent="0.25">
      <c r="A1538" s="18">
        <v>42749</v>
      </c>
      <c r="B1538" s="19" t="s">
        <v>1860</v>
      </c>
      <c r="C1538" s="20">
        <v>97135</v>
      </c>
      <c r="D1538" s="4" t="s">
        <v>83</v>
      </c>
      <c r="E1538" s="17">
        <v>5936.1</v>
      </c>
      <c r="F1538" s="41" t="s">
        <v>126</v>
      </c>
      <c r="G1538" s="17">
        <v>5936.1</v>
      </c>
      <c r="H1538" s="17">
        <f t="shared" si="24"/>
        <v>0</v>
      </c>
      <c r="I1538" s="21"/>
    </row>
    <row r="1539" spans="1:9" x14ac:dyDescent="0.25">
      <c r="A1539" s="18">
        <v>42749</v>
      </c>
      <c r="B1539" s="19" t="s">
        <v>1861</v>
      </c>
      <c r="C1539" s="20">
        <v>97136</v>
      </c>
      <c r="D1539" s="4" t="s">
        <v>88</v>
      </c>
      <c r="E1539" s="17">
        <v>2322</v>
      </c>
      <c r="F1539" s="41" t="s">
        <v>126</v>
      </c>
      <c r="G1539" s="17">
        <v>2322</v>
      </c>
      <c r="H1539" s="17">
        <f t="shared" si="24"/>
        <v>0</v>
      </c>
      <c r="I1539" s="21"/>
    </row>
    <row r="1540" spans="1:9" x14ac:dyDescent="0.25">
      <c r="A1540" s="18">
        <v>42749</v>
      </c>
      <c r="B1540" s="19" t="s">
        <v>1862</v>
      </c>
      <c r="C1540" s="20">
        <v>97137</v>
      </c>
      <c r="D1540" s="4" t="s">
        <v>81</v>
      </c>
      <c r="E1540" s="17">
        <v>1200.5</v>
      </c>
      <c r="F1540" s="41" t="s">
        <v>126</v>
      </c>
      <c r="G1540" s="17">
        <v>1200.5</v>
      </c>
      <c r="H1540" s="17">
        <f t="shared" si="24"/>
        <v>0</v>
      </c>
      <c r="I1540" s="21"/>
    </row>
    <row r="1541" spans="1:9" x14ac:dyDescent="0.25">
      <c r="A1541" s="18">
        <v>42749</v>
      </c>
      <c r="B1541" s="19" t="s">
        <v>1863</v>
      </c>
      <c r="C1541" s="20">
        <v>97138</v>
      </c>
      <c r="D1541" s="4" t="s">
        <v>445</v>
      </c>
      <c r="E1541" s="17">
        <v>1119.4000000000001</v>
      </c>
      <c r="F1541" s="41" t="s">
        <v>126</v>
      </c>
      <c r="G1541" s="17">
        <v>1119.4000000000001</v>
      </c>
      <c r="H1541" s="17">
        <f t="shared" si="24"/>
        <v>0</v>
      </c>
      <c r="I1541" s="21"/>
    </row>
    <row r="1542" spans="1:9" x14ac:dyDescent="0.25">
      <c r="A1542" s="18">
        <v>42749</v>
      </c>
      <c r="B1542" s="19" t="s">
        <v>1864</v>
      </c>
      <c r="C1542" s="20">
        <v>97139</v>
      </c>
      <c r="D1542" s="4" t="s">
        <v>92</v>
      </c>
      <c r="E1542" s="17">
        <v>3266</v>
      </c>
      <c r="F1542" s="41" t="s">
        <v>126</v>
      </c>
      <c r="G1542" s="17">
        <v>3266</v>
      </c>
      <c r="H1542" s="17">
        <f t="shared" ref="H1542:H1605" si="25">E1542-G1542</f>
        <v>0</v>
      </c>
      <c r="I1542" s="21"/>
    </row>
    <row r="1543" spans="1:9" x14ac:dyDescent="0.25">
      <c r="A1543" s="18">
        <v>42749</v>
      </c>
      <c r="B1543" s="19" t="s">
        <v>1865</v>
      </c>
      <c r="C1543" s="20">
        <v>97140</v>
      </c>
      <c r="D1543" s="4" t="s">
        <v>88</v>
      </c>
      <c r="E1543" s="17">
        <v>8589</v>
      </c>
      <c r="F1543" s="41" t="s">
        <v>126</v>
      </c>
      <c r="G1543" s="17">
        <v>8589</v>
      </c>
      <c r="H1543" s="17">
        <f t="shared" si="25"/>
        <v>0</v>
      </c>
      <c r="I1543" s="21"/>
    </row>
    <row r="1544" spans="1:9" x14ac:dyDescent="0.25">
      <c r="A1544" s="18">
        <v>42749</v>
      </c>
      <c r="B1544" s="19" t="s">
        <v>1866</v>
      </c>
      <c r="C1544" s="20">
        <v>97141</v>
      </c>
      <c r="D1544" s="4" t="s">
        <v>712</v>
      </c>
      <c r="E1544" s="17">
        <v>4640</v>
      </c>
      <c r="F1544" s="41" t="s">
        <v>126</v>
      </c>
      <c r="G1544" s="17">
        <v>4640</v>
      </c>
      <c r="H1544" s="17">
        <f t="shared" si="25"/>
        <v>0</v>
      </c>
      <c r="I1544" s="21"/>
    </row>
    <row r="1545" spans="1:9" x14ac:dyDescent="0.25">
      <c r="A1545" s="18">
        <v>42749</v>
      </c>
      <c r="B1545" s="19" t="s">
        <v>1867</v>
      </c>
      <c r="C1545" s="20">
        <v>97142</v>
      </c>
      <c r="D1545" s="4" t="s">
        <v>305</v>
      </c>
      <c r="E1545" s="17">
        <v>5460.6</v>
      </c>
      <c r="F1545" s="41" t="s">
        <v>317</v>
      </c>
      <c r="G1545" s="17">
        <v>5460.6</v>
      </c>
      <c r="H1545" s="17">
        <f t="shared" si="25"/>
        <v>0</v>
      </c>
      <c r="I1545" s="21"/>
    </row>
    <row r="1546" spans="1:9" x14ac:dyDescent="0.25">
      <c r="A1546" s="18">
        <v>42749</v>
      </c>
      <c r="B1546" s="19" t="s">
        <v>1868</v>
      </c>
      <c r="C1546" s="20">
        <v>97143</v>
      </c>
      <c r="D1546" s="4" t="s">
        <v>476</v>
      </c>
      <c r="E1546" s="17">
        <v>15434.6</v>
      </c>
      <c r="F1546" s="41" t="s">
        <v>317</v>
      </c>
      <c r="G1546" s="17">
        <v>15434.6</v>
      </c>
      <c r="H1546" s="17">
        <f t="shared" si="25"/>
        <v>0</v>
      </c>
      <c r="I1546" s="21"/>
    </row>
    <row r="1547" spans="1:9" x14ac:dyDescent="0.25">
      <c r="A1547" s="18">
        <v>42749</v>
      </c>
      <c r="B1547" s="19" t="s">
        <v>1869</v>
      </c>
      <c r="C1547" s="20">
        <v>97144</v>
      </c>
      <c r="D1547" s="4" t="s">
        <v>1870</v>
      </c>
      <c r="E1547" s="17">
        <v>232.8</v>
      </c>
      <c r="F1547" s="41" t="s">
        <v>126</v>
      </c>
      <c r="G1547" s="17">
        <v>232.8</v>
      </c>
      <c r="H1547" s="17">
        <f t="shared" si="25"/>
        <v>0</v>
      </c>
      <c r="I1547" s="21"/>
    </row>
    <row r="1548" spans="1:9" x14ac:dyDescent="0.25">
      <c r="A1548" s="18">
        <v>42749</v>
      </c>
      <c r="B1548" s="19" t="s">
        <v>1871</v>
      </c>
      <c r="C1548" s="20">
        <v>97145</v>
      </c>
      <c r="D1548" s="4" t="s">
        <v>159</v>
      </c>
      <c r="E1548" s="17">
        <v>5043.8</v>
      </c>
      <c r="F1548" s="41" t="s">
        <v>237</v>
      </c>
      <c r="G1548" s="17">
        <v>5043.8</v>
      </c>
      <c r="H1548" s="17">
        <f t="shared" si="25"/>
        <v>0</v>
      </c>
      <c r="I1548" s="21"/>
    </row>
    <row r="1549" spans="1:9" x14ac:dyDescent="0.25">
      <c r="A1549" s="18">
        <v>42749</v>
      </c>
      <c r="B1549" s="19" t="s">
        <v>1872</v>
      </c>
      <c r="C1549" s="20">
        <v>97146</v>
      </c>
      <c r="D1549" s="4" t="s">
        <v>109</v>
      </c>
      <c r="E1549" s="17">
        <v>2838</v>
      </c>
      <c r="F1549" s="41" t="s">
        <v>126</v>
      </c>
      <c r="G1549" s="17">
        <v>2838</v>
      </c>
      <c r="H1549" s="17">
        <f t="shared" si="25"/>
        <v>0</v>
      </c>
      <c r="I1549" s="21"/>
    </row>
    <row r="1550" spans="1:9" x14ac:dyDescent="0.25">
      <c r="A1550" s="18">
        <v>42749</v>
      </c>
      <c r="B1550" s="19" t="s">
        <v>1873</v>
      </c>
      <c r="C1550" s="20">
        <v>97147</v>
      </c>
      <c r="D1550" s="4" t="s">
        <v>476</v>
      </c>
      <c r="E1550" s="17">
        <v>369.6</v>
      </c>
      <c r="F1550" s="41" t="s">
        <v>317</v>
      </c>
      <c r="G1550" s="17">
        <v>369.6</v>
      </c>
      <c r="H1550" s="17">
        <f t="shared" si="25"/>
        <v>0</v>
      </c>
      <c r="I1550" s="21"/>
    </row>
    <row r="1551" spans="1:9" x14ac:dyDescent="0.25">
      <c r="A1551" s="18">
        <v>42749</v>
      </c>
      <c r="B1551" s="19" t="s">
        <v>1874</v>
      </c>
      <c r="C1551" s="20">
        <v>97148</v>
      </c>
      <c r="D1551" s="4" t="s">
        <v>1267</v>
      </c>
      <c r="E1551" s="17">
        <v>5529.6</v>
      </c>
      <c r="F1551" s="41" t="s">
        <v>126</v>
      </c>
      <c r="G1551" s="17">
        <v>5529.6</v>
      </c>
      <c r="H1551" s="17">
        <f t="shared" si="25"/>
        <v>0</v>
      </c>
      <c r="I1551" s="21"/>
    </row>
    <row r="1552" spans="1:9" x14ac:dyDescent="0.25">
      <c r="A1552" s="18">
        <v>42749</v>
      </c>
      <c r="B1552" s="19" t="s">
        <v>1875</v>
      </c>
      <c r="C1552" s="20">
        <v>97149</v>
      </c>
      <c r="D1552" s="4" t="s">
        <v>613</v>
      </c>
      <c r="E1552" s="17">
        <v>4620.1000000000004</v>
      </c>
      <c r="F1552" s="41" t="s">
        <v>126</v>
      </c>
      <c r="G1552" s="17">
        <v>4620.1000000000004</v>
      </c>
      <c r="H1552" s="17">
        <f t="shared" si="25"/>
        <v>0</v>
      </c>
      <c r="I1552" s="21"/>
    </row>
    <row r="1553" spans="1:9" x14ac:dyDescent="0.25">
      <c r="A1553" s="18">
        <v>42749</v>
      </c>
      <c r="B1553" s="19" t="s">
        <v>1876</v>
      </c>
      <c r="C1553" s="20">
        <v>97150</v>
      </c>
      <c r="D1553" s="4" t="s">
        <v>30</v>
      </c>
      <c r="E1553" s="17">
        <v>9254</v>
      </c>
      <c r="F1553" s="41" t="s">
        <v>801</v>
      </c>
      <c r="G1553" s="17">
        <v>9254</v>
      </c>
      <c r="H1553" s="17">
        <f t="shared" si="25"/>
        <v>0</v>
      </c>
      <c r="I1553" s="21"/>
    </row>
    <row r="1554" spans="1:9" x14ac:dyDescent="0.25">
      <c r="A1554" s="18">
        <v>42749</v>
      </c>
      <c r="B1554" s="19" t="s">
        <v>1877</v>
      </c>
      <c r="C1554" s="20">
        <v>97151</v>
      </c>
      <c r="D1554" s="4" t="s">
        <v>61</v>
      </c>
      <c r="E1554" s="17">
        <v>5311</v>
      </c>
      <c r="F1554" s="41" t="s">
        <v>801</v>
      </c>
      <c r="G1554" s="17">
        <v>5311</v>
      </c>
      <c r="H1554" s="17">
        <f t="shared" si="25"/>
        <v>0</v>
      </c>
      <c r="I1554" s="21"/>
    </row>
    <row r="1555" spans="1:9" x14ac:dyDescent="0.25">
      <c r="A1555" s="18">
        <v>42749</v>
      </c>
      <c r="B1555" s="19" t="s">
        <v>1878</v>
      </c>
      <c r="C1555" s="20">
        <v>97152</v>
      </c>
      <c r="D1555" s="4" t="s">
        <v>45</v>
      </c>
      <c r="E1555" s="17">
        <v>3116.2</v>
      </c>
      <c r="F1555" s="41" t="s">
        <v>801</v>
      </c>
      <c r="G1555" s="17">
        <v>3116.2</v>
      </c>
      <c r="H1555" s="17">
        <f t="shared" si="25"/>
        <v>0</v>
      </c>
      <c r="I1555" s="21"/>
    </row>
    <row r="1556" spans="1:9" x14ac:dyDescent="0.25">
      <c r="A1556" s="18">
        <v>42749</v>
      </c>
      <c r="B1556" s="19" t="s">
        <v>1879</v>
      </c>
      <c r="C1556" s="20">
        <v>97153</v>
      </c>
      <c r="D1556" s="4" t="s">
        <v>57</v>
      </c>
      <c r="E1556" s="17">
        <v>644</v>
      </c>
      <c r="F1556" s="41" t="s">
        <v>801</v>
      </c>
      <c r="G1556" s="17">
        <v>644</v>
      </c>
      <c r="H1556" s="17">
        <f t="shared" si="25"/>
        <v>0</v>
      </c>
      <c r="I1556" s="21"/>
    </row>
    <row r="1557" spans="1:9" x14ac:dyDescent="0.25">
      <c r="A1557" s="18">
        <v>42749</v>
      </c>
      <c r="B1557" s="19" t="s">
        <v>1880</v>
      </c>
      <c r="C1557" s="20">
        <v>97154</v>
      </c>
      <c r="D1557" s="4" t="s">
        <v>492</v>
      </c>
      <c r="E1557" s="17">
        <v>26541.599999999999</v>
      </c>
      <c r="F1557" s="41" t="s">
        <v>126</v>
      </c>
      <c r="G1557" s="17">
        <v>26541.599999999999</v>
      </c>
      <c r="H1557" s="17">
        <f t="shared" si="25"/>
        <v>0</v>
      </c>
      <c r="I1557" s="21"/>
    </row>
    <row r="1558" spans="1:9" x14ac:dyDescent="0.25">
      <c r="A1558" s="18">
        <v>42749</v>
      </c>
      <c r="B1558" s="19" t="s">
        <v>1881</v>
      </c>
      <c r="C1558" s="20">
        <v>97155</v>
      </c>
      <c r="D1558" s="4" t="s">
        <v>930</v>
      </c>
      <c r="E1558" s="17">
        <v>32201.4</v>
      </c>
      <c r="F1558" s="41" t="s">
        <v>237</v>
      </c>
      <c r="G1558" s="17">
        <v>32201.4</v>
      </c>
      <c r="H1558" s="17">
        <f t="shared" si="25"/>
        <v>0</v>
      </c>
      <c r="I1558" s="21"/>
    </row>
    <row r="1559" spans="1:9" x14ac:dyDescent="0.25">
      <c r="A1559" s="18">
        <v>42749</v>
      </c>
      <c r="B1559" s="19" t="s">
        <v>1882</v>
      </c>
      <c r="C1559" s="20">
        <v>97156</v>
      </c>
      <c r="D1559" s="4" t="s">
        <v>63</v>
      </c>
      <c r="E1559" s="17">
        <v>1104.4000000000001</v>
      </c>
      <c r="F1559" s="41" t="s">
        <v>801</v>
      </c>
      <c r="G1559" s="17">
        <v>1104.4000000000001</v>
      </c>
      <c r="H1559" s="17">
        <f t="shared" si="25"/>
        <v>0</v>
      </c>
      <c r="I1559" s="21"/>
    </row>
    <row r="1560" spans="1:9" x14ac:dyDescent="0.25">
      <c r="A1560" s="18">
        <v>42749</v>
      </c>
      <c r="B1560" s="19" t="s">
        <v>1883</v>
      </c>
      <c r="C1560" s="20">
        <v>97157</v>
      </c>
      <c r="D1560" s="4" t="s">
        <v>1293</v>
      </c>
      <c r="E1560" s="17">
        <v>3938.8</v>
      </c>
      <c r="F1560" s="41" t="s">
        <v>801</v>
      </c>
      <c r="G1560" s="17">
        <v>3938.8</v>
      </c>
      <c r="H1560" s="17">
        <f t="shared" si="25"/>
        <v>0</v>
      </c>
      <c r="I1560" s="21"/>
    </row>
    <row r="1561" spans="1:9" x14ac:dyDescent="0.25">
      <c r="A1561" s="18">
        <v>42749</v>
      </c>
      <c r="B1561" s="19" t="s">
        <v>1884</v>
      </c>
      <c r="C1561" s="20">
        <v>97158</v>
      </c>
      <c r="D1561" s="4" t="s">
        <v>1299</v>
      </c>
      <c r="E1561" s="17">
        <v>8826.4</v>
      </c>
      <c r="F1561" s="41" t="s">
        <v>126</v>
      </c>
      <c r="G1561" s="17">
        <v>8826.4</v>
      </c>
      <c r="H1561" s="17">
        <f t="shared" si="25"/>
        <v>0</v>
      </c>
      <c r="I1561" s="21"/>
    </row>
    <row r="1562" spans="1:9" x14ac:dyDescent="0.25">
      <c r="A1562" s="18">
        <v>42749</v>
      </c>
      <c r="B1562" s="19" t="s">
        <v>1885</v>
      </c>
      <c r="C1562" s="20">
        <v>97159</v>
      </c>
      <c r="D1562" s="4" t="s">
        <v>480</v>
      </c>
      <c r="E1562" s="17">
        <v>1929.56</v>
      </c>
      <c r="F1562" s="41" t="s">
        <v>801</v>
      </c>
      <c r="G1562" s="17">
        <v>1929.56</v>
      </c>
      <c r="H1562" s="17">
        <f t="shared" si="25"/>
        <v>0</v>
      </c>
      <c r="I1562" s="21"/>
    </row>
    <row r="1563" spans="1:9" x14ac:dyDescent="0.25">
      <c r="A1563" s="18">
        <v>42749</v>
      </c>
      <c r="B1563" s="19" t="s">
        <v>1886</v>
      </c>
      <c r="C1563" s="20">
        <v>97160</v>
      </c>
      <c r="D1563" s="4" t="s">
        <v>331</v>
      </c>
      <c r="E1563" s="17">
        <v>4489.2</v>
      </c>
      <c r="F1563" s="41" t="s">
        <v>801</v>
      </c>
      <c r="G1563" s="17">
        <v>4489.2</v>
      </c>
      <c r="H1563" s="17">
        <f t="shared" si="25"/>
        <v>0</v>
      </c>
      <c r="I1563" s="21"/>
    </row>
    <row r="1564" spans="1:9" x14ac:dyDescent="0.25">
      <c r="A1564" s="18">
        <v>42749</v>
      </c>
      <c r="B1564" s="19" t="s">
        <v>1887</v>
      </c>
      <c r="C1564" s="20">
        <v>97161</v>
      </c>
      <c r="D1564" s="4" t="s">
        <v>486</v>
      </c>
      <c r="E1564" s="17">
        <v>3292.8</v>
      </c>
      <c r="F1564" s="41" t="s">
        <v>801</v>
      </c>
      <c r="G1564" s="17">
        <v>3292.8</v>
      </c>
      <c r="H1564" s="17">
        <f t="shared" si="25"/>
        <v>0</v>
      </c>
      <c r="I1564" s="21"/>
    </row>
    <row r="1565" spans="1:9" x14ac:dyDescent="0.25">
      <c r="A1565" s="18">
        <v>42749</v>
      </c>
      <c r="B1565" s="19" t="s">
        <v>1888</v>
      </c>
      <c r="C1565" s="20">
        <v>97162</v>
      </c>
      <c r="D1565" s="4" t="s">
        <v>125</v>
      </c>
      <c r="E1565" s="17">
        <v>30670.5</v>
      </c>
      <c r="F1565" s="41" t="s">
        <v>1889</v>
      </c>
      <c r="G1565" s="17">
        <v>30670.5</v>
      </c>
      <c r="H1565" s="17">
        <f t="shared" si="25"/>
        <v>0</v>
      </c>
      <c r="I1565" s="21"/>
    </row>
    <row r="1566" spans="1:9" x14ac:dyDescent="0.25">
      <c r="A1566" s="18">
        <v>42749</v>
      </c>
      <c r="B1566" s="19" t="s">
        <v>1890</v>
      </c>
      <c r="C1566" s="20">
        <v>97163</v>
      </c>
      <c r="D1566" s="4" t="s">
        <v>53</v>
      </c>
      <c r="E1566" s="17">
        <v>3766.4</v>
      </c>
      <c r="F1566" s="41" t="s">
        <v>801</v>
      </c>
      <c r="G1566" s="17">
        <v>3766.4</v>
      </c>
      <c r="H1566" s="17">
        <f t="shared" si="25"/>
        <v>0</v>
      </c>
      <c r="I1566" s="21"/>
    </row>
    <row r="1567" spans="1:9" x14ac:dyDescent="0.25">
      <c r="A1567" s="18">
        <v>42749</v>
      </c>
      <c r="B1567" s="19" t="s">
        <v>1891</v>
      </c>
      <c r="C1567" s="20">
        <v>97164</v>
      </c>
      <c r="D1567" s="4" t="s">
        <v>61</v>
      </c>
      <c r="E1567" s="17">
        <v>1708.4</v>
      </c>
      <c r="F1567" s="41" t="s">
        <v>801</v>
      </c>
      <c r="G1567" s="17">
        <v>1708.4</v>
      </c>
      <c r="H1567" s="17">
        <f t="shared" si="25"/>
        <v>0</v>
      </c>
      <c r="I1567" s="21"/>
    </row>
    <row r="1568" spans="1:9" x14ac:dyDescent="0.25">
      <c r="A1568" s="18">
        <v>42749</v>
      </c>
      <c r="B1568" s="19" t="s">
        <v>1892</v>
      </c>
      <c r="C1568" s="20">
        <v>97165</v>
      </c>
      <c r="D1568" s="4" t="s">
        <v>193</v>
      </c>
      <c r="E1568" s="17">
        <v>2439</v>
      </c>
      <c r="F1568" s="41" t="s">
        <v>801</v>
      </c>
      <c r="G1568" s="17">
        <v>2439</v>
      </c>
      <c r="H1568" s="17">
        <f t="shared" si="25"/>
        <v>0</v>
      </c>
      <c r="I1568" s="21"/>
    </row>
    <row r="1569" spans="1:9" x14ac:dyDescent="0.25">
      <c r="A1569" s="18">
        <v>42749</v>
      </c>
      <c r="B1569" s="19" t="s">
        <v>1893</v>
      </c>
      <c r="C1569" s="20">
        <v>97166</v>
      </c>
      <c r="D1569" s="4" t="s">
        <v>131</v>
      </c>
      <c r="E1569" s="17">
        <v>4473</v>
      </c>
      <c r="F1569" s="41" t="s">
        <v>126</v>
      </c>
      <c r="G1569" s="17">
        <v>4473</v>
      </c>
      <c r="H1569" s="17">
        <f t="shared" si="25"/>
        <v>0</v>
      </c>
      <c r="I1569" s="21"/>
    </row>
    <row r="1570" spans="1:9" x14ac:dyDescent="0.25">
      <c r="A1570" s="18">
        <v>42749</v>
      </c>
      <c r="B1570" s="19" t="s">
        <v>1894</v>
      </c>
      <c r="C1570" s="20">
        <v>97167</v>
      </c>
      <c r="D1570" s="4" t="s">
        <v>30</v>
      </c>
      <c r="E1570" s="17">
        <v>1135.8</v>
      </c>
      <c r="F1570" s="41" t="s">
        <v>126</v>
      </c>
      <c r="G1570" s="17">
        <v>1135.8</v>
      </c>
      <c r="H1570" s="17">
        <f t="shared" si="25"/>
        <v>0</v>
      </c>
      <c r="I1570" s="21"/>
    </row>
    <row r="1571" spans="1:9" x14ac:dyDescent="0.25">
      <c r="A1571" s="18">
        <v>42749</v>
      </c>
      <c r="B1571" s="19" t="s">
        <v>1895</v>
      </c>
      <c r="C1571" s="20">
        <v>97168</v>
      </c>
      <c r="D1571" s="4" t="s">
        <v>277</v>
      </c>
      <c r="E1571" s="17">
        <v>2277</v>
      </c>
      <c r="F1571" s="41" t="s">
        <v>126</v>
      </c>
      <c r="G1571" s="17">
        <v>2277</v>
      </c>
      <c r="H1571" s="17">
        <f t="shared" si="25"/>
        <v>0</v>
      </c>
      <c r="I1571" s="21"/>
    </row>
    <row r="1572" spans="1:9" x14ac:dyDescent="0.25">
      <c r="A1572" s="18">
        <v>42749</v>
      </c>
      <c r="B1572" s="19" t="s">
        <v>1896</v>
      </c>
      <c r="C1572" s="20">
        <v>97169</v>
      </c>
      <c r="D1572" s="4" t="s">
        <v>122</v>
      </c>
      <c r="E1572" s="17">
        <v>9785</v>
      </c>
      <c r="F1572" s="41" t="s">
        <v>1173</v>
      </c>
      <c r="G1572" s="17">
        <v>9785</v>
      </c>
      <c r="H1572" s="17">
        <f t="shared" si="25"/>
        <v>0</v>
      </c>
      <c r="I1572" s="21"/>
    </row>
    <row r="1573" spans="1:9" x14ac:dyDescent="0.25">
      <c r="A1573" s="18">
        <v>42749</v>
      </c>
      <c r="B1573" s="19" t="s">
        <v>1897</v>
      </c>
      <c r="C1573" s="20">
        <v>97170</v>
      </c>
      <c r="D1573" s="15" t="s">
        <v>289</v>
      </c>
      <c r="E1573" s="16">
        <v>0</v>
      </c>
      <c r="F1573" s="40" t="s">
        <v>95</v>
      </c>
      <c r="G1573" s="16">
        <v>0</v>
      </c>
      <c r="H1573" s="16">
        <f t="shared" si="25"/>
        <v>0</v>
      </c>
      <c r="I1573" s="21"/>
    </row>
    <row r="1574" spans="1:9" x14ac:dyDescent="0.25">
      <c r="A1574" s="18">
        <v>42749</v>
      </c>
      <c r="B1574" s="19" t="s">
        <v>1898</v>
      </c>
      <c r="C1574" s="20">
        <v>97171</v>
      </c>
      <c r="D1574" s="4" t="s">
        <v>609</v>
      </c>
      <c r="E1574" s="17">
        <v>45171</v>
      </c>
      <c r="F1574" s="41" t="s">
        <v>224</v>
      </c>
      <c r="G1574" s="17">
        <v>45171</v>
      </c>
      <c r="H1574" s="17">
        <f t="shared" si="25"/>
        <v>0</v>
      </c>
      <c r="I1574" s="21"/>
    </row>
    <row r="1575" spans="1:9" x14ac:dyDescent="0.25">
      <c r="A1575" s="18">
        <v>42749</v>
      </c>
      <c r="B1575" s="19" t="s">
        <v>1899</v>
      </c>
      <c r="C1575" s="20">
        <v>97172</v>
      </c>
      <c r="D1575" s="4" t="s">
        <v>133</v>
      </c>
      <c r="E1575" s="17">
        <v>482.3</v>
      </c>
      <c r="F1575" s="41" t="s">
        <v>126</v>
      </c>
      <c r="G1575" s="17">
        <v>482.3</v>
      </c>
      <c r="H1575" s="17">
        <f t="shared" si="25"/>
        <v>0</v>
      </c>
      <c r="I1575" s="21"/>
    </row>
    <row r="1576" spans="1:9" x14ac:dyDescent="0.25">
      <c r="A1576" s="18">
        <v>42749</v>
      </c>
      <c r="B1576" s="19" t="s">
        <v>1900</v>
      </c>
      <c r="C1576" s="20">
        <v>97173</v>
      </c>
      <c r="D1576" s="4" t="s">
        <v>470</v>
      </c>
      <c r="E1576" s="17">
        <v>12229.4</v>
      </c>
      <c r="F1576" s="41" t="s">
        <v>126</v>
      </c>
      <c r="G1576" s="17">
        <v>12229.4</v>
      </c>
      <c r="H1576" s="17">
        <f t="shared" si="25"/>
        <v>0</v>
      </c>
      <c r="I1576" s="21"/>
    </row>
    <row r="1577" spans="1:9" x14ac:dyDescent="0.25">
      <c r="A1577" s="18">
        <v>42749</v>
      </c>
      <c r="B1577" s="19" t="s">
        <v>1901</v>
      </c>
      <c r="C1577" s="20">
        <v>97174</v>
      </c>
      <c r="D1577" s="4" t="s">
        <v>182</v>
      </c>
      <c r="E1577" s="17">
        <v>5060</v>
      </c>
      <c r="F1577" s="41" t="s">
        <v>801</v>
      </c>
      <c r="G1577" s="17">
        <v>5060</v>
      </c>
      <c r="H1577" s="17">
        <f t="shared" si="25"/>
        <v>0</v>
      </c>
      <c r="I1577" s="21"/>
    </row>
    <row r="1578" spans="1:9" x14ac:dyDescent="0.25">
      <c r="A1578" s="18">
        <v>42749</v>
      </c>
      <c r="B1578" s="19" t="s">
        <v>1902</v>
      </c>
      <c r="C1578" s="20">
        <v>97175</v>
      </c>
      <c r="D1578" s="4" t="s">
        <v>128</v>
      </c>
      <c r="E1578" s="17">
        <v>1872</v>
      </c>
      <c r="F1578" s="41" t="s">
        <v>126</v>
      </c>
      <c r="G1578" s="17">
        <v>1872</v>
      </c>
      <c r="H1578" s="17">
        <f t="shared" si="25"/>
        <v>0</v>
      </c>
      <c r="I1578" s="21"/>
    </row>
    <row r="1579" spans="1:9" x14ac:dyDescent="0.25">
      <c r="A1579" s="18">
        <v>42749</v>
      </c>
      <c r="B1579" s="19" t="s">
        <v>1903</v>
      </c>
      <c r="C1579" s="20">
        <v>97176</v>
      </c>
      <c r="D1579" s="4" t="s">
        <v>9</v>
      </c>
      <c r="E1579" s="17">
        <v>7223</v>
      </c>
      <c r="F1579" s="41" t="s">
        <v>1391</v>
      </c>
      <c r="G1579" s="17">
        <v>7223</v>
      </c>
      <c r="H1579" s="17">
        <f t="shared" si="25"/>
        <v>0</v>
      </c>
      <c r="I1579" s="21"/>
    </row>
    <row r="1580" spans="1:9" x14ac:dyDescent="0.25">
      <c r="A1580" s="18">
        <v>42749</v>
      </c>
      <c r="B1580" s="19" t="s">
        <v>1904</v>
      </c>
      <c r="C1580" s="20">
        <v>97177</v>
      </c>
      <c r="D1580" s="4" t="s">
        <v>509</v>
      </c>
      <c r="E1580" s="17">
        <v>22596.799999999999</v>
      </c>
      <c r="F1580" s="41" t="s">
        <v>317</v>
      </c>
      <c r="G1580" s="17">
        <v>22596.799999999999</v>
      </c>
      <c r="H1580" s="17">
        <f t="shared" si="25"/>
        <v>0</v>
      </c>
      <c r="I1580" s="21"/>
    </row>
    <row r="1581" spans="1:9" x14ac:dyDescent="0.25">
      <c r="A1581" s="18">
        <v>42749</v>
      </c>
      <c r="B1581" s="19" t="s">
        <v>1905</v>
      </c>
      <c r="C1581" s="20">
        <v>97178</v>
      </c>
      <c r="D1581" s="4" t="s">
        <v>879</v>
      </c>
      <c r="E1581" s="17">
        <v>874.8</v>
      </c>
      <c r="F1581" s="41" t="s">
        <v>126</v>
      </c>
      <c r="G1581" s="17">
        <v>874.8</v>
      </c>
      <c r="H1581" s="17">
        <f t="shared" si="25"/>
        <v>0</v>
      </c>
      <c r="I1581" s="21"/>
    </row>
    <row r="1582" spans="1:9" x14ac:dyDescent="0.25">
      <c r="A1582" s="18">
        <v>42749</v>
      </c>
      <c r="B1582" s="19" t="s">
        <v>1906</v>
      </c>
      <c r="C1582" s="20">
        <v>97179</v>
      </c>
      <c r="D1582" s="4" t="s">
        <v>1786</v>
      </c>
      <c r="E1582" s="17">
        <v>878.5</v>
      </c>
      <c r="F1582" s="41" t="s">
        <v>126</v>
      </c>
      <c r="G1582" s="17">
        <v>878.5</v>
      </c>
      <c r="H1582" s="17">
        <f t="shared" si="25"/>
        <v>0</v>
      </c>
      <c r="I1582" s="21"/>
    </row>
    <row r="1583" spans="1:9" x14ac:dyDescent="0.25">
      <c r="A1583" s="18">
        <v>42749</v>
      </c>
      <c r="B1583" s="19" t="s">
        <v>1907</v>
      </c>
      <c r="C1583" s="20">
        <v>97180</v>
      </c>
      <c r="D1583" s="15" t="s">
        <v>222</v>
      </c>
      <c r="E1583" s="16">
        <v>0</v>
      </c>
      <c r="F1583" s="40" t="s">
        <v>95</v>
      </c>
      <c r="G1583" s="16">
        <v>0</v>
      </c>
      <c r="H1583" s="16">
        <f t="shared" si="25"/>
        <v>0</v>
      </c>
      <c r="I1583" s="21"/>
    </row>
    <row r="1584" spans="1:9" x14ac:dyDescent="0.25">
      <c r="A1584" s="18">
        <v>42749</v>
      </c>
      <c r="B1584" s="19" t="s">
        <v>1908</v>
      </c>
      <c r="C1584" s="20">
        <v>97181</v>
      </c>
      <c r="D1584" s="4" t="s">
        <v>222</v>
      </c>
      <c r="E1584" s="17">
        <v>29518.5</v>
      </c>
      <c r="F1584" s="41" t="s">
        <v>317</v>
      </c>
      <c r="G1584" s="17">
        <v>29518.5</v>
      </c>
      <c r="H1584" s="17">
        <f t="shared" si="25"/>
        <v>0</v>
      </c>
      <c r="I1584" s="21"/>
    </row>
    <row r="1585" spans="1:9" x14ac:dyDescent="0.25">
      <c r="A1585" s="18">
        <v>42749</v>
      </c>
      <c r="B1585" s="19" t="s">
        <v>1909</v>
      </c>
      <c r="C1585" s="20">
        <v>97182</v>
      </c>
      <c r="D1585" s="4" t="s">
        <v>220</v>
      </c>
      <c r="E1585" s="17">
        <v>3062.4</v>
      </c>
      <c r="F1585" s="41" t="s">
        <v>237</v>
      </c>
      <c r="G1585" s="17">
        <v>3062.4</v>
      </c>
      <c r="H1585" s="17">
        <f t="shared" si="25"/>
        <v>0</v>
      </c>
      <c r="I1585" s="21"/>
    </row>
    <row r="1586" spans="1:9" x14ac:dyDescent="0.25">
      <c r="A1586" s="18">
        <v>42749</v>
      </c>
      <c r="B1586" s="19" t="s">
        <v>1910</v>
      </c>
      <c r="C1586" s="20">
        <v>97183</v>
      </c>
      <c r="D1586" s="4" t="s">
        <v>302</v>
      </c>
      <c r="E1586" s="17">
        <v>10832</v>
      </c>
      <c r="F1586" s="41" t="s">
        <v>237</v>
      </c>
      <c r="G1586" s="17">
        <v>10832</v>
      </c>
      <c r="H1586" s="17">
        <f t="shared" si="25"/>
        <v>0</v>
      </c>
      <c r="I1586" s="21"/>
    </row>
    <row r="1587" spans="1:9" x14ac:dyDescent="0.25">
      <c r="A1587" s="18">
        <v>42749</v>
      </c>
      <c r="B1587" s="19" t="s">
        <v>1911</v>
      </c>
      <c r="C1587" s="20">
        <v>97184</v>
      </c>
      <c r="D1587" s="4" t="s">
        <v>622</v>
      </c>
      <c r="E1587" s="17">
        <v>43233.82</v>
      </c>
      <c r="F1587" s="41" t="s">
        <v>237</v>
      </c>
      <c r="G1587" s="17">
        <v>43233.82</v>
      </c>
      <c r="H1587" s="17">
        <f t="shared" si="25"/>
        <v>0</v>
      </c>
      <c r="I1587" s="21"/>
    </row>
    <row r="1588" spans="1:9" x14ac:dyDescent="0.25">
      <c r="A1588" s="18">
        <v>42749</v>
      </c>
      <c r="B1588" s="19" t="s">
        <v>1912</v>
      </c>
      <c r="C1588" s="20">
        <v>97185</v>
      </c>
      <c r="D1588" s="4" t="s">
        <v>250</v>
      </c>
      <c r="E1588" s="17">
        <v>2208</v>
      </c>
      <c r="F1588" s="41" t="s">
        <v>237</v>
      </c>
      <c r="G1588" s="17">
        <v>2208</v>
      </c>
      <c r="H1588" s="17">
        <f t="shared" si="25"/>
        <v>0</v>
      </c>
      <c r="I1588" s="21"/>
    </row>
    <row r="1589" spans="1:9" x14ac:dyDescent="0.25">
      <c r="A1589" s="18">
        <v>42749</v>
      </c>
      <c r="B1589" s="19" t="s">
        <v>1913</v>
      </c>
      <c r="C1589" s="20">
        <v>97186</v>
      </c>
      <c r="D1589" s="4" t="s">
        <v>205</v>
      </c>
      <c r="E1589" s="17">
        <v>73405.45</v>
      </c>
      <c r="F1589" s="41" t="s">
        <v>1156</v>
      </c>
      <c r="G1589" s="17">
        <v>73405.45</v>
      </c>
      <c r="H1589" s="17">
        <f t="shared" si="25"/>
        <v>0</v>
      </c>
      <c r="I1589" s="21"/>
    </row>
    <row r="1590" spans="1:9" x14ac:dyDescent="0.25">
      <c r="A1590" s="18">
        <v>42749</v>
      </c>
      <c r="B1590" s="19" t="s">
        <v>1914</v>
      </c>
      <c r="C1590" s="20">
        <v>97187</v>
      </c>
      <c r="D1590" s="4" t="s">
        <v>218</v>
      </c>
      <c r="E1590" s="17">
        <v>25491.9</v>
      </c>
      <c r="F1590" s="41" t="s">
        <v>307</v>
      </c>
      <c r="G1590" s="17">
        <v>25491.9</v>
      </c>
      <c r="H1590" s="17">
        <f t="shared" si="25"/>
        <v>0</v>
      </c>
      <c r="I1590" s="21"/>
    </row>
    <row r="1591" spans="1:9" x14ac:dyDescent="0.25">
      <c r="A1591" s="18">
        <v>42749</v>
      </c>
      <c r="B1591" s="19" t="s">
        <v>1915</v>
      </c>
      <c r="C1591" s="20">
        <v>97188</v>
      </c>
      <c r="D1591" s="4" t="s">
        <v>115</v>
      </c>
      <c r="E1591" s="17">
        <v>3617.85</v>
      </c>
      <c r="F1591" s="41" t="s">
        <v>126</v>
      </c>
      <c r="G1591" s="17">
        <v>3617.85</v>
      </c>
      <c r="H1591" s="17">
        <f t="shared" si="25"/>
        <v>0</v>
      </c>
      <c r="I1591" s="21"/>
    </row>
    <row r="1592" spans="1:9" x14ac:dyDescent="0.25">
      <c r="A1592" s="18">
        <v>42749</v>
      </c>
      <c r="B1592" s="19" t="s">
        <v>1916</v>
      </c>
      <c r="C1592" s="20">
        <v>97189</v>
      </c>
      <c r="D1592" s="15" t="s">
        <v>523</v>
      </c>
      <c r="E1592" s="16">
        <v>0</v>
      </c>
      <c r="F1592" s="40" t="s">
        <v>95</v>
      </c>
      <c r="G1592" s="16">
        <v>0</v>
      </c>
      <c r="H1592" s="16">
        <f t="shared" si="25"/>
        <v>0</v>
      </c>
      <c r="I1592" s="21"/>
    </row>
    <row r="1593" spans="1:9" x14ac:dyDescent="0.25">
      <c r="A1593" s="18">
        <v>42749</v>
      </c>
      <c r="B1593" s="19" t="s">
        <v>1917</v>
      </c>
      <c r="C1593" s="20">
        <v>97190</v>
      </c>
      <c r="D1593" s="4" t="s">
        <v>137</v>
      </c>
      <c r="E1593" s="17">
        <v>1814.4</v>
      </c>
      <c r="F1593" s="41" t="s">
        <v>126</v>
      </c>
      <c r="G1593" s="17">
        <v>1814.4</v>
      </c>
      <c r="H1593" s="17">
        <f t="shared" si="25"/>
        <v>0</v>
      </c>
      <c r="I1593" s="21"/>
    </row>
    <row r="1594" spans="1:9" x14ac:dyDescent="0.25">
      <c r="A1594" s="18">
        <v>42749</v>
      </c>
      <c r="B1594" s="19" t="s">
        <v>1918</v>
      </c>
      <c r="C1594" s="20">
        <v>97191</v>
      </c>
      <c r="D1594" s="4" t="s">
        <v>523</v>
      </c>
      <c r="E1594" s="17">
        <v>29264.2</v>
      </c>
      <c r="F1594" s="41" t="s">
        <v>166</v>
      </c>
      <c r="G1594" s="17">
        <v>29264.2</v>
      </c>
      <c r="H1594" s="17">
        <f t="shared" si="25"/>
        <v>0</v>
      </c>
      <c r="I1594" s="21"/>
    </row>
    <row r="1595" spans="1:9" x14ac:dyDescent="0.25">
      <c r="A1595" s="18">
        <v>42749</v>
      </c>
      <c r="B1595" s="19" t="s">
        <v>1919</v>
      </c>
      <c r="C1595" s="20">
        <v>97192</v>
      </c>
      <c r="D1595" s="4" t="s">
        <v>289</v>
      </c>
      <c r="E1595" s="17">
        <v>35995.199999999997</v>
      </c>
      <c r="F1595" s="41" t="s">
        <v>1173</v>
      </c>
      <c r="G1595" s="17">
        <v>35995.199999999997</v>
      </c>
      <c r="H1595" s="17">
        <f t="shared" si="25"/>
        <v>0</v>
      </c>
      <c r="I1595" s="21"/>
    </row>
    <row r="1596" spans="1:9" x14ac:dyDescent="0.25">
      <c r="A1596" s="18">
        <v>42749</v>
      </c>
      <c r="B1596" s="19" t="s">
        <v>1920</v>
      </c>
      <c r="C1596" s="20">
        <v>97193</v>
      </c>
      <c r="D1596" s="4" t="s">
        <v>21</v>
      </c>
      <c r="E1596" s="17">
        <v>35522.300000000003</v>
      </c>
      <c r="F1596" s="41" t="s">
        <v>1889</v>
      </c>
      <c r="G1596" s="17">
        <v>35522.300000000003</v>
      </c>
      <c r="H1596" s="17">
        <f t="shared" si="25"/>
        <v>0</v>
      </c>
      <c r="I1596" s="21"/>
    </row>
    <row r="1597" spans="1:9" x14ac:dyDescent="0.25">
      <c r="A1597" s="18">
        <v>42749</v>
      </c>
      <c r="B1597" s="19" t="s">
        <v>1921</v>
      </c>
      <c r="C1597" s="20">
        <v>97194</v>
      </c>
      <c r="D1597" s="4" t="s">
        <v>422</v>
      </c>
      <c r="E1597" s="17">
        <v>3850.2</v>
      </c>
      <c r="F1597" s="41" t="s">
        <v>511</v>
      </c>
      <c r="G1597" s="17">
        <v>3850.2</v>
      </c>
      <c r="H1597" s="17">
        <f t="shared" si="25"/>
        <v>0</v>
      </c>
      <c r="I1597" s="21"/>
    </row>
    <row r="1598" spans="1:9" x14ac:dyDescent="0.25">
      <c r="A1598" s="18">
        <v>42749</v>
      </c>
      <c r="B1598" s="19" t="s">
        <v>1922</v>
      </c>
      <c r="C1598" s="20">
        <v>97195</v>
      </c>
      <c r="D1598" s="4" t="s">
        <v>10</v>
      </c>
      <c r="E1598" s="17">
        <v>328864.5</v>
      </c>
      <c r="F1598" s="41" t="s">
        <v>317</v>
      </c>
      <c r="G1598" s="17">
        <v>328864.5</v>
      </c>
      <c r="H1598" s="17">
        <f t="shared" si="25"/>
        <v>0</v>
      </c>
      <c r="I1598" s="21"/>
    </row>
    <row r="1599" spans="1:9" x14ac:dyDescent="0.25">
      <c r="A1599" s="18">
        <v>42749</v>
      </c>
      <c r="B1599" s="19" t="s">
        <v>1923</v>
      </c>
      <c r="C1599" s="20">
        <v>97196</v>
      </c>
      <c r="D1599" s="4" t="s">
        <v>10</v>
      </c>
      <c r="E1599" s="17">
        <v>10049.4</v>
      </c>
      <c r="F1599" s="41" t="s">
        <v>317</v>
      </c>
      <c r="G1599" s="17">
        <v>10049.4</v>
      </c>
      <c r="H1599" s="17">
        <f t="shared" si="25"/>
        <v>0</v>
      </c>
      <c r="I1599" s="21"/>
    </row>
    <row r="1600" spans="1:9" x14ac:dyDescent="0.25">
      <c r="A1600" s="18">
        <v>42749</v>
      </c>
      <c r="B1600" s="19" t="s">
        <v>1924</v>
      </c>
      <c r="C1600" s="20">
        <v>97197</v>
      </c>
      <c r="D1600" s="4" t="s">
        <v>1925</v>
      </c>
      <c r="E1600" s="17">
        <v>511.2</v>
      </c>
      <c r="F1600" s="41" t="s">
        <v>126</v>
      </c>
      <c r="G1600" s="17">
        <v>511.2</v>
      </c>
      <c r="H1600" s="17">
        <f t="shared" si="25"/>
        <v>0</v>
      </c>
      <c r="I1600" s="21"/>
    </row>
    <row r="1601" spans="1:9" x14ac:dyDescent="0.25">
      <c r="A1601" s="18">
        <v>42749</v>
      </c>
      <c r="B1601" s="19" t="s">
        <v>1926</v>
      </c>
      <c r="C1601" s="20">
        <v>97198</v>
      </c>
      <c r="D1601" s="4" t="s">
        <v>697</v>
      </c>
      <c r="E1601" s="17">
        <v>56940.6</v>
      </c>
      <c r="F1601" s="41" t="s">
        <v>1391</v>
      </c>
      <c r="G1601" s="17">
        <v>56940.6</v>
      </c>
      <c r="H1601" s="17">
        <f t="shared" si="25"/>
        <v>0</v>
      </c>
      <c r="I1601" s="21"/>
    </row>
    <row r="1602" spans="1:9" x14ac:dyDescent="0.25">
      <c r="A1602" s="18">
        <v>42749</v>
      </c>
      <c r="B1602" s="19" t="s">
        <v>1927</v>
      </c>
      <c r="C1602" s="20">
        <v>97199</v>
      </c>
      <c r="D1602" s="4" t="s">
        <v>1645</v>
      </c>
      <c r="E1602" s="17">
        <v>2163.1999999999998</v>
      </c>
      <c r="F1602" s="41" t="s">
        <v>126</v>
      </c>
      <c r="G1602" s="17">
        <v>2163.1999999999998</v>
      </c>
      <c r="H1602" s="17">
        <f t="shared" si="25"/>
        <v>0</v>
      </c>
      <c r="I1602" s="21"/>
    </row>
    <row r="1603" spans="1:9" x14ac:dyDescent="0.25">
      <c r="A1603" s="18">
        <v>42749</v>
      </c>
      <c r="B1603" s="19" t="s">
        <v>1928</v>
      </c>
      <c r="C1603" s="20">
        <v>97200</v>
      </c>
      <c r="D1603" s="4" t="s">
        <v>222</v>
      </c>
      <c r="E1603" s="17">
        <v>496601</v>
      </c>
      <c r="F1603" s="41" t="s">
        <v>927</v>
      </c>
      <c r="G1603" s="17">
        <v>496601</v>
      </c>
      <c r="H1603" s="17">
        <f t="shared" si="25"/>
        <v>0</v>
      </c>
      <c r="I1603" s="21"/>
    </row>
    <row r="1604" spans="1:9" x14ac:dyDescent="0.25">
      <c r="A1604" s="18">
        <v>42749</v>
      </c>
      <c r="B1604" s="19" t="s">
        <v>1929</v>
      </c>
      <c r="C1604" s="20">
        <v>97201</v>
      </c>
      <c r="D1604" s="4" t="s">
        <v>222</v>
      </c>
      <c r="E1604" s="17">
        <v>517164</v>
      </c>
      <c r="F1604" s="41" t="s">
        <v>317</v>
      </c>
      <c r="G1604" s="17">
        <v>517164</v>
      </c>
      <c r="H1604" s="17">
        <f t="shared" si="25"/>
        <v>0</v>
      </c>
      <c r="I1604" s="21"/>
    </row>
    <row r="1605" spans="1:9" x14ac:dyDescent="0.25">
      <c r="A1605" s="18">
        <v>42749</v>
      </c>
      <c r="B1605" s="19" t="s">
        <v>1930</v>
      </c>
      <c r="C1605" s="20">
        <v>97202</v>
      </c>
      <c r="D1605" s="4" t="s">
        <v>712</v>
      </c>
      <c r="E1605" s="17">
        <v>4782.6000000000004</v>
      </c>
      <c r="F1605" s="41" t="s">
        <v>126</v>
      </c>
      <c r="G1605" s="17">
        <v>4782.6000000000004</v>
      </c>
      <c r="H1605" s="17">
        <f t="shared" si="25"/>
        <v>0</v>
      </c>
      <c r="I1605" s="21"/>
    </row>
    <row r="1606" spans="1:9" x14ac:dyDescent="0.25">
      <c r="A1606" s="18">
        <v>42749</v>
      </c>
      <c r="B1606" s="19" t="s">
        <v>1931</v>
      </c>
      <c r="C1606" s="20">
        <v>97203</v>
      </c>
      <c r="D1606" s="4" t="s">
        <v>712</v>
      </c>
      <c r="E1606" s="17">
        <v>201.6</v>
      </c>
      <c r="F1606" s="41" t="s">
        <v>126</v>
      </c>
      <c r="G1606" s="17">
        <v>201.6</v>
      </c>
      <c r="H1606" s="17">
        <f t="shared" ref="H1606:H1669" si="26">E1606-G1606</f>
        <v>0</v>
      </c>
      <c r="I1606" s="21"/>
    </row>
    <row r="1607" spans="1:9" x14ac:dyDescent="0.25">
      <c r="A1607" s="18">
        <v>42749</v>
      </c>
      <c r="B1607" s="19" t="s">
        <v>1932</v>
      </c>
      <c r="C1607" s="20">
        <v>97204</v>
      </c>
      <c r="D1607" s="4" t="s">
        <v>222</v>
      </c>
      <c r="E1607" s="17">
        <v>23992.5</v>
      </c>
      <c r="F1607" s="41" t="s">
        <v>317</v>
      </c>
      <c r="G1607" s="17">
        <v>23992.5</v>
      </c>
      <c r="H1607" s="17">
        <f t="shared" si="26"/>
        <v>0</v>
      </c>
      <c r="I1607" s="21"/>
    </row>
    <row r="1608" spans="1:9" x14ac:dyDescent="0.25">
      <c r="A1608" s="18">
        <v>42749</v>
      </c>
      <c r="B1608" s="19" t="s">
        <v>1933</v>
      </c>
      <c r="C1608" s="20">
        <v>97205</v>
      </c>
      <c r="D1608" s="4" t="s">
        <v>536</v>
      </c>
      <c r="E1608" s="17">
        <v>1008.8</v>
      </c>
      <c r="F1608" s="41" t="s">
        <v>126</v>
      </c>
      <c r="G1608" s="17">
        <v>1008.8</v>
      </c>
      <c r="H1608" s="17">
        <f t="shared" si="26"/>
        <v>0</v>
      </c>
      <c r="I1608" s="21"/>
    </row>
    <row r="1609" spans="1:9" x14ac:dyDescent="0.25">
      <c r="A1609" s="18">
        <v>42749</v>
      </c>
      <c r="B1609" s="19" t="s">
        <v>1934</v>
      </c>
      <c r="C1609" s="20">
        <v>97206</v>
      </c>
      <c r="D1609" s="4" t="s">
        <v>536</v>
      </c>
      <c r="E1609" s="17">
        <v>2241.1999999999998</v>
      </c>
      <c r="F1609" s="41" t="s">
        <v>126</v>
      </c>
      <c r="G1609" s="17">
        <v>2241.1999999999998</v>
      </c>
      <c r="H1609" s="17">
        <f t="shared" si="26"/>
        <v>0</v>
      </c>
      <c r="I1609" s="21"/>
    </row>
    <row r="1610" spans="1:9" x14ac:dyDescent="0.25">
      <c r="A1610" s="18">
        <v>42749</v>
      </c>
      <c r="B1610" s="19" t="s">
        <v>1935</v>
      </c>
      <c r="C1610" s="20">
        <v>97207</v>
      </c>
      <c r="D1610" s="4" t="s">
        <v>35</v>
      </c>
      <c r="E1610" s="17">
        <v>29955.200000000001</v>
      </c>
      <c r="F1610" s="41" t="s">
        <v>224</v>
      </c>
      <c r="G1610" s="17">
        <v>29955.200000000001</v>
      </c>
      <c r="H1610" s="17">
        <f t="shared" si="26"/>
        <v>0</v>
      </c>
      <c r="I1610" s="21"/>
    </row>
    <row r="1611" spans="1:9" x14ac:dyDescent="0.25">
      <c r="A1611" s="18">
        <v>42749</v>
      </c>
      <c r="B1611" s="19" t="s">
        <v>1936</v>
      </c>
      <c r="C1611" s="20">
        <v>97208</v>
      </c>
      <c r="D1611" s="4" t="s">
        <v>30</v>
      </c>
      <c r="E1611" s="17">
        <v>2038.5</v>
      </c>
      <c r="F1611" s="41" t="s">
        <v>237</v>
      </c>
      <c r="G1611" s="17">
        <v>2038.5</v>
      </c>
      <c r="H1611" s="17">
        <f t="shared" si="26"/>
        <v>0</v>
      </c>
      <c r="I1611" s="21"/>
    </row>
    <row r="1612" spans="1:9" x14ac:dyDescent="0.25">
      <c r="A1612" s="18">
        <v>42749</v>
      </c>
      <c r="B1612" s="19" t="s">
        <v>1937</v>
      </c>
      <c r="C1612" s="20">
        <v>97209</v>
      </c>
      <c r="D1612" s="4" t="s">
        <v>430</v>
      </c>
      <c r="E1612" s="17">
        <v>2200.8000000000002</v>
      </c>
      <c r="F1612" s="41" t="s">
        <v>126</v>
      </c>
      <c r="G1612" s="17">
        <v>2200.8000000000002</v>
      </c>
      <c r="H1612" s="17">
        <f t="shared" si="26"/>
        <v>0</v>
      </c>
      <c r="I1612" s="21"/>
    </row>
    <row r="1613" spans="1:9" x14ac:dyDescent="0.25">
      <c r="A1613" s="18">
        <v>42749</v>
      </c>
      <c r="B1613" s="19" t="s">
        <v>1938</v>
      </c>
      <c r="C1613" s="20">
        <v>97210</v>
      </c>
      <c r="D1613" s="15" t="s">
        <v>10</v>
      </c>
      <c r="E1613" s="16">
        <v>0</v>
      </c>
      <c r="F1613" s="40" t="s">
        <v>95</v>
      </c>
      <c r="G1613" s="16">
        <v>0</v>
      </c>
      <c r="H1613" s="16">
        <f t="shared" si="26"/>
        <v>0</v>
      </c>
      <c r="I1613" s="21"/>
    </row>
    <row r="1614" spans="1:9" x14ac:dyDescent="0.25">
      <c r="A1614" s="18">
        <v>42749</v>
      </c>
      <c r="B1614" s="19" t="s">
        <v>1939</v>
      </c>
      <c r="C1614" s="20">
        <v>97211</v>
      </c>
      <c r="D1614" s="4" t="s">
        <v>422</v>
      </c>
      <c r="E1614" s="17">
        <v>1339.2</v>
      </c>
      <c r="F1614" s="41" t="s">
        <v>126</v>
      </c>
      <c r="G1614" s="17">
        <v>1339.2</v>
      </c>
      <c r="H1614" s="17">
        <f t="shared" si="26"/>
        <v>0</v>
      </c>
      <c r="I1614" s="21"/>
    </row>
    <row r="1615" spans="1:9" x14ac:dyDescent="0.25">
      <c r="A1615" s="18">
        <v>42749</v>
      </c>
      <c r="B1615" s="19" t="s">
        <v>1940</v>
      </c>
      <c r="C1615" s="20">
        <v>97212</v>
      </c>
      <c r="D1615" s="4" t="s">
        <v>10</v>
      </c>
      <c r="E1615" s="17">
        <v>114589.5</v>
      </c>
      <c r="F1615" s="41" t="s">
        <v>317</v>
      </c>
      <c r="G1615" s="17">
        <v>114589.5</v>
      </c>
      <c r="H1615" s="17">
        <f t="shared" si="26"/>
        <v>0</v>
      </c>
      <c r="I1615" s="21"/>
    </row>
    <row r="1616" spans="1:9" x14ac:dyDescent="0.25">
      <c r="A1616" s="18">
        <v>42749</v>
      </c>
      <c r="B1616" s="19" t="s">
        <v>1941</v>
      </c>
      <c r="C1616" s="20">
        <v>97213</v>
      </c>
      <c r="D1616" s="4" t="s">
        <v>30</v>
      </c>
      <c r="E1616" s="17">
        <v>7130</v>
      </c>
      <c r="F1616" s="41" t="s">
        <v>126</v>
      </c>
      <c r="G1616" s="17">
        <v>7130</v>
      </c>
      <c r="H1616" s="17">
        <f t="shared" si="26"/>
        <v>0</v>
      </c>
      <c r="I1616" s="21"/>
    </row>
    <row r="1617" spans="1:9" x14ac:dyDescent="0.25">
      <c r="A1617" s="18">
        <v>42749</v>
      </c>
      <c r="B1617" s="19" t="s">
        <v>1942</v>
      </c>
      <c r="C1617" s="20">
        <v>97214</v>
      </c>
      <c r="D1617" s="4" t="s">
        <v>1943</v>
      </c>
      <c r="E1617" s="17">
        <v>322.39999999999998</v>
      </c>
      <c r="F1617" s="41" t="s">
        <v>126</v>
      </c>
      <c r="G1617" s="17">
        <v>322.39999999999998</v>
      </c>
      <c r="H1617" s="17">
        <f t="shared" si="26"/>
        <v>0</v>
      </c>
      <c r="I1617" s="21"/>
    </row>
    <row r="1618" spans="1:9" x14ac:dyDescent="0.25">
      <c r="A1618" s="18">
        <v>42749</v>
      </c>
      <c r="B1618" s="19" t="s">
        <v>1944</v>
      </c>
      <c r="C1618" s="20">
        <v>97215</v>
      </c>
      <c r="D1618" s="4" t="s">
        <v>312</v>
      </c>
      <c r="E1618" s="17">
        <v>9144.7999999999993</v>
      </c>
      <c r="F1618" s="41" t="s">
        <v>313</v>
      </c>
      <c r="G1618" s="17">
        <v>9144.7999999999993</v>
      </c>
      <c r="H1618" s="17">
        <f t="shared" si="26"/>
        <v>0</v>
      </c>
      <c r="I1618" s="21"/>
    </row>
    <row r="1619" spans="1:9" x14ac:dyDescent="0.25">
      <c r="A1619" s="18">
        <v>42749</v>
      </c>
      <c r="B1619" s="19" t="s">
        <v>1945</v>
      </c>
      <c r="C1619" s="20">
        <v>97216</v>
      </c>
      <c r="D1619" s="4" t="s">
        <v>10</v>
      </c>
      <c r="E1619" s="17">
        <v>123705.7</v>
      </c>
      <c r="F1619" s="42" t="s">
        <v>1946</v>
      </c>
      <c r="G1619" s="22">
        <f>47902.44+75803.26</f>
        <v>123705.7</v>
      </c>
      <c r="H1619" s="22">
        <f t="shared" si="26"/>
        <v>0</v>
      </c>
      <c r="I1619" s="21"/>
    </row>
    <row r="1620" spans="1:9" x14ac:dyDescent="0.25">
      <c r="A1620" s="18">
        <v>42749</v>
      </c>
      <c r="B1620" s="19" t="s">
        <v>1947</v>
      </c>
      <c r="C1620" s="20">
        <v>97217</v>
      </c>
      <c r="D1620" s="4" t="s">
        <v>10</v>
      </c>
      <c r="E1620" s="17">
        <v>6817.2</v>
      </c>
      <c r="F1620" s="41" t="s">
        <v>1539</v>
      </c>
      <c r="G1620" s="17">
        <v>6817.2</v>
      </c>
      <c r="H1620" s="17">
        <f t="shared" si="26"/>
        <v>0</v>
      </c>
      <c r="I1620" s="21"/>
    </row>
    <row r="1621" spans="1:9" x14ac:dyDescent="0.25">
      <c r="A1621" s="18">
        <v>42749</v>
      </c>
      <c r="B1621" s="19" t="s">
        <v>1948</v>
      </c>
      <c r="C1621" s="20">
        <v>97218</v>
      </c>
      <c r="D1621" s="4" t="s">
        <v>12</v>
      </c>
      <c r="E1621" s="17">
        <v>2065.9</v>
      </c>
      <c r="F1621" s="41" t="s">
        <v>801</v>
      </c>
      <c r="G1621" s="17">
        <v>2065.9</v>
      </c>
      <c r="H1621" s="17">
        <f t="shared" si="26"/>
        <v>0</v>
      </c>
      <c r="I1621" s="21"/>
    </row>
    <row r="1622" spans="1:9" x14ac:dyDescent="0.25">
      <c r="A1622" s="18">
        <v>42750</v>
      </c>
      <c r="B1622" s="19" t="s">
        <v>1949</v>
      </c>
      <c r="C1622" s="20">
        <v>97219</v>
      </c>
      <c r="D1622" s="4" t="s">
        <v>231</v>
      </c>
      <c r="E1622" s="17">
        <v>11529.5</v>
      </c>
      <c r="F1622" s="41" t="s">
        <v>237</v>
      </c>
      <c r="G1622" s="17">
        <v>11529.5</v>
      </c>
      <c r="H1622" s="17">
        <f t="shared" si="26"/>
        <v>0</v>
      </c>
      <c r="I1622" s="21"/>
    </row>
    <row r="1623" spans="1:9" x14ac:dyDescent="0.25">
      <c r="A1623" s="18">
        <v>42750</v>
      </c>
      <c r="B1623" s="19" t="s">
        <v>1950</v>
      </c>
      <c r="C1623" s="20">
        <v>97220</v>
      </c>
      <c r="D1623" s="4" t="s">
        <v>1335</v>
      </c>
      <c r="E1623" s="17">
        <v>6191.2</v>
      </c>
      <c r="F1623" s="41" t="s">
        <v>801</v>
      </c>
      <c r="G1623" s="17">
        <v>6191.2</v>
      </c>
      <c r="H1623" s="17">
        <f t="shared" si="26"/>
        <v>0</v>
      </c>
      <c r="I1623" s="21"/>
    </row>
    <row r="1624" spans="1:9" x14ac:dyDescent="0.25">
      <c r="A1624" s="18">
        <v>42750</v>
      </c>
      <c r="B1624" s="19" t="s">
        <v>1951</v>
      </c>
      <c r="C1624" s="20">
        <v>97221</v>
      </c>
      <c r="D1624" s="4" t="s">
        <v>1786</v>
      </c>
      <c r="E1624" s="17">
        <v>11739</v>
      </c>
      <c r="F1624" s="41" t="s">
        <v>801</v>
      </c>
      <c r="G1624" s="17">
        <v>11739</v>
      </c>
      <c r="H1624" s="17">
        <f t="shared" si="26"/>
        <v>0</v>
      </c>
      <c r="I1624" s="21"/>
    </row>
    <row r="1625" spans="1:9" x14ac:dyDescent="0.25">
      <c r="A1625" s="18">
        <v>42750</v>
      </c>
      <c r="B1625" s="19" t="s">
        <v>1952</v>
      </c>
      <c r="C1625" s="20">
        <v>97222</v>
      </c>
      <c r="D1625" s="4" t="s">
        <v>321</v>
      </c>
      <c r="E1625" s="17">
        <v>925.2</v>
      </c>
      <c r="F1625" s="41" t="s">
        <v>801</v>
      </c>
      <c r="G1625" s="17">
        <v>925.2</v>
      </c>
      <c r="H1625" s="17">
        <f t="shared" si="26"/>
        <v>0</v>
      </c>
      <c r="I1625" s="21"/>
    </row>
    <row r="1626" spans="1:9" x14ac:dyDescent="0.25">
      <c r="A1626" s="18">
        <v>42750</v>
      </c>
      <c r="B1626" s="19" t="s">
        <v>1953</v>
      </c>
      <c r="C1626" s="20">
        <v>97223</v>
      </c>
      <c r="D1626" s="4" t="s">
        <v>28</v>
      </c>
      <c r="E1626" s="17">
        <v>8883.7999999999993</v>
      </c>
      <c r="F1626" s="41" t="s">
        <v>237</v>
      </c>
      <c r="G1626" s="17">
        <v>8883.7999999999993</v>
      </c>
      <c r="H1626" s="17">
        <f t="shared" si="26"/>
        <v>0</v>
      </c>
      <c r="I1626" s="21"/>
    </row>
    <row r="1627" spans="1:9" x14ac:dyDescent="0.25">
      <c r="A1627" s="18">
        <v>42750</v>
      </c>
      <c r="B1627" s="19" t="s">
        <v>1954</v>
      </c>
      <c r="C1627" s="20">
        <v>97224</v>
      </c>
      <c r="D1627" s="4" t="s">
        <v>972</v>
      </c>
      <c r="E1627" s="17">
        <v>9413</v>
      </c>
      <c r="F1627" s="41" t="s">
        <v>801</v>
      </c>
      <c r="G1627" s="17">
        <v>9413</v>
      </c>
      <c r="H1627" s="17">
        <f t="shared" si="26"/>
        <v>0</v>
      </c>
      <c r="I1627" s="21"/>
    </row>
    <row r="1628" spans="1:9" x14ac:dyDescent="0.25">
      <c r="A1628" s="18">
        <v>42750</v>
      </c>
      <c r="B1628" s="19" t="s">
        <v>1955</v>
      </c>
      <c r="C1628" s="20">
        <v>97225</v>
      </c>
      <c r="D1628" s="4" t="s">
        <v>30</v>
      </c>
      <c r="E1628" s="17">
        <v>1422.4</v>
      </c>
      <c r="F1628" s="41" t="s">
        <v>801</v>
      </c>
      <c r="G1628" s="17">
        <v>1422.4</v>
      </c>
      <c r="H1628" s="17">
        <f t="shared" si="26"/>
        <v>0</v>
      </c>
      <c r="I1628" s="21"/>
    </row>
    <row r="1629" spans="1:9" x14ac:dyDescent="0.25">
      <c r="A1629" s="18">
        <v>42750</v>
      </c>
      <c r="B1629" s="19" t="s">
        <v>1956</v>
      </c>
      <c r="C1629" s="20">
        <v>97226</v>
      </c>
      <c r="D1629" s="4" t="s">
        <v>1380</v>
      </c>
      <c r="E1629" s="17">
        <v>33916.199999999997</v>
      </c>
      <c r="F1629" s="41" t="s">
        <v>801</v>
      </c>
      <c r="G1629" s="17">
        <v>33916.199999999997</v>
      </c>
      <c r="H1629" s="17">
        <f t="shared" si="26"/>
        <v>0</v>
      </c>
      <c r="I1629" s="21"/>
    </row>
    <row r="1630" spans="1:9" x14ac:dyDescent="0.25">
      <c r="A1630" s="18">
        <v>42750</v>
      </c>
      <c r="B1630" s="19" t="s">
        <v>1957</v>
      </c>
      <c r="C1630" s="20">
        <v>97227</v>
      </c>
      <c r="D1630" s="4" t="s">
        <v>67</v>
      </c>
      <c r="E1630" s="17">
        <v>20040.2</v>
      </c>
      <c r="F1630" s="41" t="s">
        <v>237</v>
      </c>
      <c r="G1630" s="17">
        <v>20040.2</v>
      </c>
      <c r="H1630" s="17">
        <f t="shared" si="26"/>
        <v>0</v>
      </c>
      <c r="I1630" s="21"/>
    </row>
    <row r="1631" spans="1:9" x14ac:dyDescent="0.25">
      <c r="A1631" s="18">
        <v>42750</v>
      </c>
      <c r="B1631" s="19" t="s">
        <v>1958</v>
      </c>
      <c r="C1631" s="20">
        <v>97228</v>
      </c>
      <c r="D1631" s="4" t="s">
        <v>289</v>
      </c>
      <c r="E1631" s="17">
        <v>69561.22</v>
      </c>
      <c r="F1631" s="41" t="s">
        <v>1173</v>
      </c>
      <c r="G1631" s="17">
        <v>69561.22</v>
      </c>
      <c r="H1631" s="17">
        <f t="shared" si="26"/>
        <v>0</v>
      </c>
      <c r="I1631" s="21"/>
    </row>
    <row r="1632" spans="1:9" x14ac:dyDescent="0.25">
      <c r="A1632" s="18">
        <v>42750</v>
      </c>
      <c r="B1632" s="19" t="s">
        <v>1959</v>
      </c>
      <c r="C1632" s="20">
        <v>97229</v>
      </c>
      <c r="D1632" s="4" t="s">
        <v>1380</v>
      </c>
      <c r="E1632" s="17">
        <v>1002.4</v>
      </c>
      <c r="F1632" s="41" t="s">
        <v>801</v>
      </c>
      <c r="G1632" s="17">
        <v>1002.4</v>
      </c>
      <c r="H1632" s="17">
        <f t="shared" si="26"/>
        <v>0</v>
      </c>
      <c r="I1632" s="21"/>
    </row>
    <row r="1633" spans="1:9" x14ac:dyDescent="0.25">
      <c r="A1633" s="18">
        <v>42750</v>
      </c>
      <c r="B1633" s="19" t="s">
        <v>1960</v>
      </c>
      <c r="C1633" s="20">
        <v>97230</v>
      </c>
      <c r="D1633" s="4" t="s">
        <v>111</v>
      </c>
      <c r="E1633" s="17">
        <v>4041</v>
      </c>
      <c r="F1633" s="41" t="s">
        <v>801</v>
      </c>
      <c r="G1633" s="17">
        <v>4041</v>
      </c>
      <c r="H1633" s="17">
        <f t="shared" si="26"/>
        <v>0</v>
      </c>
      <c r="I1633" s="21"/>
    </row>
    <row r="1634" spans="1:9" x14ac:dyDescent="0.25">
      <c r="A1634" s="18">
        <v>42750</v>
      </c>
      <c r="B1634" s="19" t="s">
        <v>1961</v>
      </c>
      <c r="C1634" s="20">
        <v>97231</v>
      </c>
      <c r="D1634" s="4" t="s">
        <v>67</v>
      </c>
      <c r="E1634" s="17">
        <v>335.8</v>
      </c>
      <c r="F1634" s="41" t="s">
        <v>801</v>
      </c>
      <c r="G1634" s="17">
        <v>335.8</v>
      </c>
      <c r="H1634" s="17">
        <f t="shared" si="26"/>
        <v>0</v>
      </c>
      <c r="I1634" s="21"/>
    </row>
    <row r="1635" spans="1:9" x14ac:dyDescent="0.25">
      <c r="A1635" s="18">
        <v>42750</v>
      </c>
      <c r="B1635" s="19" t="s">
        <v>1962</v>
      </c>
      <c r="C1635" s="20">
        <v>97232</v>
      </c>
      <c r="D1635" s="4" t="s">
        <v>47</v>
      </c>
      <c r="E1635" s="17">
        <v>4022.2</v>
      </c>
      <c r="F1635" s="41" t="s">
        <v>801</v>
      </c>
      <c r="G1635" s="17">
        <v>4022.2</v>
      </c>
      <c r="H1635" s="17">
        <f t="shared" si="26"/>
        <v>0</v>
      </c>
      <c r="I1635" s="21"/>
    </row>
    <row r="1636" spans="1:9" x14ac:dyDescent="0.25">
      <c r="A1636" s="18">
        <v>42750</v>
      </c>
      <c r="B1636" s="19" t="s">
        <v>1963</v>
      </c>
      <c r="C1636" s="20">
        <v>97233</v>
      </c>
      <c r="D1636" s="4" t="s">
        <v>71</v>
      </c>
      <c r="E1636" s="17">
        <v>1632</v>
      </c>
      <c r="F1636" s="41" t="s">
        <v>801</v>
      </c>
      <c r="G1636" s="17">
        <v>1632</v>
      </c>
      <c r="H1636" s="17">
        <f t="shared" si="26"/>
        <v>0</v>
      </c>
      <c r="I1636" s="21"/>
    </row>
    <row r="1637" spans="1:9" x14ac:dyDescent="0.25">
      <c r="A1637" s="18">
        <v>42750</v>
      </c>
      <c r="B1637" s="19" t="s">
        <v>1964</v>
      </c>
      <c r="C1637" s="20">
        <v>97234</v>
      </c>
      <c r="D1637" s="4" t="s">
        <v>17</v>
      </c>
      <c r="E1637" s="17">
        <v>4834.6000000000004</v>
      </c>
      <c r="F1637" s="41" t="s">
        <v>801</v>
      </c>
      <c r="G1637" s="17">
        <v>4834.6000000000004</v>
      </c>
      <c r="H1637" s="17">
        <f t="shared" si="26"/>
        <v>0</v>
      </c>
      <c r="I1637" s="21"/>
    </row>
    <row r="1638" spans="1:9" x14ac:dyDescent="0.25">
      <c r="A1638" s="18">
        <v>42750</v>
      </c>
      <c r="B1638" s="19" t="s">
        <v>1965</v>
      </c>
      <c r="C1638" s="20">
        <v>97235</v>
      </c>
      <c r="D1638" s="4" t="s">
        <v>1090</v>
      </c>
      <c r="E1638" s="17">
        <v>3987.4</v>
      </c>
      <c r="F1638" s="41" t="s">
        <v>801</v>
      </c>
      <c r="G1638" s="17">
        <v>3987.4</v>
      </c>
      <c r="H1638" s="17">
        <f t="shared" si="26"/>
        <v>0</v>
      </c>
      <c r="I1638" s="21"/>
    </row>
    <row r="1639" spans="1:9" x14ac:dyDescent="0.25">
      <c r="A1639" s="18">
        <v>42750</v>
      </c>
      <c r="B1639" s="19" t="s">
        <v>1966</v>
      </c>
      <c r="C1639" s="20">
        <v>97236</v>
      </c>
      <c r="D1639" s="4" t="s">
        <v>143</v>
      </c>
      <c r="E1639" s="17">
        <v>11965.9</v>
      </c>
      <c r="F1639" s="41" t="s">
        <v>801</v>
      </c>
      <c r="G1639" s="17">
        <v>11965.9</v>
      </c>
      <c r="H1639" s="17">
        <f t="shared" si="26"/>
        <v>0</v>
      </c>
      <c r="I1639" s="21"/>
    </row>
    <row r="1640" spans="1:9" x14ac:dyDescent="0.25">
      <c r="A1640" s="18">
        <v>42750</v>
      </c>
      <c r="B1640" s="19" t="s">
        <v>1967</v>
      </c>
      <c r="C1640" s="20">
        <v>97237</v>
      </c>
      <c r="D1640" s="4" t="s">
        <v>1968</v>
      </c>
      <c r="E1640" s="17">
        <v>3514.5</v>
      </c>
      <c r="F1640" s="41" t="s">
        <v>801</v>
      </c>
      <c r="G1640" s="17">
        <v>3514.5</v>
      </c>
      <c r="H1640" s="17">
        <f t="shared" si="26"/>
        <v>0</v>
      </c>
      <c r="I1640" s="21"/>
    </row>
    <row r="1641" spans="1:9" x14ac:dyDescent="0.25">
      <c r="A1641" s="18">
        <v>42750</v>
      </c>
      <c r="B1641" s="19" t="s">
        <v>1969</v>
      </c>
      <c r="C1641" s="20">
        <v>97238</v>
      </c>
      <c r="D1641" s="4" t="s">
        <v>79</v>
      </c>
      <c r="E1641" s="17">
        <v>4687.3999999999996</v>
      </c>
      <c r="F1641" s="41" t="s">
        <v>801</v>
      </c>
      <c r="G1641" s="17">
        <v>4687.3999999999996</v>
      </c>
      <c r="H1641" s="17">
        <f t="shared" si="26"/>
        <v>0</v>
      </c>
      <c r="I1641" s="21"/>
    </row>
    <row r="1642" spans="1:9" x14ac:dyDescent="0.25">
      <c r="A1642" s="18">
        <v>42750</v>
      </c>
      <c r="B1642" s="19" t="s">
        <v>1970</v>
      </c>
      <c r="C1642" s="20">
        <v>97239</v>
      </c>
      <c r="D1642" s="4" t="s">
        <v>168</v>
      </c>
      <c r="E1642" s="17">
        <v>158.4</v>
      </c>
      <c r="F1642" s="41" t="s">
        <v>801</v>
      </c>
      <c r="G1642" s="17">
        <v>158.4</v>
      </c>
      <c r="H1642" s="17">
        <f t="shared" si="26"/>
        <v>0</v>
      </c>
      <c r="I1642" s="21"/>
    </row>
    <row r="1643" spans="1:9" x14ac:dyDescent="0.25">
      <c r="A1643" s="18">
        <v>42750</v>
      </c>
      <c r="B1643" s="19" t="s">
        <v>1971</v>
      </c>
      <c r="C1643" s="20">
        <v>97240</v>
      </c>
      <c r="D1643" s="4" t="s">
        <v>1116</v>
      </c>
      <c r="E1643" s="17">
        <v>4244.1000000000004</v>
      </c>
      <c r="F1643" s="41" t="s">
        <v>237</v>
      </c>
      <c r="G1643" s="17">
        <v>4244.1000000000004</v>
      </c>
      <c r="H1643" s="17">
        <f t="shared" si="26"/>
        <v>0</v>
      </c>
      <c r="I1643" s="21"/>
    </row>
    <row r="1644" spans="1:9" x14ac:dyDescent="0.25">
      <c r="A1644" s="18">
        <v>42750</v>
      </c>
      <c r="B1644" s="19" t="s">
        <v>1972</v>
      </c>
      <c r="C1644" s="20">
        <v>97241</v>
      </c>
      <c r="D1644" s="4" t="s">
        <v>26</v>
      </c>
      <c r="E1644" s="17">
        <v>2219</v>
      </c>
      <c r="F1644" s="41" t="s">
        <v>801</v>
      </c>
      <c r="G1644" s="17">
        <v>2219</v>
      </c>
      <c r="H1644" s="17">
        <f t="shared" si="26"/>
        <v>0</v>
      </c>
      <c r="I1644" s="21"/>
    </row>
    <row r="1645" spans="1:9" x14ac:dyDescent="0.25">
      <c r="A1645" s="18">
        <v>42750</v>
      </c>
      <c r="B1645" s="19" t="s">
        <v>1973</v>
      </c>
      <c r="C1645" s="20">
        <v>97242</v>
      </c>
      <c r="D1645" s="4" t="s">
        <v>201</v>
      </c>
      <c r="E1645" s="17">
        <v>35091.599999999999</v>
      </c>
      <c r="F1645" s="41" t="s">
        <v>317</v>
      </c>
      <c r="G1645" s="17">
        <v>35091.599999999999</v>
      </c>
      <c r="H1645" s="17">
        <f t="shared" si="26"/>
        <v>0</v>
      </c>
      <c r="I1645" s="21"/>
    </row>
    <row r="1646" spans="1:9" x14ac:dyDescent="0.25">
      <c r="A1646" s="18">
        <v>42750</v>
      </c>
      <c r="B1646" s="19" t="s">
        <v>1974</v>
      </c>
      <c r="C1646" s="20">
        <v>97243</v>
      </c>
      <c r="D1646" s="4" t="s">
        <v>115</v>
      </c>
      <c r="E1646" s="17">
        <v>515.79999999999995</v>
      </c>
      <c r="F1646" s="41" t="s">
        <v>801</v>
      </c>
      <c r="G1646" s="17">
        <v>515.79999999999995</v>
      </c>
      <c r="H1646" s="17">
        <f t="shared" si="26"/>
        <v>0</v>
      </c>
      <c r="I1646" s="21"/>
    </row>
    <row r="1647" spans="1:9" x14ac:dyDescent="0.25">
      <c r="A1647" s="18">
        <v>42750</v>
      </c>
      <c r="B1647" s="19" t="s">
        <v>1975</v>
      </c>
      <c r="C1647" s="20">
        <v>97244</v>
      </c>
      <c r="D1647" s="4" t="s">
        <v>1081</v>
      </c>
      <c r="E1647" s="17">
        <v>2615.04</v>
      </c>
      <c r="F1647" s="41" t="s">
        <v>237</v>
      </c>
      <c r="G1647" s="17">
        <v>2615.04</v>
      </c>
      <c r="H1647" s="17">
        <f t="shared" si="26"/>
        <v>0</v>
      </c>
      <c r="I1647" s="21"/>
    </row>
    <row r="1648" spans="1:9" x14ac:dyDescent="0.25">
      <c r="A1648" s="18">
        <v>42750</v>
      </c>
      <c r="B1648" s="19" t="s">
        <v>1976</v>
      </c>
      <c r="C1648" s="20">
        <v>97245</v>
      </c>
      <c r="D1648" s="4" t="s">
        <v>81</v>
      </c>
      <c r="E1648" s="17">
        <v>11117</v>
      </c>
      <c r="F1648" s="41" t="s">
        <v>237</v>
      </c>
      <c r="G1648" s="17">
        <v>11117</v>
      </c>
      <c r="H1648" s="17">
        <f t="shared" si="26"/>
        <v>0</v>
      </c>
      <c r="I1648" s="21"/>
    </row>
    <row r="1649" spans="1:9" x14ac:dyDescent="0.25">
      <c r="A1649" s="18">
        <v>42750</v>
      </c>
      <c r="B1649" s="19" t="s">
        <v>1977</v>
      </c>
      <c r="C1649" s="20">
        <v>97246</v>
      </c>
      <c r="D1649" s="4" t="s">
        <v>101</v>
      </c>
      <c r="E1649" s="17">
        <v>1242</v>
      </c>
      <c r="F1649" s="41" t="s">
        <v>237</v>
      </c>
      <c r="G1649" s="17">
        <v>1242</v>
      </c>
      <c r="H1649" s="17">
        <f t="shared" si="26"/>
        <v>0</v>
      </c>
      <c r="I1649" s="21"/>
    </row>
    <row r="1650" spans="1:9" x14ac:dyDescent="0.25">
      <c r="A1650" s="18">
        <v>42750</v>
      </c>
      <c r="B1650" s="19" t="s">
        <v>1978</v>
      </c>
      <c r="C1650" s="20">
        <v>97247</v>
      </c>
      <c r="D1650" s="4" t="s">
        <v>99</v>
      </c>
      <c r="E1650" s="17">
        <v>3220</v>
      </c>
      <c r="F1650" s="41" t="s">
        <v>237</v>
      </c>
      <c r="G1650" s="17">
        <v>3220</v>
      </c>
      <c r="H1650" s="17">
        <f t="shared" si="26"/>
        <v>0</v>
      </c>
      <c r="I1650" s="21"/>
    </row>
    <row r="1651" spans="1:9" x14ac:dyDescent="0.25">
      <c r="A1651" s="18">
        <v>42750</v>
      </c>
      <c r="B1651" s="19" t="s">
        <v>1979</v>
      </c>
      <c r="C1651" s="20">
        <v>97248</v>
      </c>
      <c r="D1651" s="4" t="s">
        <v>1259</v>
      </c>
      <c r="E1651" s="17">
        <v>2070</v>
      </c>
      <c r="F1651" s="41" t="s">
        <v>237</v>
      </c>
      <c r="G1651" s="17">
        <v>2070</v>
      </c>
      <c r="H1651" s="17">
        <f t="shared" si="26"/>
        <v>0</v>
      </c>
      <c r="I1651" s="21"/>
    </row>
    <row r="1652" spans="1:9" x14ac:dyDescent="0.25">
      <c r="A1652" s="18">
        <v>42750</v>
      </c>
      <c r="B1652" s="19" t="s">
        <v>1980</v>
      </c>
      <c r="C1652" s="20">
        <v>97249</v>
      </c>
      <c r="D1652" s="4" t="s">
        <v>30</v>
      </c>
      <c r="E1652" s="17">
        <v>644.4</v>
      </c>
      <c r="F1652" s="41" t="s">
        <v>237</v>
      </c>
      <c r="G1652" s="17">
        <v>644.4</v>
      </c>
      <c r="H1652" s="17">
        <f t="shared" si="26"/>
        <v>0</v>
      </c>
      <c r="I1652" s="21"/>
    </row>
    <row r="1653" spans="1:9" x14ac:dyDescent="0.25">
      <c r="A1653" s="18">
        <v>42750</v>
      </c>
      <c r="B1653" s="19" t="s">
        <v>1981</v>
      </c>
      <c r="C1653" s="20">
        <v>97250</v>
      </c>
      <c r="D1653" s="4" t="s">
        <v>937</v>
      </c>
      <c r="E1653" s="17">
        <v>2462.8000000000002</v>
      </c>
      <c r="F1653" s="41" t="s">
        <v>237</v>
      </c>
      <c r="G1653" s="17">
        <v>2462.8000000000002</v>
      </c>
      <c r="H1653" s="17">
        <f t="shared" si="26"/>
        <v>0</v>
      </c>
      <c r="I1653" s="21"/>
    </row>
    <row r="1654" spans="1:9" x14ac:dyDescent="0.25">
      <c r="A1654" s="18">
        <v>42750</v>
      </c>
      <c r="B1654" s="19" t="s">
        <v>1982</v>
      </c>
      <c r="C1654" s="20">
        <v>97251</v>
      </c>
      <c r="D1654" s="4" t="s">
        <v>291</v>
      </c>
      <c r="E1654" s="17">
        <v>1790.7</v>
      </c>
      <c r="F1654" s="41" t="s">
        <v>237</v>
      </c>
      <c r="G1654" s="17">
        <v>1790.7</v>
      </c>
      <c r="H1654" s="17">
        <f t="shared" si="26"/>
        <v>0</v>
      </c>
      <c r="I1654" s="21"/>
    </row>
    <row r="1655" spans="1:9" x14ac:dyDescent="0.25">
      <c r="A1655" s="18">
        <v>42750</v>
      </c>
      <c r="B1655" s="19" t="s">
        <v>1983</v>
      </c>
      <c r="C1655" s="20">
        <v>97252</v>
      </c>
      <c r="D1655" s="4" t="s">
        <v>77</v>
      </c>
      <c r="E1655" s="17">
        <v>616.79999999999995</v>
      </c>
      <c r="F1655" s="41" t="s">
        <v>801</v>
      </c>
      <c r="G1655" s="17">
        <v>616.79999999999995</v>
      </c>
      <c r="H1655" s="17">
        <f t="shared" si="26"/>
        <v>0</v>
      </c>
      <c r="I1655" s="21"/>
    </row>
    <row r="1656" spans="1:9" x14ac:dyDescent="0.25">
      <c r="A1656" s="18">
        <v>42750</v>
      </c>
      <c r="B1656" s="19" t="s">
        <v>1984</v>
      </c>
      <c r="C1656" s="20">
        <v>97253</v>
      </c>
      <c r="D1656" s="4" t="s">
        <v>613</v>
      </c>
      <c r="E1656" s="17">
        <v>2914</v>
      </c>
      <c r="F1656" s="41" t="s">
        <v>237</v>
      </c>
      <c r="G1656" s="17">
        <v>2914</v>
      </c>
      <c r="H1656" s="17">
        <f t="shared" si="26"/>
        <v>0</v>
      </c>
      <c r="I1656" s="21"/>
    </row>
    <row r="1657" spans="1:9" x14ac:dyDescent="0.25">
      <c r="A1657" s="18">
        <v>42750</v>
      </c>
      <c r="B1657" s="19" t="s">
        <v>1985</v>
      </c>
      <c r="C1657" s="20">
        <v>97254</v>
      </c>
      <c r="D1657" s="4" t="s">
        <v>1870</v>
      </c>
      <c r="E1657" s="17">
        <v>1172.5999999999999</v>
      </c>
      <c r="F1657" s="41" t="s">
        <v>237</v>
      </c>
      <c r="G1657" s="17">
        <v>1172.5999999999999</v>
      </c>
      <c r="H1657" s="17">
        <f t="shared" si="26"/>
        <v>0</v>
      </c>
      <c r="I1657" s="21"/>
    </row>
    <row r="1658" spans="1:9" x14ac:dyDescent="0.25">
      <c r="A1658" s="18">
        <v>42750</v>
      </c>
      <c r="B1658" s="19" t="s">
        <v>1986</v>
      </c>
      <c r="C1658" s="20">
        <v>97255</v>
      </c>
      <c r="D1658" s="4" t="s">
        <v>305</v>
      </c>
      <c r="E1658" s="17">
        <v>8075.7</v>
      </c>
      <c r="F1658" s="41" t="s">
        <v>317</v>
      </c>
      <c r="G1658" s="17">
        <v>8075.7</v>
      </c>
      <c r="H1658" s="17">
        <f t="shared" si="26"/>
        <v>0</v>
      </c>
      <c r="I1658" s="21"/>
    </row>
    <row r="1659" spans="1:9" x14ac:dyDescent="0.25">
      <c r="A1659" s="18">
        <v>42750</v>
      </c>
      <c r="B1659" s="19" t="s">
        <v>1987</v>
      </c>
      <c r="C1659" s="20">
        <v>97256</v>
      </c>
      <c r="D1659" s="4" t="s">
        <v>109</v>
      </c>
      <c r="E1659" s="17">
        <v>3168</v>
      </c>
      <c r="F1659" s="41" t="s">
        <v>237</v>
      </c>
      <c r="G1659" s="17">
        <v>3168</v>
      </c>
      <c r="H1659" s="17">
        <f t="shared" si="26"/>
        <v>0</v>
      </c>
      <c r="I1659" s="21"/>
    </row>
    <row r="1660" spans="1:9" x14ac:dyDescent="0.25">
      <c r="A1660" s="18">
        <v>42750</v>
      </c>
      <c r="B1660" s="19" t="s">
        <v>1988</v>
      </c>
      <c r="C1660" s="20">
        <v>97257</v>
      </c>
      <c r="D1660" s="4" t="s">
        <v>1989</v>
      </c>
      <c r="E1660" s="17">
        <v>1568.7</v>
      </c>
      <c r="F1660" s="41" t="s">
        <v>237</v>
      </c>
      <c r="G1660" s="17">
        <v>1568.7</v>
      </c>
      <c r="H1660" s="17">
        <f t="shared" si="26"/>
        <v>0</v>
      </c>
      <c r="I1660" s="21"/>
    </row>
    <row r="1661" spans="1:9" x14ac:dyDescent="0.25">
      <c r="A1661" s="18">
        <v>42750</v>
      </c>
      <c r="B1661" s="19" t="s">
        <v>1990</v>
      </c>
      <c r="C1661" s="20">
        <v>97258</v>
      </c>
      <c r="D1661" s="4" t="s">
        <v>476</v>
      </c>
      <c r="E1661" s="17">
        <v>2189.1999999999998</v>
      </c>
      <c r="F1661" s="41" t="s">
        <v>237</v>
      </c>
      <c r="G1661" s="17">
        <v>2189.1999999999998</v>
      </c>
      <c r="H1661" s="17">
        <f t="shared" si="26"/>
        <v>0</v>
      </c>
      <c r="I1661" s="21"/>
    </row>
    <row r="1662" spans="1:9" x14ac:dyDescent="0.25">
      <c r="A1662" s="18">
        <v>42750</v>
      </c>
      <c r="B1662" s="19" t="s">
        <v>1991</v>
      </c>
      <c r="C1662" s="20">
        <v>97259</v>
      </c>
      <c r="D1662" s="4" t="s">
        <v>57</v>
      </c>
      <c r="E1662" s="17">
        <v>690</v>
      </c>
      <c r="F1662" s="41" t="s">
        <v>801</v>
      </c>
      <c r="G1662" s="17">
        <v>690</v>
      </c>
      <c r="H1662" s="17">
        <f t="shared" si="26"/>
        <v>0</v>
      </c>
      <c r="I1662" s="21"/>
    </row>
    <row r="1663" spans="1:9" x14ac:dyDescent="0.25">
      <c r="A1663" s="18">
        <v>42750</v>
      </c>
      <c r="B1663" s="19" t="s">
        <v>1992</v>
      </c>
      <c r="C1663" s="20">
        <v>97260</v>
      </c>
      <c r="D1663" s="4" t="s">
        <v>319</v>
      </c>
      <c r="E1663" s="17">
        <v>3621.2</v>
      </c>
      <c r="F1663" s="41" t="s">
        <v>511</v>
      </c>
      <c r="G1663" s="17">
        <v>3621.2</v>
      </c>
      <c r="H1663" s="17">
        <f t="shared" si="26"/>
        <v>0</v>
      </c>
      <c r="I1663" s="21"/>
    </row>
    <row r="1664" spans="1:9" x14ac:dyDescent="0.25">
      <c r="A1664" s="18">
        <v>42750</v>
      </c>
      <c r="B1664" s="19" t="s">
        <v>1993</v>
      </c>
      <c r="C1664" s="20">
        <v>97261</v>
      </c>
      <c r="D1664" s="4" t="s">
        <v>10</v>
      </c>
      <c r="E1664" s="17">
        <v>8971.2000000000007</v>
      </c>
      <c r="F1664" s="41" t="s">
        <v>1539</v>
      </c>
      <c r="G1664" s="17">
        <v>8971.2000000000007</v>
      </c>
      <c r="H1664" s="17">
        <f t="shared" si="26"/>
        <v>0</v>
      </c>
      <c r="I1664" s="21"/>
    </row>
    <row r="1665" spans="1:9" x14ac:dyDescent="0.25">
      <c r="A1665" s="18">
        <v>42750</v>
      </c>
      <c r="B1665" s="19" t="s">
        <v>1994</v>
      </c>
      <c r="C1665" s="20">
        <v>97262</v>
      </c>
      <c r="D1665" s="4" t="s">
        <v>226</v>
      </c>
      <c r="E1665" s="17">
        <v>1838.6</v>
      </c>
      <c r="F1665" s="41" t="s">
        <v>801</v>
      </c>
      <c r="G1665" s="17">
        <v>1838.6</v>
      </c>
      <c r="H1665" s="17">
        <f t="shared" si="26"/>
        <v>0</v>
      </c>
      <c r="I1665" s="21"/>
    </row>
    <row r="1666" spans="1:9" x14ac:dyDescent="0.25">
      <c r="A1666" s="18">
        <v>42750</v>
      </c>
      <c r="B1666" s="19" t="s">
        <v>1995</v>
      </c>
      <c r="C1666" s="20">
        <v>97263</v>
      </c>
      <c r="D1666" s="4" t="s">
        <v>53</v>
      </c>
      <c r="E1666" s="17">
        <v>3537.6</v>
      </c>
      <c r="F1666" s="41" t="s">
        <v>801</v>
      </c>
      <c r="G1666" s="17">
        <v>3537.6</v>
      </c>
      <c r="H1666" s="17">
        <f t="shared" si="26"/>
        <v>0</v>
      </c>
      <c r="I1666" s="21"/>
    </row>
    <row r="1667" spans="1:9" x14ac:dyDescent="0.25">
      <c r="A1667" s="18">
        <v>42750</v>
      </c>
      <c r="B1667" s="19" t="s">
        <v>1996</v>
      </c>
      <c r="C1667" s="20">
        <v>97264</v>
      </c>
      <c r="D1667" s="4" t="s">
        <v>1299</v>
      </c>
      <c r="E1667" s="17">
        <v>4831.2</v>
      </c>
      <c r="F1667" s="41" t="s">
        <v>801</v>
      </c>
      <c r="G1667" s="17">
        <v>4831.2</v>
      </c>
      <c r="H1667" s="17">
        <f t="shared" si="26"/>
        <v>0</v>
      </c>
      <c r="I1667" s="21"/>
    </row>
    <row r="1668" spans="1:9" x14ac:dyDescent="0.25">
      <c r="A1668" s="18">
        <v>42750</v>
      </c>
      <c r="B1668" s="19" t="s">
        <v>1997</v>
      </c>
      <c r="C1668" s="20">
        <v>97265</v>
      </c>
      <c r="D1668" s="4" t="s">
        <v>30</v>
      </c>
      <c r="E1668" s="17">
        <v>1572</v>
      </c>
      <c r="F1668" s="41" t="s">
        <v>801</v>
      </c>
      <c r="G1668" s="17">
        <v>1572</v>
      </c>
      <c r="H1668" s="17">
        <f t="shared" si="26"/>
        <v>0</v>
      </c>
      <c r="I1668" s="21"/>
    </row>
    <row r="1669" spans="1:9" x14ac:dyDescent="0.25">
      <c r="A1669" s="18">
        <v>42750</v>
      </c>
      <c r="B1669" s="19" t="s">
        <v>1998</v>
      </c>
      <c r="C1669" s="20">
        <v>97266</v>
      </c>
      <c r="D1669" s="4" t="s">
        <v>793</v>
      </c>
      <c r="E1669" s="17">
        <v>2040</v>
      </c>
      <c r="F1669" s="41" t="s">
        <v>801</v>
      </c>
      <c r="G1669" s="17">
        <v>2040</v>
      </c>
      <c r="H1669" s="17">
        <f t="shared" si="26"/>
        <v>0</v>
      </c>
      <c r="I1669" s="21"/>
    </row>
    <row r="1670" spans="1:9" x14ac:dyDescent="0.25">
      <c r="A1670" s="18">
        <v>42750</v>
      </c>
      <c r="B1670" s="19" t="s">
        <v>1999</v>
      </c>
      <c r="C1670" s="20">
        <v>97267</v>
      </c>
      <c r="D1670" s="4" t="s">
        <v>30</v>
      </c>
      <c r="E1670" s="17">
        <v>925.2</v>
      </c>
      <c r="F1670" s="41" t="s">
        <v>801</v>
      </c>
      <c r="G1670" s="17">
        <v>925.2</v>
      </c>
      <c r="H1670" s="17">
        <f t="shared" ref="H1670:H1733" si="27">E1670-G1670</f>
        <v>0</v>
      </c>
      <c r="I1670" s="21"/>
    </row>
    <row r="1671" spans="1:9" x14ac:dyDescent="0.25">
      <c r="A1671" s="18">
        <v>42750</v>
      </c>
      <c r="B1671" s="19" t="s">
        <v>2000</v>
      </c>
      <c r="C1671" s="20">
        <v>97268</v>
      </c>
      <c r="D1671" s="4" t="s">
        <v>12</v>
      </c>
      <c r="E1671" s="17">
        <v>2131</v>
      </c>
      <c r="F1671" s="41" t="s">
        <v>511</v>
      </c>
      <c r="G1671" s="17">
        <v>2131</v>
      </c>
      <c r="H1671" s="17">
        <f t="shared" si="27"/>
        <v>0</v>
      </c>
      <c r="I1671" s="21"/>
    </row>
    <row r="1672" spans="1:9" x14ac:dyDescent="0.25">
      <c r="A1672" s="18">
        <v>42750</v>
      </c>
      <c r="B1672" s="19" t="s">
        <v>2001</v>
      </c>
      <c r="C1672" s="20">
        <v>97269</v>
      </c>
      <c r="D1672" s="4" t="s">
        <v>149</v>
      </c>
      <c r="E1672" s="17">
        <v>2036.4</v>
      </c>
      <c r="F1672" s="41" t="s">
        <v>801</v>
      </c>
      <c r="G1672" s="17">
        <v>2036.4</v>
      </c>
      <c r="H1672" s="17">
        <f t="shared" si="27"/>
        <v>0</v>
      </c>
      <c r="I1672" s="21"/>
    </row>
    <row r="1673" spans="1:9" x14ac:dyDescent="0.25">
      <c r="A1673" s="18">
        <v>42750</v>
      </c>
      <c r="B1673" s="19" t="s">
        <v>2002</v>
      </c>
      <c r="C1673" s="20">
        <v>97270</v>
      </c>
      <c r="D1673" s="4" t="s">
        <v>509</v>
      </c>
      <c r="E1673" s="17">
        <v>13631.2</v>
      </c>
      <c r="F1673" s="41" t="s">
        <v>317</v>
      </c>
      <c r="G1673" s="17">
        <v>13631.2</v>
      </c>
      <c r="H1673" s="17">
        <f t="shared" si="27"/>
        <v>0</v>
      </c>
      <c r="I1673" s="21"/>
    </row>
    <row r="1674" spans="1:9" x14ac:dyDescent="0.25">
      <c r="A1674" s="18">
        <v>42750</v>
      </c>
      <c r="B1674" s="19" t="s">
        <v>2003</v>
      </c>
      <c r="C1674" s="20">
        <v>97271</v>
      </c>
      <c r="D1674" s="4" t="s">
        <v>151</v>
      </c>
      <c r="E1674" s="17">
        <v>18944.5</v>
      </c>
      <c r="F1674" s="41" t="s">
        <v>511</v>
      </c>
      <c r="G1674" s="17">
        <v>18944.5</v>
      </c>
      <c r="H1674" s="17">
        <f t="shared" si="27"/>
        <v>0</v>
      </c>
      <c r="I1674" s="21"/>
    </row>
    <row r="1675" spans="1:9" x14ac:dyDescent="0.25">
      <c r="A1675" s="18">
        <v>42750</v>
      </c>
      <c r="B1675" s="19" t="s">
        <v>2004</v>
      </c>
      <c r="C1675" s="20">
        <v>97272</v>
      </c>
      <c r="D1675" s="4" t="s">
        <v>157</v>
      </c>
      <c r="E1675" s="17">
        <v>32720.6</v>
      </c>
      <c r="F1675" s="41" t="s">
        <v>511</v>
      </c>
      <c r="G1675" s="17">
        <v>32720.6</v>
      </c>
      <c r="H1675" s="17">
        <f t="shared" si="27"/>
        <v>0</v>
      </c>
      <c r="I1675" s="21"/>
    </row>
    <row r="1676" spans="1:9" x14ac:dyDescent="0.25">
      <c r="A1676" s="18">
        <v>42750</v>
      </c>
      <c r="B1676" s="19" t="s">
        <v>2005</v>
      </c>
      <c r="C1676" s="20">
        <v>97273</v>
      </c>
      <c r="D1676" s="4" t="s">
        <v>74</v>
      </c>
      <c r="E1676" s="17">
        <v>1582.8</v>
      </c>
      <c r="F1676" s="41" t="s">
        <v>801</v>
      </c>
      <c r="G1676" s="17">
        <v>1582.8</v>
      </c>
      <c r="H1676" s="17">
        <f t="shared" si="27"/>
        <v>0</v>
      </c>
      <c r="I1676" s="21"/>
    </row>
    <row r="1677" spans="1:9" x14ac:dyDescent="0.25">
      <c r="A1677" s="18">
        <v>42750</v>
      </c>
      <c r="B1677" s="19" t="s">
        <v>2006</v>
      </c>
      <c r="C1677" s="20">
        <v>97274</v>
      </c>
      <c r="D1677" s="4" t="s">
        <v>1141</v>
      </c>
      <c r="E1677" s="17">
        <v>694.2</v>
      </c>
      <c r="F1677" s="41" t="s">
        <v>801</v>
      </c>
      <c r="G1677" s="17">
        <v>694.2</v>
      </c>
      <c r="H1677" s="17">
        <f t="shared" si="27"/>
        <v>0</v>
      </c>
      <c r="I1677" s="21"/>
    </row>
    <row r="1678" spans="1:9" x14ac:dyDescent="0.25">
      <c r="A1678" s="18">
        <v>42750</v>
      </c>
      <c r="B1678" s="19" t="s">
        <v>2007</v>
      </c>
      <c r="C1678" s="20">
        <v>97275</v>
      </c>
      <c r="D1678" s="4" t="s">
        <v>492</v>
      </c>
      <c r="E1678" s="17">
        <v>5475.6</v>
      </c>
      <c r="F1678" s="41" t="s">
        <v>927</v>
      </c>
      <c r="G1678" s="17">
        <v>5475.6</v>
      </c>
      <c r="H1678" s="17">
        <f t="shared" si="27"/>
        <v>0</v>
      </c>
      <c r="I1678" s="21"/>
    </row>
    <row r="1679" spans="1:9" x14ac:dyDescent="0.25">
      <c r="A1679" s="18">
        <v>42750</v>
      </c>
      <c r="B1679" s="19" t="s">
        <v>2008</v>
      </c>
      <c r="C1679" s="20">
        <v>97276</v>
      </c>
      <c r="D1679" s="4" t="s">
        <v>205</v>
      </c>
      <c r="E1679" s="17">
        <v>22000.7</v>
      </c>
      <c r="F1679" s="41" t="s">
        <v>2009</v>
      </c>
      <c r="G1679" s="17">
        <f>5622.52+16378.18</f>
        <v>22000.7</v>
      </c>
      <c r="H1679" s="17">
        <f t="shared" si="27"/>
        <v>0</v>
      </c>
      <c r="I1679" s="21"/>
    </row>
    <row r="1680" spans="1:9" x14ac:dyDescent="0.25">
      <c r="A1680" s="18">
        <v>42750</v>
      </c>
      <c r="B1680" s="19" t="s">
        <v>2010</v>
      </c>
      <c r="C1680" s="20">
        <v>97277</v>
      </c>
      <c r="D1680" s="4" t="s">
        <v>470</v>
      </c>
      <c r="E1680" s="17">
        <v>10979.2</v>
      </c>
      <c r="F1680" s="41" t="s">
        <v>237</v>
      </c>
      <c r="G1680" s="17">
        <v>10979.2</v>
      </c>
      <c r="H1680" s="17">
        <f t="shared" si="27"/>
        <v>0</v>
      </c>
      <c r="I1680" s="21"/>
    </row>
    <row r="1681" spans="1:9" x14ac:dyDescent="0.25">
      <c r="A1681" s="18">
        <v>42750</v>
      </c>
      <c r="B1681" s="19" t="s">
        <v>2011</v>
      </c>
      <c r="C1681" s="20">
        <v>97278</v>
      </c>
      <c r="D1681" s="4" t="s">
        <v>1925</v>
      </c>
      <c r="E1681" s="17">
        <v>421.2</v>
      </c>
      <c r="F1681" s="41" t="s">
        <v>801</v>
      </c>
      <c r="G1681" s="17">
        <v>421.2</v>
      </c>
      <c r="H1681" s="17">
        <f t="shared" si="27"/>
        <v>0</v>
      </c>
      <c r="I1681" s="21"/>
    </row>
    <row r="1682" spans="1:9" x14ac:dyDescent="0.25">
      <c r="A1682" s="18">
        <v>42750</v>
      </c>
      <c r="B1682" s="19" t="s">
        <v>2012</v>
      </c>
      <c r="C1682" s="20">
        <v>97279</v>
      </c>
      <c r="D1682" s="4" t="s">
        <v>30</v>
      </c>
      <c r="E1682" s="17">
        <v>1053.5999999999999</v>
      </c>
      <c r="F1682" s="41" t="s">
        <v>801</v>
      </c>
      <c r="G1682" s="17">
        <v>1053.5999999999999</v>
      </c>
      <c r="H1682" s="17">
        <f t="shared" si="27"/>
        <v>0</v>
      </c>
      <c r="I1682" s="21"/>
    </row>
    <row r="1683" spans="1:9" x14ac:dyDescent="0.25">
      <c r="A1683" s="18">
        <v>42750</v>
      </c>
      <c r="B1683" s="19" t="s">
        <v>2013</v>
      </c>
      <c r="C1683" s="20">
        <v>97280</v>
      </c>
      <c r="D1683" s="4" t="s">
        <v>211</v>
      </c>
      <c r="E1683" s="17">
        <v>8636</v>
      </c>
      <c r="F1683" s="41" t="s">
        <v>801</v>
      </c>
      <c r="G1683" s="17">
        <v>8636</v>
      </c>
      <c r="H1683" s="17">
        <f t="shared" si="27"/>
        <v>0</v>
      </c>
      <c r="I1683" s="21"/>
    </row>
    <row r="1684" spans="1:9" x14ac:dyDescent="0.25">
      <c r="A1684" s="18">
        <v>42750</v>
      </c>
      <c r="B1684" s="19" t="s">
        <v>2014</v>
      </c>
      <c r="C1684" s="20">
        <v>97281</v>
      </c>
      <c r="D1684" s="4" t="s">
        <v>800</v>
      </c>
      <c r="E1684" s="17">
        <v>6649.32</v>
      </c>
      <c r="F1684" s="41" t="s">
        <v>1539</v>
      </c>
      <c r="G1684" s="17">
        <v>6649.32</v>
      </c>
      <c r="H1684" s="17">
        <f t="shared" si="27"/>
        <v>0</v>
      </c>
      <c r="I1684" s="21"/>
    </row>
    <row r="1685" spans="1:9" x14ac:dyDescent="0.25">
      <c r="A1685" s="18">
        <v>42750</v>
      </c>
      <c r="B1685" s="19" t="s">
        <v>2015</v>
      </c>
      <c r="C1685" s="20">
        <v>97282</v>
      </c>
      <c r="D1685" s="4" t="s">
        <v>379</v>
      </c>
      <c r="E1685" s="17">
        <v>363.6</v>
      </c>
      <c r="F1685" s="41" t="s">
        <v>801</v>
      </c>
      <c r="G1685" s="17">
        <v>363.6</v>
      </c>
      <c r="H1685" s="17">
        <f t="shared" si="27"/>
        <v>0</v>
      </c>
      <c r="I1685" s="21"/>
    </row>
    <row r="1686" spans="1:9" x14ac:dyDescent="0.25">
      <c r="A1686" s="18">
        <v>42751</v>
      </c>
      <c r="B1686" s="19" t="s">
        <v>2016</v>
      </c>
      <c r="C1686" s="20">
        <v>97283</v>
      </c>
      <c r="D1686" s="4" t="s">
        <v>17</v>
      </c>
      <c r="E1686" s="17">
        <v>2070</v>
      </c>
      <c r="F1686" s="41" t="s">
        <v>237</v>
      </c>
      <c r="G1686" s="17">
        <v>2070</v>
      </c>
      <c r="H1686" s="17">
        <f t="shared" si="27"/>
        <v>0</v>
      </c>
      <c r="I1686" s="21"/>
    </row>
    <row r="1687" spans="1:9" x14ac:dyDescent="0.25">
      <c r="A1687" s="18">
        <v>42751</v>
      </c>
      <c r="B1687" s="19" t="s">
        <v>2017</v>
      </c>
      <c r="C1687" s="20">
        <v>97284</v>
      </c>
      <c r="D1687" s="4" t="s">
        <v>231</v>
      </c>
      <c r="E1687" s="17">
        <v>10079</v>
      </c>
      <c r="F1687" s="41" t="s">
        <v>511</v>
      </c>
      <c r="G1687" s="17">
        <v>10079</v>
      </c>
      <c r="H1687" s="17">
        <f t="shared" si="27"/>
        <v>0</v>
      </c>
      <c r="I1687" s="21"/>
    </row>
    <row r="1688" spans="1:9" x14ac:dyDescent="0.25">
      <c r="A1688" s="18">
        <v>42751</v>
      </c>
      <c r="B1688" s="19" t="s">
        <v>2018</v>
      </c>
      <c r="C1688" s="20">
        <v>97285</v>
      </c>
      <c r="D1688" s="4" t="s">
        <v>71</v>
      </c>
      <c r="E1688" s="17">
        <v>2464</v>
      </c>
      <c r="F1688" s="41" t="s">
        <v>237</v>
      </c>
      <c r="G1688" s="17">
        <v>2464</v>
      </c>
      <c r="H1688" s="17">
        <f t="shared" si="27"/>
        <v>0</v>
      </c>
    </row>
    <row r="1689" spans="1:9" x14ac:dyDescent="0.25">
      <c r="A1689" s="18">
        <v>42751</v>
      </c>
      <c r="B1689" s="19" t="s">
        <v>2019</v>
      </c>
      <c r="C1689" s="20">
        <v>97286</v>
      </c>
      <c r="D1689" s="4" t="s">
        <v>231</v>
      </c>
      <c r="E1689" s="17">
        <v>35111.199999999997</v>
      </c>
      <c r="F1689" s="41" t="s">
        <v>511</v>
      </c>
      <c r="G1689" s="17">
        <v>35111.199999999997</v>
      </c>
      <c r="H1689" s="17">
        <f t="shared" si="27"/>
        <v>0</v>
      </c>
    </row>
    <row r="1690" spans="1:9" x14ac:dyDescent="0.25">
      <c r="A1690" s="18">
        <v>42751</v>
      </c>
      <c r="B1690" s="19" t="s">
        <v>2020</v>
      </c>
      <c r="C1690" s="20">
        <v>97287</v>
      </c>
      <c r="D1690" s="15" t="s">
        <v>1786</v>
      </c>
      <c r="E1690" s="16">
        <v>0</v>
      </c>
      <c r="F1690" s="40" t="s">
        <v>95</v>
      </c>
      <c r="G1690" s="16">
        <v>0</v>
      </c>
      <c r="H1690" s="16">
        <f t="shared" si="27"/>
        <v>0</v>
      </c>
    </row>
    <row r="1691" spans="1:9" x14ac:dyDescent="0.25">
      <c r="A1691" s="18">
        <v>42751</v>
      </c>
      <c r="B1691" s="19" t="s">
        <v>2021</v>
      </c>
      <c r="C1691" s="20">
        <v>97288</v>
      </c>
      <c r="D1691" s="4" t="s">
        <v>1786</v>
      </c>
      <c r="E1691" s="17">
        <v>6769</v>
      </c>
      <c r="F1691" s="41" t="s">
        <v>237</v>
      </c>
      <c r="G1691" s="17">
        <v>6769</v>
      </c>
      <c r="H1691" s="17">
        <f t="shared" si="27"/>
        <v>0</v>
      </c>
    </row>
    <row r="1692" spans="1:9" x14ac:dyDescent="0.25">
      <c r="A1692" s="18">
        <v>42751</v>
      </c>
      <c r="B1692" s="19" t="s">
        <v>2022</v>
      </c>
      <c r="C1692" s="20">
        <v>97289</v>
      </c>
      <c r="D1692" s="4" t="s">
        <v>32</v>
      </c>
      <c r="E1692" s="17">
        <v>6701.7</v>
      </c>
      <c r="F1692" s="41" t="s">
        <v>317</v>
      </c>
      <c r="G1692" s="17">
        <v>6701.7</v>
      </c>
      <c r="H1692" s="17">
        <f t="shared" si="27"/>
        <v>0</v>
      </c>
    </row>
    <row r="1693" spans="1:9" x14ac:dyDescent="0.25">
      <c r="A1693" s="18">
        <v>42751</v>
      </c>
      <c r="B1693" s="19" t="s">
        <v>2023</v>
      </c>
      <c r="C1693" s="20">
        <v>97290</v>
      </c>
      <c r="D1693" s="4" t="s">
        <v>236</v>
      </c>
      <c r="E1693" s="17">
        <v>20592.72</v>
      </c>
      <c r="F1693" s="41" t="s">
        <v>927</v>
      </c>
      <c r="G1693" s="17">
        <v>20592.72</v>
      </c>
      <c r="H1693" s="17">
        <f t="shared" si="27"/>
        <v>0</v>
      </c>
    </row>
    <row r="1694" spans="1:9" x14ac:dyDescent="0.25">
      <c r="A1694" s="18">
        <v>42751</v>
      </c>
      <c r="B1694" s="19" t="s">
        <v>2024</v>
      </c>
      <c r="C1694" s="20">
        <v>97291</v>
      </c>
      <c r="D1694" s="4" t="s">
        <v>26</v>
      </c>
      <c r="E1694" s="17">
        <v>33939.1</v>
      </c>
      <c r="F1694" s="41" t="s">
        <v>237</v>
      </c>
      <c r="G1694" s="17">
        <v>33939.1</v>
      </c>
      <c r="H1694" s="17">
        <f t="shared" si="27"/>
        <v>0</v>
      </c>
    </row>
    <row r="1695" spans="1:9" x14ac:dyDescent="0.25">
      <c r="A1695" s="18">
        <v>42751</v>
      </c>
      <c r="B1695" s="19" t="s">
        <v>2025</v>
      </c>
      <c r="C1695" s="20">
        <v>97292</v>
      </c>
      <c r="D1695" s="15" t="s">
        <v>55</v>
      </c>
      <c r="E1695" s="16">
        <v>0</v>
      </c>
      <c r="F1695" s="40" t="s">
        <v>95</v>
      </c>
      <c r="G1695" s="16">
        <v>0</v>
      </c>
      <c r="H1695" s="16">
        <f t="shared" si="27"/>
        <v>0</v>
      </c>
      <c r="I1695" s="21"/>
    </row>
    <row r="1696" spans="1:9" x14ac:dyDescent="0.25">
      <c r="A1696" s="18">
        <v>42751</v>
      </c>
      <c r="B1696" s="19" t="s">
        <v>2026</v>
      </c>
      <c r="C1696" s="20">
        <v>97293</v>
      </c>
      <c r="D1696" s="4" t="s">
        <v>55</v>
      </c>
      <c r="E1696" s="17">
        <v>9353.5</v>
      </c>
      <c r="F1696" s="41" t="s">
        <v>237</v>
      </c>
      <c r="G1696" s="17">
        <v>9353.5</v>
      </c>
      <c r="H1696" s="17">
        <f t="shared" si="27"/>
        <v>0</v>
      </c>
    </row>
    <row r="1697" spans="1:8" x14ac:dyDescent="0.25">
      <c r="A1697" s="18">
        <v>42751</v>
      </c>
      <c r="B1697" s="19" t="s">
        <v>2027</v>
      </c>
      <c r="C1697" s="20">
        <v>97294</v>
      </c>
      <c r="D1697" s="4" t="s">
        <v>47</v>
      </c>
      <c r="E1697" s="17">
        <v>5035.5</v>
      </c>
      <c r="F1697" s="41" t="s">
        <v>237</v>
      </c>
      <c r="G1697" s="17">
        <v>5035.5</v>
      </c>
      <c r="H1697" s="17">
        <f t="shared" si="27"/>
        <v>0</v>
      </c>
    </row>
    <row r="1698" spans="1:8" x14ac:dyDescent="0.25">
      <c r="A1698" s="18">
        <v>42751</v>
      </c>
      <c r="B1698" s="19" t="s">
        <v>2028</v>
      </c>
      <c r="C1698" s="20">
        <v>97295</v>
      </c>
      <c r="D1698" s="4" t="s">
        <v>38</v>
      </c>
      <c r="E1698" s="17">
        <v>3506.6</v>
      </c>
      <c r="F1698" s="41" t="s">
        <v>224</v>
      </c>
      <c r="G1698" s="17">
        <v>3506.6</v>
      </c>
      <c r="H1698" s="17">
        <f t="shared" si="27"/>
        <v>0</v>
      </c>
    </row>
    <row r="1699" spans="1:8" x14ac:dyDescent="0.25">
      <c r="A1699" s="18">
        <v>42751</v>
      </c>
      <c r="B1699" s="19" t="s">
        <v>2029</v>
      </c>
      <c r="C1699" s="20">
        <v>97296</v>
      </c>
      <c r="D1699" s="4" t="s">
        <v>28</v>
      </c>
      <c r="E1699" s="17">
        <v>5048.2</v>
      </c>
      <c r="F1699" s="41" t="s">
        <v>237</v>
      </c>
      <c r="G1699" s="17">
        <v>5048.2</v>
      </c>
      <c r="H1699" s="17">
        <f t="shared" si="27"/>
        <v>0</v>
      </c>
    </row>
    <row r="1700" spans="1:8" x14ac:dyDescent="0.25">
      <c r="A1700" s="18">
        <v>42751</v>
      </c>
      <c r="B1700" s="19" t="s">
        <v>2030</v>
      </c>
      <c r="C1700" s="20">
        <v>97297</v>
      </c>
      <c r="D1700" s="4" t="s">
        <v>541</v>
      </c>
      <c r="E1700" s="17">
        <v>3608</v>
      </c>
      <c r="F1700" s="41" t="s">
        <v>317</v>
      </c>
      <c r="G1700" s="17">
        <f>1800+1808</f>
        <v>3608</v>
      </c>
      <c r="H1700" s="17">
        <f t="shared" si="27"/>
        <v>0</v>
      </c>
    </row>
    <row r="1701" spans="1:8" x14ac:dyDescent="0.25">
      <c r="A1701" s="18">
        <v>42751</v>
      </c>
      <c r="B1701" s="19" t="s">
        <v>2031</v>
      </c>
      <c r="C1701" s="20">
        <v>97298</v>
      </c>
      <c r="D1701" s="4" t="s">
        <v>67</v>
      </c>
      <c r="E1701" s="17">
        <v>4206.6000000000004</v>
      </c>
      <c r="F1701" s="41" t="s">
        <v>237</v>
      </c>
      <c r="G1701" s="17">
        <v>4206.6000000000004</v>
      </c>
      <c r="H1701" s="17">
        <f t="shared" si="27"/>
        <v>0</v>
      </c>
    </row>
    <row r="1702" spans="1:8" x14ac:dyDescent="0.25">
      <c r="A1702" s="18">
        <v>42751</v>
      </c>
      <c r="B1702" s="19" t="s">
        <v>2032</v>
      </c>
      <c r="C1702" s="20">
        <v>97299</v>
      </c>
      <c r="D1702" s="4" t="s">
        <v>358</v>
      </c>
      <c r="E1702" s="17">
        <v>63158.400000000001</v>
      </c>
      <c r="F1702" s="41" t="s">
        <v>237</v>
      </c>
      <c r="G1702" s="17">
        <v>63158.400000000001</v>
      </c>
      <c r="H1702" s="17">
        <f t="shared" si="27"/>
        <v>0</v>
      </c>
    </row>
    <row r="1703" spans="1:8" x14ac:dyDescent="0.25">
      <c r="A1703" s="18">
        <v>42751</v>
      </c>
      <c r="B1703" s="19" t="s">
        <v>2033</v>
      </c>
      <c r="C1703" s="20">
        <v>97300</v>
      </c>
      <c r="D1703" s="4" t="s">
        <v>10</v>
      </c>
      <c r="E1703" s="17">
        <v>91712</v>
      </c>
      <c r="F1703" s="41" t="s">
        <v>1539</v>
      </c>
      <c r="G1703" s="17">
        <v>91712</v>
      </c>
      <c r="H1703" s="17">
        <f t="shared" si="27"/>
        <v>0</v>
      </c>
    </row>
    <row r="1704" spans="1:8" x14ac:dyDescent="0.25">
      <c r="A1704" s="18">
        <v>42751</v>
      </c>
      <c r="B1704" s="19" t="s">
        <v>2034</v>
      </c>
      <c r="C1704" s="20">
        <v>97301</v>
      </c>
      <c r="D1704" s="4" t="s">
        <v>428</v>
      </c>
      <c r="E1704" s="17">
        <v>1196</v>
      </c>
      <c r="F1704" s="41" t="s">
        <v>317</v>
      </c>
      <c r="G1704" s="17">
        <v>1196</v>
      </c>
      <c r="H1704" s="17">
        <f t="shared" si="27"/>
        <v>0</v>
      </c>
    </row>
    <row r="1705" spans="1:8" x14ac:dyDescent="0.25">
      <c r="A1705" s="18">
        <v>42751</v>
      </c>
      <c r="B1705" s="19" t="s">
        <v>2035</v>
      </c>
      <c r="C1705" s="20">
        <v>97302</v>
      </c>
      <c r="D1705" s="4" t="s">
        <v>231</v>
      </c>
      <c r="E1705" s="17">
        <v>2033.2</v>
      </c>
      <c r="F1705" s="41" t="s">
        <v>511</v>
      </c>
      <c r="G1705" s="17">
        <v>2033.2</v>
      </c>
      <c r="H1705" s="17">
        <f t="shared" si="27"/>
        <v>0</v>
      </c>
    </row>
    <row r="1706" spans="1:8" x14ac:dyDescent="0.25">
      <c r="A1706" s="18">
        <v>42751</v>
      </c>
      <c r="B1706" s="19" t="s">
        <v>2036</v>
      </c>
      <c r="C1706" s="20">
        <v>97303</v>
      </c>
      <c r="D1706" s="4" t="s">
        <v>69</v>
      </c>
      <c r="E1706" s="17">
        <v>1838.4</v>
      </c>
      <c r="F1706" s="41" t="s">
        <v>237</v>
      </c>
      <c r="G1706" s="17">
        <v>1838.4</v>
      </c>
      <c r="H1706" s="17">
        <f t="shared" si="27"/>
        <v>0</v>
      </c>
    </row>
    <row r="1707" spans="1:8" x14ac:dyDescent="0.25">
      <c r="A1707" s="18">
        <v>42751</v>
      </c>
      <c r="B1707" s="19" t="s">
        <v>2037</v>
      </c>
      <c r="C1707" s="20">
        <v>97304</v>
      </c>
      <c r="D1707" s="4" t="s">
        <v>30</v>
      </c>
      <c r="E1707" s="17">
        <v>2737.3</v>
      </c>
      <c r="F1707" s="41" t="s">
        <v>237</v>
      </c>
      <c r="G1707" s="17">
        <v>2737.3</v>
      </c>
      <c r="H1707" s="17">
        <f t="shared" si="27"/>
        <v>0</v>
      </c>
    </row>
    <row r="1708" spans="1:8" x14ac:dyDescent="0.25">
      <c r="A1708" s="18">
        <v>42751</v>
      </c>
      <c r="B1708" s="19" t="s">
        <v>2038</v>
      </c>
      <c r="C1708" s="20">
        <v>97305</v>
      </c>
      <c r="D1708" s="4" t="s">
        <v>49</v>
      </c>
      <c r="E1708" s="17">
        <v>11809.6</v>
      </c>
      <c r="F1708" s="42" t="s">
        <v>2039</v>
      </c>
      <c r="G1708" s="22">
        <f>5000+6809.6</f>
        <v>11809.6</v>
      </c>
      <c r="H1708" s="22">
        <f t="shared" si="27"/>
        <v>0</v>
      </c>
    </row>
    <row r="1709" spans="1:8" x14ac:dyDescent="0.25">
      <c r="A1709" s="18">
        <v>42751</v>
      </c>
      <c r="B1709" s="19" t="s">
        <v>2040</v>
      </c>
      <c r="C1709" s="20">
        <v>97306</v>
      </c>
      <c r="D1709" s="4" t="s">
        <v>133</v>
      </c>
      <c r="E1709" s="17">
        <v>15366.5</v>
      </c>
      <c r="F1709" s="41" t="s">
        <v>361</v>
      </c>
      <c r="G1709" s="17">
        <v>15366.5</v>
      </c>
      <c r="H1709" s="17">
        <f t="shared" si="27"/>
        <v>0</v>
      </c>
    </row>
    <row r="1710" spans="1:8" x14ac:dyDescent="0.25">
      <c r="A1710" s="18">
        <v>42751</v>
      </c>
      <c r="B1710" s="19" t="s">
        <v>2041</v>
      </c>
      <c r="C1710" s="20">
        <v>97307</v>
      </c>
      <c r="D1710" s="4" t="s">
        <v>218</v>
      </c>
      <c r="E1710" s="17">
        <v>106653.15</v>
      </c>
      <c r="F1710" s="41" t="s">
        <v>307</v>
      </c>
      <c r="G1710" s="17">
        <v>106653.15</v>
      </c>
      <c r="H1710" s="17">
        <f t="shared" si="27"/>
        <v>0</v>
      </c>
    </row>
    <row r="1711" spans="1:8" x14ac:dyDescent="0.25">
      <c r="A1711" s="18">
        <v>42751</v>
      </c>
      <c r="B1711" s="19" t="s">
        <v>2042</v>
      </c>
      <c r="C1711" s="20">
        <v>97308</v>
      </c>
      <c r="D1711" s="4" t="s">
        <v>184</v>
      </c>
      <c r="E1711" s="17">
        <v>4023</v>
      </c>
      <c r="F1711" s="41" t="s">
        <v>237</v>
      </c>
      <c r="G1711" s="17">
        <v>4023</v>
      </c>
      <c r="H1711" s="17">
        <f t="shared" si="27"/>
        <v>0</v>
      </c>
    </row>
    <row r="1712" spans="1:8" x14ac:dyDescent="0.25">
      <c r="A1712" s="18">
        <v>42751</v>
      </c>
      <c r="B1712" s="19" t="s">
        <v>2043</v>
      </c>
      <c r="C1712" s="20">
        <v>97309</v>
      </c>
      <c r="D1712" s="4" t="s">
        <v>186</v>
      </c>
      <c r="E1712" s="17">
        <v>2373.1</v>
      </c>
      <c r="F1712" s="41" t="s">
        <v>336</v>
      </c>
      <c r="G1712" s="17">
        <v>2373.1</v>
      </c>
      <c r="H1712" s="17">
        <f t="shared" si="27"/>
        <v>0</v>
      </c>
    </row>
    <row r="1713" spans="1:8" x14ac:dyDescent="0.25">
      <c r="A1713" s="18">
        <v>42751</v>
      </c>
      <c r="B1713" s="19" t="s">
        <v>2044</v>
      </c>
      <c r="C1713" s="20">
        <v>97310</v>
      </c>
      <c r="D1713" s="4" t="s">
        <v>335</v>
      </c>
      <c r="E1713" s="17">
        <v>1936</v>
      </c>
      <c r="F1713" s="41" t="s">
        <v>336</v>
      </c>
      <c r="G1713" s="17">
        <v>1936</v>
      </c>
      <c r="H1713" s="17">
        <f t="shared" si="27"/>
        <v>0</v>
      </c>
    </row>
    <row r="1714" spans="1:8" x14ac:dyDescent="0.25">
      <c r="A1714" s="18">
        <v>42751</v>
      </c>
      <c r="B1714" s="19" t="s">
        <v>2045</v>
      </c>
      <c r="C1714" s="20">
        <v>97311</v>
      </c>
      <c r="D1714" s="15" t="s">
        <v>1335</v>
      </c>
      <c r="E1714" s="16">
        <v>0</v>
      </c>
      <c r="F1714" s="40" t="s">
        <v>95</v>
      </c>
      <c r="G1714" s="16">
        <v>0</v>
      </c>
      <c r="H1714" s="16">
        <f t="shared" si="27"/>
        <v>0</v>
      </c>
    </row>
    <row r="1715" spans="1:8" x14ac:dyDescent="0.25">
      <c r="A1715" s="18">
        <v>42751</v>
      </c>
      <c r="B1715" s="19" t="s">
        <v>2046</v>
      </c>
      <c r="C1715" s="20">
        <v>97312</v>
      </c>
      <c r="D1715" s="4" t="s">
        <v>35</v>
      </c>
      <c r="E1715" s="17">
        <v>12102.8</v>
      </c>
      <c r="F1715" s="41" t="s">
        <v>317</v>
      </c>
      <c r="G1715" s="17">
        <v>12102.8</v>
      </c>
      <c r="H1715" s="17">
        <f t="shared" si="27"/>
        <v>0</v>
      </c>
    </row>
    <row r="1716" spans="1:8" x14ac:dyDescent="0.25">
      <c r="A1716" s="18">
        <v>42751</v>
      </c>
      <c r="B1716" s="19" t="s">
        <v>2047</v>
      </c>
      <c r="C1716" s="20">
        <v>97313</v>
      </c>
      <c r="D1716" s="4" t="s">
        <v>1335</v>
      </c>
      <c r="E1716" s="17">
        <v>10958.5</v>
      </c>
      <c r="F1716" s="41" t="s">
        <v>237</v>
      </c>
      <c r="G1716" s="17">
        <v>10958.5</v>
      </c>
      <c r="H1716" s="17">
        <f t="shared" si="27"/>
        <v>0</v>
      </c>
    </row>
    <row r="1717" spans="1:8" x14ac:dyDescent="0.25">
      <c r="A1717" s="18">
        <v>42751</v>
      </c>
      <c r="B1717" s="19" t="s">
        <v>2048</v>
      </c>
      <c r="C1717" s="20">
        <v>97314</v>
      </c>
      <c r="D1717" s="4" t="s">
        <v>253</v>
      </c>
      <c r="E1717" s="17">
        <v>8439</v>
      </c>
      <c r="F1717" s="42" t="s">
        <v>2049</v>
      </c>
      <c r="G1717" s="22">
        <f>6000+2439</f>
        <v>8439</v>
      </c>
      <c r="H1717" s="22">
        <f t="shared" si="27"/>
        <v>0</v>
      </c>
    </row>
    <row r="1718" spans="1:8" x14ac:dyDescent="0.25">
      <c r="A1718" s="18">
        <v>42751</v>
      </c>
      <c r="B1718" s="19" t="s">
        <v>2050</v>
      </c>
      <c r="C1718" s="20">
        <v>97315</v>
      </c>
      <c r="D1718" s="4" t="s">
        <v>250</v>
      </c>
      <c r="E1718" s="17">
        <v>3308.8</v>
      </c>
      <c r="F1718" s="41" t="s">
        <v>511</v>
      </c>
      <c r="G1718" s="17">
        <v>3308.8</v>
      </c>
      <c r="H1718" s="17">
        <f t="shared" si="27"/>
        <v>0</v>
      </c>
    </row>
    <row r="1719" spans="1:8" x14ac:dyDescent="0.25">
      <c r="A1719" s="18">
        <v>42751</v>
      </c>
      <c r="B1719" s="19" t="s">
        <v>2051</v>
      </c>
      <c r="C1719" s="20">
        <v>97316</v>
      </c>
      <c r="D1719" s="4" t="s">
        <v>14</v>
      </c>
      <c r="E1719" s="17">
        <v>21027.3</v>
      </c>
      <c r="F1719" s="41" t="s">
        <v>237</v>
      </c>
      <c r="G1719" s="17">
        <v>21027.3</v>
      </c>
      <c r="H1719" s="17">
        <f t="shared" si="27"/>
        <v>0</v>
      </c>
    </row>
    <row r="1720" spans="1:8" x14ac:dyDescent="0.25">
      <c r="A1720" s="18">
        <v>42751</v>
      </c>
      <c r="B1720" s="19" t="s">
        <v>2052</v>
      </c>
      <c r="C1720" s="20">
        <v>97317</v>
      </c>
      <c r="D1720" s="4" t="s">
        <v>250</v>
      </c>
      <c r="E1720" s="17">
        <v>650.9</v>
      </c>
      <c r="F1720" s="41" t="s">
        <v>511</v>
      </c>
      <c r="G1720" s="17">
        <v>650.9</v>
      </c>
      <c r="H1720" s="17">
        <f t="shared" si="27"/>
        <v>0</v>
      </c>
    </row>
    <row r="1721" spans="1:8" x14ac:dyDescent="0.25">
      <c r="A1721" s="18">
        <v>42751</v>
      </c>
      <c r="B1721" s="19" t="s">
        <v>2053</v>
      </c>
      <c r="C1721" s="20">
        <v>97318</v>
      </c>
      <c r="D1721" s="4" t="s">
        <v>2054</v>
      </c>
      <c r="E1721" s="17">
        <v>3596.4</v>
      </c>
      <c r="F1721" s="41" t="s">
        <v>237</v>
      </c>
      <c r="G1721" s="17">
        <v>3596.4</v>
      </c>
      <c r="H1721" s="17">
        <f t="shared" si="27"/>
        <v>0</v>
      </c>
    </row>
    <row r="1722" spans="1:8" x14ac:dyDescent="0.25">
      <c r="A1722" s="18">
        <v>42751</v>
      </c>
      <c r="B1722" s="19" t="s">
        <v>2055</v>
      </c>
      <c r="C1722" s="20">
        <v>97319</v>
      </c>
      <c r="D1722" s="4" t="s">
        <v>576</v>
      </c>
      <c r="E1722" s="17">
        <v>4703.6000000000004</v>
      </c>
      <c r="F1722" s="41" t="s">
        <v>511</v>
      </c>
      <c r="G1722" s="17">
        <v>4703.6000000000004</v>
      </c>
      <c r="H1722" s="17">
        <f t="shared" si="27"/>
        <v>0</v>
      </c>
    </row>
    <row r="1723" spans="1:8" x14ac:dyDescent="0.25">
      <c r="A1723" s="18">
        <v>42751</v>
      </c>
      <c r="B1723" s="19" t="s">
        <v>2056</v>
      </c>
      <c r="C1723" s="20">
        <v>97320</v>
      </c>
      <c r="D1723" s="4" t="s">
        <v>43</v>
      </c>
      <c r="E1723" s="17">
        <v>10597.9</v>
      </c>
      <c r="F1723" s="41" t="s">
        <v>1582</v>
      </c>
      <c r="G1723" s="17">
        <f>5000+5597.9</f>
        <v>10597.9</v>
      </c>
      <c r="H1723" s="17">
        <f t="shared" si="27"/>
        <v>0</v>
      </c>
    </row>
    <row r="1724" spans="1:8" x14ac:dyDescent="0.25">
      <c r="A1724" s="18">
        <v>42751</v>
      </c>
      <c r="B1724" s="19" t="s">
        <v>2057</v>
      </c>
      <c r="C1724" s="20">
        <v>97321</v>
      </c>
      <c r="D1724" s="4" t="s">
        <v>10</v>
      </c>
      <c r="E1724" s="17">
        <v>49941.2</v>
      </c>
      <c r="F1724" s="41" t="s">
        <v>1539</v>
      </c>
      <c r="G1724" s="17">
        <v>49941.2</v>
      </c>
      <c r="H1724" s="17">
        <f t="shared" si="27"/>
        <v>0</v>
      </c>
    </row>
    <row r="1725" spans="1:8" x14ac:dyDescent="0.25">
      <c r="A1725" s="18">
        <v>42751</v>
      </c>
      <c r="B1725" s="19" t="s">
        <v>2058</v>
      </c>
      <c r="C1725" s="20">
        <v>97322</v>
      </c>
      <c r="D1725" s="4" t="s">
        <v>268</v>
      </c>
      <c r="E1725" s="17">
        <v>13068</v>
      </c>
      <c r="F1725" s="41" t="s">
        <v>317</v>
      </c>
      <c r="G1725" s="17">
        <v>13068</v>
      </c>
      <c r="H1725" s="17">
        <f t="shared" si="27"/>
        <v>0</v>
      </c>
    </row>
    <row r="1726" spans="1:8" x14ac:dyDescent="0.25">
      <c r="A1726" s="18">
        <v>42751</v>
      </c>
      <c r="B1726" s="19" t="s">
        <v>2059</v>
      </c>
      <c r="C1726" s="20">
        <v>97323</v>
      </c>
      <c r="D1726" s="4" t="s">
        <v>432</v>
      </c>
      <c r="E1726" s="17">
        <v>13684</v>
      </c>
      <c r="F1726" s="41" t="s">
        <v>1539</v>
      </c>
      <c r="G1726" s="17">
        <v>13684</v>
      </c>
      <c r="H1726" s="17">
        <f t="shared" si="27"/>
        <v>0</v>
      </c>
    </row>
    <row r="1727" spans="1:8" x14ac:dyDescent="0.25">
      <c r="A1727" s="18">
        <v>42751</v>
      </c>
      <c r="B1727" s="19" t="s">
        <v>2060</v>
      </c>
      <c r="C1727" s="20">
        <v>97324</v>
      </c>
      <c r="D1727" s="4" t="s">
        <v>785</v>
      </c>
      <c r="E1727" s="17">
        <v>15485</v>
      </c>
      <c r="F1727" s="41" t="s">
        <v>237</v>
      </c>
      <c r="G1727" s="17">
        <v>15485</v>
      </c>
      <c r="H1727" s="17">
        <f t="shared" si="27"/>
        <v>0</v>
      </c>
    </row>
    <row r="1728" spans="1:8" x14ac:dyDescent="0.25">
      <c r="A1728" s="18">
        <v>42751</v>
      </c>
      <c r="B1728" s="19" t="s">
        <v>2061</v>
      </c>
      <c r="C1728" s="20">
        <v>97325</v>
      </c>
      <c r="D1728" s="4" t="s">
        <v>1116</v>
      </c>
      <c r="E1728" s="17">
        <v>4970.8</v>
      </c>
      <c r="F1728" s="41" t="s">
        <v>317</v>
      </c>
      <c r="G1728" s="17">
        <v>4970.8</v>
      </c>
      <c r="H1728" s="17">
        <f t="shared" si="27"/>
        <v>0</v>
      </c>
    </row>
    <row r="1729" spans="1:8" x14ac:dyDescent="0.25">
      <c r="A1729" s="18">
        <v>42751</v>
      </c>
      <c r="B1729" s="19" t="s">
        <v>2062</v>
      </c>
      <c r="C1729" s="20">
        <v>97326</v>
      </c>
      <c r="D1729" s="4" t="s">
        <v>10</v>
      </c>
      <c r="E1729" s="17">
        <v>16609.5</v>
      </c>
      <c r="F1729" s="41" t="s">
        <v>1539</v>
      </c>
      <c r="G1729" s="17">
        <v>16609.5</v>
      </c>
      <c r="H1729" s="17">
        <f t="shared" si="27"/>
        <v>0</v>
      </c>
    </row>
    <row r="1730" spans="1:8" x14ac:dyDescent="0.25">
      <c r="A1730" s="18">
        <v>42751</v>
      </c>
      <c r="B1730" s="19" t="s">
        <v>2063</v>
      </c>
      <c r="C1730" s="20">
        <v>97327</v>
      </c>
      <c r="D1730" s="4" t="s">
        <v>1830</v>
      </c>
      <c r="E1730" s="17">
        <v>19783.400000000001</v>
      </c>
      <c r="F1730" s="41" t="s">
        <v>237</v>
      </c>
      <c r="G1730" s="17">
        <v>19783.400000000001</v>
      </c>
      <c r="H1730" s="17">
        <f t="shared" si="27"/>
        <v>0</v>
      </c>
    </row>
    <row r="1731" spans="1:8" x14ac:dyDescent="0.25">
      <c r="A1731" s="18">
        <v>42751</v>
      </c>
      <c r="B1731" s="19" t="s">
        <v>2064</v>
      </c>
      <c r="C1731" s="20">
        <v>97328</v>
      </c>
      <c r="D1731" s="4" t="s">
        <v>272</v>
      </c>
      <c r="E1731" s="17">
        <v>4722.7</v>
      </c>
      <c r="F1731" s="41" t="s">
        <v>317</v>
      </c>
      <c r="G1731" s="17">
        <v>4722.7</v>
      </c>
      <c r="H1731" s="17">
        <f t="shared" si="27"/>
        <v>0</v>
      </c>
    </row>
    <row r="1732" spans="1:8" x14ac:dyDescent="0.25">
      <c r="A1732" s="18">
        <v>42751</v>
      </c>
      <c r="B1732" s="19" t="s">
        <v>2065</v>
      </c>
      <c r="C1732" s="20">
        <v>97329</v>
      </c>
      <c r="D1732" s="4" t="s">
        <v>590</v>
      </c>
      <c r="E1732" s="17">
        <v>1835.2</v>
      </c>
      <c r="F1732" s="41" t="s">
        <v>317</v>
      </c>
      <c r="G1732" s="17">
        <v>1835.2</v>
      </c>
      <c r="H1732" s="17">
        <f t="shared" si="27"/>
        <v>0</v>
      </c>
    </row>
    <row r="1733" spans="1:8" x14ac:dyDescent="0.25">
      <c r="A1733" s="18">
        <v>42751</v>
      </c>
      <c r="B1733" s="19" t="s">
        <v>2066</v>
      </c>
      <c r="C1733" s="20">
        <v>97330</v>
      </c>
      <c r="D1733" s="4" t="s">
        <v>457</v>
      </c>
      <c r="E1733" s="17">
        <v>7601.4</v>
      </c>
      <c r="F1733" s="41" t="s">
        <v>237</v>
      </c>
      <c r="G1733" s="17">
        <v>7601.4</v>
      </c>
      <c r="H1733" s="17">
        <f t="shared" si="27"/>
        <v>0</v>
      </c>
    </row>
    <row r="1734" spans="1:8" x14ac:dyDescent="0.25">
      <c r="A1734" s="18">
        <v>42751</v>
      </c>
      <c r="B1734" s="19" t="s">
        <v>2067</v>
      </c>
      <c r="C1734" s="20">
        <v>97331</v>
      </c>
      <c r="D1734" s="15" t="s">
        <v>590</v>
      </c>
      <c r="E1734" s="16">
        <v>0</v>
      </c>
      <c r="F1734" s="40" t="s">
        <v>95</v>
      </c>
      <c r="G1734" s="16">
        <v>0</v>
      </c>
      <c r="H1734" s="16">
        <f t="shared" ref="H1734:H1797" si="28">E1734-G1734</f>
        <v>0</v>
      </c>
    </row>
    <row r="1735" spans="1:8" x14ac:dyDescent="0.25">
      <c r="A1735" s="18">
        <v>42751</v>
      </c>
      <c r="B1735" s="19" t="s">
        <v>2068</v>
      </c>
      <c r="C1735" s="20">
        <v>97332</v>
      </c>
      <c r="D1735" s="4" t="s">
        <v>270</v>
      </c>
      <c r="E1735" s="17">
        <v>18564.2</v>
      </c>
      <c r="F1735" s="41" t="s">
        <v>317</v>
      </c>
      <c r="G1735" s="17">
        <v>18564.2</v>
      </c>
      <c r="H1735" s="17">
        <f t="shared" si="28"/>
        <v>0</v>
      </c>
    </row>
    <row r="1736" spans="1:8" x14ac:dyDescent="0.25">
      <c r="A1736" s="18">
        <v>42751</v>
      </c>
      <c r="B1736" s="19" t="s">
        <v>2069</v>
      </c>
      <c r="C1736" s="20">
        <v>97333</v>
      </c>
      <c r="D1736" s="4" t="s">
        <v>272</v>
      </c>
      <c r="E1736" s="17">
        <v>2008.8</v>
      </c>
      <c r="F1736" s="41" t="s">
        <v>317</v>
      </c>
      <c r="G1736" s="17">
        <v>2008.8</v>
      </c>
      <c r="H1736" s="17">
        <f t="shared" si="28"/>
        <v>0</v>
      </c>
    </row>
    <row r="1737" spans="1:8" x14ac:dyDescent="0.25">
      <c r="A1737" s="18">
        <v>42751</v>
      </c>
      <c r="B1737" s="19" t="s">
        <v>2070</v>
      </c>
      <c r="C1737" s="20">
        <v>97334</v>
      </c>
      <c r="D1737" s="4" t="s">
        <v>442</v>
      </c>
      <c r="E1737" s="17">
        <v>8076.8</v>
      </c>
      <c r="F1737" s="41" t="s">
        <v>1539</v>
      </c>
      <c r="G1737" s="17">
        <v>8076.8</v>
      </c>
      <c r="H1737" s="17">
        <f t="shared" si="28"/>
        <v>0</v>
      </c>
    </row>
    <row r="1738" spans="1:8" x14ac:dyDescent="0.25">
      <c r="A1738" s="18">
        <v>42751</v>
      </c>
      <c r="B1738" s="19" t="s">
        <v>2071</v>
      </c>
      <c r="C1738" s="20">
        <v>97335</v>
      </c>
      <c r="D1738" s="4" t="s">
        <v>149</v>
      </c>
      <c r="E1738" s="17">
        <v>1643</v>
      </c>
      <c r="F1738" s="41" t="s">
        <v>237</v>
      </c>
      <c r="G1738" s="17">
        <v>1643</v>
      </c>
      <c r="H1738" s="17">
        <f t="shared" si="28"/>
        <v>0</v>
      </c>
    </row>
    <row r="1739" spans="1:8" x14ac:dyDescent="0.25">
      <c r="A1739" s="18">
        <v>42751</v>
      </c>
      <c r="B1739" s="19" t="s">
        <v>2072</v>
      </c>
      <c r="C1739" s="20">
        <v>97336</v>
      </c>
      <c r="D1739" s="4" t="s">
        <v>923</v>
      </c>
      <c r="E1739" s="17">
        <v>7831</v>
      </c>
      <c r="F1739" s="41" t="s">
        <v>237</v>
      </c>
      <c r="G1739" s="17">
        <v>7831</v>
      </c>
      <c r="H1739" s="17">
        <f t="shared" si="28"/>
        <v>0</v>
      </c>
    </row>
    <row r="1740" spans="1:8" x14ac:dyDescent="0.25">
      <c r="A1740" s="18">
        <v>42751</v>
      </c>
      <c r="B1740" s="19" t="s">
        <v>2073</v>
      </c>
      <c r="C1740" s="20">
        <v>97337</v>
      </c>
      <c r="D1740" s="4" t="s">
        <v>149</v>
      </c>
      <c r="E1740" s="17">
        <v>1529</v>
      </c>
      <c r="F1740" s="41" t="s">
        <v>237</v>
      </c>
      <c r="G1740" s="17">
        <v>1529</v>
      </c>
      <c r="H1740" s="17">
        <f t="shared" si="28"/>
        <v>0</v>
      </c>
    </row>
    <row r="1741" spans="1:8" x14ac:dyDescent="0.25">
      <c r="A1741" s="18">
        <v>42751</v>
      </c>
      <c r="B1741" s="19" t="s">
        <v>2074</v>
      </c>
      <c r="C1741" s="20">
        <v>97338</v>
      </c>
      <c r="D1741" s="4" t="s">
        <v>61</v>
      </c>
      <c r="E1741" s="17">
        <v>16599.8</v>
      </c>
      <c r="F1741" s="41" t="s">
        <v>511</v>
      </c>
      <c r="G1741" s="17">
        <v>16599.8</v>
      </c>
      <c r="H1741" s="17">
        <f t="shared" si="28"/>
        <v>0</v>
      </c>
    </row>
    <row r="1742" spans="1:8" x14ac:dyDescent="0.25">
      <c r="A1742" s="18">
        <v>42751</v>
      </c>
      <c r="B1742" s="19" t="s">
        <v>2075</v>
      </c>
      <c r="C1742" s="20">
        <v>97339</v>
      </c>
      <c r="D1742" s="4" t="s">
        <v>57</v>
      </c>
      <c r="E1742" s="17">
        <v>552</v>
      </c>
      <c r="F1742" s="41" t="s">
        <v>511</v>
      </c>
      <c r="G1742" s="17">
        <v>552</v>
      </c>
      <c r="H1742" s="17">
        <f t="shared" si="28"/>
        <v>0</v>
      </c>
    </row>
    <row r="1743" spans="1:8" x14ac:dyDescent="0.25">
      <c r="A1743" s="18">
        <v>42751</v>
      </c>
      <c r="B1743" s="19" t="s">
        <v>2076</v>
      </c>
      <c r="C1743" s="20">
        <v>97340</v>
      </c>
      <c r="D1743" s="4" t="s">
        <v>141</v>
      </c>
      <c r="E1743" s="17">
        <v>9908.4</v>
      </c>
      <c r="F1743" s="41" t="s">
        <v>237</v>
      </c>
      <c r="G1743" s="17">
        <v>9908.4</v>
      </c>
      <c r="H1743" s="17">
        <f t="shared" si="28"/>
        <v>0</v>
      </c>
    </row>
    <row r="1744" spans="1:8" x14ac:dyDescent="0.25">
      <c r="A1744" s="18">
        <v>42751</v>
      </c>
      <c r="B1744" s="19" t="s">
        <v>2077</v>
      </c>
      <c r="C1744" s="20">
        <v>97341</v>
      </c>
      <c r="D1744" s="4" t="s">
        <v>182</v>
      </c>
      <c r="E1744" s="17">
        <v>2300</v>
      </c>
      <c r="F1744" s="41" t="s">
        <v>511</v>
      </c>
      <c r="G1744" s="17">
        <v>2300</v>
      </c>
      <c r="H1744" s="17">
        <f t="shared" si="28"/>
        <v>0</v>
      </c>
    </row>
    <row r="1745" spans="1:8" x14ac:dyDescent="0.25">
      <c r="A1745" s="18">
        <v>42751</v>
      </c>
      <c r="B1745" s="19" t="s">
        <v>2078</v>
      </c>
      <c r="C1745" s="20">
        <v>97342</v>
      </c>
      <c r="D1745" s="4" t="s">
        <v>128</v>
      </c>
      <c r="E1745" s="17">
        <v>2438.6</v>
      </c>
      <c r="F1745" s="41" t="s">
        <v>237</v>
      </c>
      <c r="G1745" s="17">
        <v>2438.6</v>
      </c>
      <c r="H1745" s="17">
        <f t="shared" si="28"/>
        <v>0</v>
      </c>
    </row>
    <row r="1746" spans="1:8" x14ac:dyDescent="0.25">
      <c r="A1746" s="18">
        <v>42751</v>
      </c>
      <c r="B1746" s="19" t="s">
        <v>2079</v>
      </c>
      <c r="C1746" s="20">
        <v>97343</v>
      </c>
      <c r="D1746" s="4" t="s">
        <v>193</v>
      </c>
      <c r="E1746" s="17">
        <v>2290.5</v>
      </c>
      <c r="F1746" s="41" t="s">
        <v>511</v>
      </c>
      <c r="G1746" s="17">
        <v>2290.5</v>
      </c>
      <c r="H1746" s="17">
        <f t="shared" si="28"/>
        <v>0</v>
      </c>
    </row>
    <row r="1747" spans="1:8" x14ac:dyDescent="0.25">
      <c r="A1747" s="18">
        <v>42751</v>
      </c>
      <c r="B1747" s="19" t="s">
        <v>2080</v>
      </c>
      <c r="C1747" s="20">
        <v>97344</v>
      </c>
      <c r="D1747" s="4" t="s">
        <v>281</v>
      </c>
      <c r="E1747" s="17">
        <v>1500</v>
      </c>
      <c r="F1747" s="41" t="s">
        <v>511</v>
      </c>
      <c r="G1747" s="17">
        <v>1500</v>
      </c>
      <c r="H1747" s="17">
        <f t="shared" si="28"/>
        <v>0</v>
      </c>
    </row>
    <row r="1748" spans="1:8" x14ac:dyDescent="0.25">
      <c r="A1748" s="18">
        <v>42751</v>
      </c>
      <c r="B1748" s="19" t="s">
        <v>2081</v>
      </c>
      <c r="C1748" s="20">
        <v>97345</v>
      </c>
      <c r="D1748" s="4" t="s">
        <v>101</v>
      </c>
      <c r="E1748" s="17">
        <v>1246.5999999999999</v>
      </c>
      <c r="F1748" s="41" t="s">
        <v>511</v>
      </c>
      <c r="G1748" s="17">
        <v>1246.5999999999999</v>
      </c>
      <c r="H1748" s="17">
        <f t="shared" si="28"/>
        <v>0</v>
      </c>
    </row>
    <row r="1749" spans="1:8" x14ac:dyDescent="0.25">
      <c r="A1749" s="18">
        <v>42751</v>
      </c>
      <c r="B1749" s="19" t="s">
        <v>2082</v>
      </c>
      <c r="C1749" s="20">
        <v>97346</v>
      </c>
      <c r="D1749" s="4" t="s">
        <v>1081</v>
      </c>
      <c r="E1749" s="17">
        <v>1523.32</v>
      </c>
      <c r="F1749" s="41" t="s">
        <v>511</v>
      </c>
      <c r="G1749" s="17">
        <v>1523.32</v>
      </c>
      <c r="H1749" s="17">
        <f t="shared" si="28"/>
        <v>0</v>
      </c>
    </row>
    <row r="1750" spans="1:8" x14ac:dyDescent="0.25">
      <c r="A1750" s="18">
        <v>42751</v>
      </c>
      <c r="B1750" s="19" t="s">
        <v>2083</v>
      </c>
      <c r="C1750" s="20">
        <v>97347</v>
      </c>
      <c r="D1750" s="4" t="s">
        <v>448</v>
      </c>
      <c r="E1750" s="17">
        <v>494</v>
      </c>
      <c r="F1750" s="41" t="s">
        <v>511</v>
      </c>
      <c r="G1750" s="17">
        <v>494</v>
      </c>
      <c r="H1750" s="17">
        <f t="shared" si="28"/>
        <v>0</v>
      </c>
    </row>
    <row r="1751" spans="1:8" x14ac:dyDescent="0.25">
      <c r="A1751" s="18">
        <v>42751</v>
      </c>
      <c r="B1751" s="19" t="s">
        <v>2084</v>
      </c>
      <c r="C1751" s="20">
        <v>97348</v>
      </c>
      <c r="D1751" s="4" t="s">
        <v>291</v>
      </c>
      <c r="E1751" s="17">
        <v>2458.1</v>
      </c>
      <c r="F1751" s="41" t="s">
        <v>511</v>
      </c>
      <c r="G1751" s="17">
        <v>2458.1</v>
      </c>
      <c r="H1751" s="17">
        <f t="shared" si="28"/>
        <v>0</v>
      </c>
    </row>
    <row r="1752" spans="1:8" x14ac:dyDescent="0.25">
      <c r="A1752" s="18">
        <v>42751</v>
      </c>
      <c r="B1752" s="19" t="s">
        <v>2085</v>
      </c>
      <c r="C1752" s="20">
        <v>97349</v>
      </c>
      <c r="D1752" s="4" t="s">
        <v>103</v>
      </c>
      <c r="E1752" s="17">
        <v>3672</v>
      </c>
      <c r="F1752" s="41" t="s">
        <v>224</v>
      </c>
      <c r="G1752" s="17">
        <v>3672</v>
      </c>
      <c r="H1752" s="17">
        <f t="shared" si="28"/>
        <v>0</v>
      </c>
    </row>
    <row r="1753" spans="1:8" x14ac:dyDescent="0.25">
      <c r="A1753" s="18">
        <v>42751</v>
      </c>
      <c r="B1753" s="19" t="s">
        <v>2086</v>
      </c>
      <c r="C1753" s="20">
        <v>97350</v>
      </c>
      <c r="D1753" s="4" t="s">
        <v>105</v>
      </c>
      <c r="E1753" s="17">
        <v>3801.6</v>
      </c>
      <c r="F1753" s="41" t="s">
        <v>224</v>
      </c>
      <c r="G1753" s="17">
        <v>3801.6</v>
      </c>
      <c r="H1753" s="17">
        <f t="shared" si="28"/>
        <v>0</v>
      </c>
    </row>
    <row r="1754" spans="1:8" x14ac:dyDescent="0.25">
      <c r="A1754" s="18">
        <v>42751</v>
      </c>
      <c r="B1754" s="19" t="s">
        <v>2087</v>
      </c>
      <c r="C1754" s="20">
        <v>97351</v>
      </c>
      <c r="D1754" s="4" t="s">
        <v>94</v>
      </c>
      <c r="E1754" s="17">
        <v>8012.9</v>
      </c>
      <c r="F1754" s="41" t="s">
        <v>511</v>
      </c>
      <c r="G1754" s="17">
        <v>8012.9</v>
      </c>
      <c r="H1754" s="17">
        <f t="shared" si="28"/>
        <v>0</v>
      </c>
    </row>
    <row r="1755" spans="1:8" x14ac:dyDescent="0.25">
      <c r="A1755" s="18">
        <v>42751</v>
      </c>
      <c r="B1755" s="19" t="s">
        <v>2088</v>
      </c>
      <c r="C1755" s="20">
        <v>97352</v>
      </c>
      <c r="D1755" s="4" t="s">
        <v>83</v>
      </c>
      <c r="E1755" s="17">
        <v>6585.6</v>
      </c>
      <c r="F1755" s="41" t="s">
        <v>511</v>
      </c>
      <c r="G1755" s="17">
        <v>6585.6</v>
      </c>
      <c r="H1755" s="17">
        <f t="shared" si="28"/>
        <v>0</v>
      </c>
    </row>
    <row r="1756" spans="1:8" x14ac:dyDescent="0.25">
      <c r="A1756" s="18">
        <v>42751</v>
      </c>
      <c r="B1756" s="19" t="s">
        <v>2089</v>
      </c>
      <c r="C1756" s="20">
        <v>97353</v>
      </c>
      <c r="D1756" s="4" t="s">
        <v>103</v>
      </c>
      <c r="E1756" s="17">
        <v>426</v>
      </c>
      <c r="F1756" s="41" t="s">
        <v>224</v>
      </c>
      <c r="G1756" s="17">
        <v>426</v>
      </c>
      <c r="H1756" s="17">
        <f t="shared" si="28"/>
        <v>0</v>
      </c>
    </row>
    <row r="1757" spans="1:8" x14ac:dyDescent="0.25">
      <c r="A1757" s="18">
        <v>42751</v>
      </c>
      <c r="B1757" s="19" t="s">
        <v>2090</v>
      </c>
      <c r="C1757" s="20">
        <v>97354</v>
      </c>
      <c r="D1757" s="4" t="s">
        <v>81</v>
      </c>
      <c r="E1757" s="17">
        <v>3455.2</v>
      </c>
      <c r="F1757" s="41" t="s">
        <v>511</v>
      </c>
      <c r="G1757" s="17">
        <v>3455.2</v>
      </c>
      <c r="H1757" s="17">
        <f t="shared" si="28"/>
        <v>0</v>
      </c>
    </row>
    <row r="1758" spans="1:8" x14ac:dyDescent="0.25">
      <c r="A1758" s="18">
        <v>42751</v>
      </c>
      <c r="B1758" s="19" t="s">
        <v>2091</v>
      </c>
      <c r="C1758" s="20">
        <v>97355</v>
      </c>
      <c r="D1758" s="4" t="s">
        <v>1259</v>
      </c>
      <c r="E1758" s="17">
        <v>1683</v>
      </c>
      <c r="F1758" s="41" t="s">
        <v>511</v>
      </c>
      <c r="G1758" s="17">
        <v>1683</v>
      </c>
      <c r="H1758" s="17">
        <f t="shared" si="28"/>
        <v>0</v>
      </c>
    </row>
    <row r="1759" spans="1:8" x14ac:dyDescent="0.25">
      <c r="A1759" s="18">
        <v>42751</v>
      </c>
      <c r="B1759" s="19" t="s">
        <v>2092</v>
      </c>
      <c r="C1759" s="20">
        <v>97356</v>
      </c>
      <c r="D1759" s="15" t="s">
        <v>88</v>
      </c>
      <c r="E1759" s="16">
        <v>0</v>
      </c>
      <c r="F1759" s="40" t="s">
        <v>95</v>
      </c>
      <c r="G1759" s="16">
        <v>0</v>
      </c>
      <c r="H1759" s="16">
        <f t="shared" si="28"/>
        <v>0</v>
      </c>
    </row>
    <row r="1760" spans="1:8" x14ac:dyDescent="0.25">
      <c r="A1760" s="18">
        <v>42751</v>
      </c>
      <c r="B1760" s="19" t="s">
        <v>2093</v>
      </c>
      <c r="C1760" s="20">
        <v>97357</v>
      </c>
      <c r="D1760" s="4" t="s">
        <v>88</v>
      </c>
      <c r="E1760" s="17">
        <v>5085</v>
      </c>
      <c r="F1760" s="41" t="s">
        <v>511</v>
      </c>
      <c r="G1760" s="17">
        <v>5085</v>
      </c>
      <c r="H1760" s="17">
        <f t="shared" si="28"/>
        <v>0</v>
      </c>
    </row>
    <row r="1761" spans="1:8" x14ac:dyDescent="0.25">
      <c r="A1761" s="18">
        <v>42751</v>
      </c>
      <c r="B1761" s="19" t="s">
        <v>2094</v>
      </c>
      <c r="C1761" s="20">
        <v>97358</v>
      </c>
      <c r="D1761" s="4" t="s">
        <v>92</v>
      </c>
      <c r="E1761" s="17">
        <v>3108.8</v>
      </c>
      <c r="F1761" s="41" t="s">
        <v>511</v>
      </c>
      <c r="G1761" s="17">
        <v>3108.8</v>
      </c>
      <c r="H1761" s="17">
        <f t="shared" si="28"/>
        <v>0</v>
      </c>
    </row>
    <row r="1762" spans="1:8" x14ac:dyDescent="0.25">
      <c r="A1762" s="18">
        <v>42751</v>
      </c>
      <c r="B1762" s="19" t="s">
        <v>2095</v>
      </c>
      <c r="C1762" s="20">
        <v>97359</v>
      </c>
      <c r="D1762" s="4" t="s">
        <v>1870</v>
      </c>
      <c r="E1762" s="17">
        <v>1538.2</v>
      </c>
      <c r="F1762" s="41" t="s">
        <v>237</v>
      </c>
      <c r="G1762" s="17">
        <v>1538.2</v>
      </c>
      <c r="H1762" s="17">
        <f t="shared" si="28"/>
        <v>0</v>
      </c>
    </row>
    <row r="1763" spans="1:8" x14ac:dyDescent="0.25">
      <c r="A1763" s="18">
        <v>42751</v>
      </c>
      <c r="B1763" s="19" t="s">
        <v>2096</v>
      </c>
      <c r="C1763" s="20">
        <v>97360</v>
      </c>
      <c r="D1763" s="4" t="s">
        <v>109</v>
      </c>
      <c r="E1763" s="17">
        <v>5335</v>
      </c>
      <c r="F1763" s="41" t="s">
        <v>511</v>
      </c>
      <c r="G1763" s="17">
        <v>5335</v>
      </c>
      <c r="H1763" s="17">
        <f t="shared" si="28"/>
        <v>0</v>
      </c>
    </row>
    <row r="1764" spans="1:8" x14ac:dyDescent="0.25">
      <c r="A1764" s="18">
        <v>42751</v>
      </c>
      <c r="B1764" s="19" t="s">
        <v>2097</v>
      </c>
      <c r="C1764" s="20">
        <v>97361</v>
      </c>
      <c r="D1764" s="4" t="s">
        <v>1256</v>
      </c>
      <c r="E1764" s="17">
        <v>3659.64</v>
      </c>
      <c r="F1764" s="41" t="s">
        <v>2098</v>
      </c>
      <c r="G1764" s="17">
        <f>659.64+300+2700</f>
        <v>3659.64</v>
      </c>
      <c r="H1764" s="17">
        <f t="shared" si="28"/>
        <v>0</v>
      </c>
    </row>
    <row r="1765" spans="1:8" x14ac:dyDescent="0.25">
      <c r="A1765" s="18">
        <v>42751</v>
      </c>
      <c r="B1765" s="19" t="s">
        <v>2099</v>
      </c>
      <c r="C1765" s="20">
        <v>97362</v>
      </c>
      <c r="D1765" s="4" t="s">
        <v>302</v>
      </c>
      <c r="E1765" s="17">
        <v>14451.6</v>
      </c>
      <c r="F1765" s="41" t="s">
        <v>237</v>
      </c>
      <c r="G1765" s="17">
        <v>14451.6</v>
      </c>
      <c r="H1765" s="17">
        <f t="shared" si="28"/>
        <v>0</v>
      </c>
    </row>
    <row r="1766" spans="1:8" x14ac:dyDescent="0.25">
      <c r="A1766" s="18">
        <v>42751</v>
      </c>
      <c r="B1766" s="19" t="s">
        <v>2100</v>
      </c>
      <c r="C1766" s="20">
        <v>97363</v>
      </c>
      <c r="D1766" s="15" t="s">
        <v>476</v>
      </c>
      <c r="E1766" s="16">
        <v>0</v>
      </c>
      <c r="F1766" s="40" t="s">
        <v>95</v>
      </c>
      <c r="G1766" s="16">
        <v>0</v>
      </c>
      <c r="H1766" s="16">
        <f t="shared" si="28"/>
        <v>0</v>
      </c>
    </row>
    <row r="1767" spans="1:8" x14ac:dyDescent="0.25">
      <c r="A1767" s="18">
        <v>42751</v>
      </c>
      <c r="B1767" s="19" t="s">
        <v>2101</v>
      </c>
      <c r="C1767" s="20">
        <v>97364</v>
      </c>
      <c r="D1767" s="4" t="s">
        <v>305</v>
      </c>
      <c r="E1767" s="17">
        <v>4716.3999999999996</v>
      </c>
      <c r="F1767" s="41" t="s">
        <v>317</v>
      </c>
      <c r="G1767" s="17">
        <v>4716.3999999999996</v>
      </c>
      <c r="H1767" s="17">
        <f t="shared" si="28"/>
        <v>0</v>
      </c>
    </row>
    <row r="1768" spans="1:8" x14ac:dyDescent="0.25">
      <c r="A1768" s="18">
        <v>42751</v>
      </c>
      <c r="B1768" s="19" t="s">
        <v>2102</v>
      </c>
      <c r="C1768" s="20">
        <v>97365</v>
      </c>
      <c r="D1768" s="4" t="s">
        <v>476</v>
      </c>
      <c r="E1768" s="17">
        <v>17721.7</v>
      </c>
      <c r="F1768" s="41" t="s">
        <v>166</v>
      </c>
      <c r="G1768" s="17">
        <v>17721.7</v>
      </c>
      <c r="H1768" s="17">
        <f t="shared" si="28"/>
        <v>0</v>
      </c>
    </row>
    <row r="1769" spans="1:8" x14ac:dyDescent="0.25">
      <c r="A1769" s="18">
        <v>42751</v>
      </c>
      <c r="B1769" s="19" t="s">
        <v>2103</v>
      </c>
      <c r="C1769" s="20">
        <v>97366</v>
      </c>
      <c r="D1769" s="4" t="s">
        <v>159</v>
      </c>
      <c r="E1769" s="17">
        <v>7064</v>
      </c>
      <c r="F1769" s="41" t="s">
        <v>317</v>
      </c>
      <c r="G1769" s="17">
        <v>7064</v>
      </c>
      <c r="H1769" s="17">
        <f t="shared" si="28"/>
        <v>0</v>
      </c>
    </row>
    <row r="1770" spans="1:8" x14ac:dyDescent="0.25">
      <c r="A1770" s="18">
        <v>42751</v>
      </c>
      <c r="B1770" s="19" t="s">
        <v>2104</v>
      </c>
      <c r="C1770" s="20">
        <v>97367</v>
      </c>
      <c r="D1770" s="4" t="s">
        <v>472</v>
      </c>
      <c r="E1770" s="17">
        <v>6319.7</v>
      </c>
      <c r="F1770" s="41" t="s">
        <v>317</v>
      </c>
      <c r="G1770" s="17">
        <v>6319.7</v>
      </c>
      <c r="H1770" s="17">
        <f t="shared" si="28"/>
        <v>0</v>
      </c>
    </row>
    <row r="1771" spans="1:8" x14ac:dyDescent="0.25">
      <c r="A1771" s="18">
        <v>42751</v>
      </c>
      <c r="B1771" s="19" t="s">
        <v>2105</v>
      </c>
      <c r="C1771" s="20">
        <v>97368</v>
      </c>
      <c r="D1771" s="4" t="s">
        <v>656</v>
      </c>
      <c r="E1771" s="17">
        <v>5236</v>
      </c>
      <c r="F1771" s="41" t="s">
        <v>511</v>
      </c>
      <c r="G1771" s="17">
        <v>5236</v>
      </c>
      <c r="H1771" s="17">
        <f t="shared" si="28"/>
        <v>0</v>
      </c>
    </row>
    <row r="1772" spans="1:8" x14ac:dyDescent="0.25">
      <c r="A1772" s="18">
        <v>42751</v>
      </c>
      <c r="B1772" s="19" t="s">
        <v>2106</v>
      </c>
      <c r="C1772" s="20">
        <v>97369</v>
      </c>
      <c r="D1772" s="4" t="s">
        <v>472</v>
      </c>
      <c r="E1772" s="17">
        <v>1552.8</v>
      </c>
      <c r="F1772" s="41" t="s">
        <v>317</v>
      </c>
      <c r="G1772" s="17">
        <v>1552.8</v>
      </c>
      <c r="H1772" s="17">
        <f t="shared" si="28"/>
        <v>0</v>
      </c>
    </row>
    <row r="1773" spans="1:8" x14ac:dyDescent="0.25">
      <c r="A1773" s="18">
        <v>42751</v>
      </c>
      <c r="B1773" s="19" t="s">
        <v>2107</v>
      </c>
      <c r="C1773" s="20">
        <v>97370</v>
      </c>
      <c r="D1773" s="4" t="s">
        <v>196</v>
      </c>
      <c r="E1773" s="17">
        <v>7366.2</v>
      </c>
      <c r="F1773" s="41" t="s">
        <v>237</v>
      </c>
      <c r="G1773" s="17">
        <v>7366.2</v>
      </c>
      <c r="H1773" s="17">
        <f t="shared" si="28"/>
        <v>0</v>
      </c>
    </row>
    <row r="1774" spans="1:8" x14ac:dyDescent="0.25">
      <c r="A1774" s="18">
        <v>42751</v>
      </c>
      <c r="B1774" s="19" t="s">
        <v>2108</v>
      </c>
      <c r="C1774" s="20">
        <v>97371</v>
      </c>
      <c r="D1774" s="4" t="s">
        <v>331</v>
      </c>
      <c r="E1774" s="17">
        <v>0</v>
      </c>
      <c r="F1774" s="41" t="s">
        <v>95</v>
      </c>
      <c r="G1774" s="17">
        <v>0</v>
      </c>
      <c r="H1774" s="17">
        <f t="shared" si="28"/>
        <v>0</v>
      </c>
    </row>
    <row r="1775" spans="1:8" x14ac:dyDescent="0.25">
      <c r="A1775" s="18">
        <v>42751</v>
      </c>
      <c r="B1775" s="19" t="s">
        <v>2109</v>
      </c>
      <c r="C1775" s="20">
        <v>97372</v>
      </c>
      <c r="D1775" s="4" t="s">
        <v>208</v>
      </c>
      <c r="E1775" s="17">
        <v>11243.8</v>
      </c>
      <c r="F1775" s="41" t="s">
        <v>237</v>
      </c>
      <c r="G1775" s="17">
        <v>11243.8</v>
      </c>
      <c r="H1775" s="17">
        <f t="shared" si="28"/>
        <v>0</v>
      </c>
    </row>
    <row r="1776" spans="1:8" x14ac:dyDescent="0.25">
      <c r="A1776" s="18">
        <v>42751</v>
      </c>
      <c r="B1776" s="19" t="s">
        <v>2110</v>
      </c>
      <c r="C1776" s="20">
        <v>97373</v>
      </c>
      <c r="D1776" s="4" t="s">
        <v>231</v>
      </c>
      <c r="E1776" s="17">
        <v>7357.5</v>
      </c>
      <c r="F1776" s="41" t="s">
        <v>511</v>
      </c>
      <c r="G1776" s="17">
        <v>7357.5</v>
      </c>
      <c r="H1776" s="17">
        <f t="shared" si="28"/>
        <v>0</v>
      </c>
    </row>
    <row r="1777" spans="1:8" x14ac:dyDescent="0.25">
      <c r="A1777" s="18">
        <v>42751</v>
      </c>
      <c r="B1777" s="19" t="s">
        <v>2111</v>
      </c>
      <c r="C1777" s="20">
        <v>97374</v>
      </c>
      <c r="D1777" s="4" t="s">
        <v>53</v>
      </c>
      <c r="E1777" s="17">
        <v>1676.4</v>
      </c>
      <c r="F1777" s="41" t="s">
        <v>511</v>
      </c>
      <c r="G1777" s="17">
        <v>1676.4</v>
      </c>
      <c r="H1777" s="17">
        <f t="shared" si="28"/>
        <v>0</v>
      </c>
    </row>
    <row r="1778" spans="1:8" x14ac:dyDescent="0.25">
      <c r="A1778" s="18">
        <v>42751</v>
      </c>
      <c r="B1778" s="19" t="s">
        <v>2112</v>
      </c>
      <c r="C1778" s="20">
        <v>97375</v>
      </c>
      <c r="D1778" s="4" t="s">
        <v>331</v>
      </c>
      <c r="E1778" s="17">
        <v>2246.8000000000002</v>
      </c>
      <c r="F1778" s="41" t="s">
        <v>511</v>
      </c>
      <c r="G1778" s="17">
        <v>2246.8000000000002</v>
      </c>
      <c r="H1778" s="17">
        <f t="shared" si="28"/>
        <v>0</v>
      </c>
    </row>
    <row r="1779" spans="1:8" x14ac:dyDescent="0.25">
      <c r="A1779" s="18">
        <v>42751</v>
      </c>
      <c r="B1779" s="19" t="s">
        <v>2113</v>
      </c>
      <c r="C1779" s="20">
        <v>97376</v>
      </c>
      <c r="D1779" s="4" t="s">
        <v>222</v>
      </c>
      <c r="E1779" s="17">
        <v>4498.8</v>
      </c>
      <c r="F1779" s="41" t="s">
        <v>224</v>
      </c>
      <c r="G1779" s="17">
        <v>4498.8</v>
      </c>
      <c r="H1779" s="17">
        <f t="shared" si="28"/>
        <v>0</v>
      </c>
    </row>
    <row r="1780" spans="1:8" x14ac:dyDescent="0.25">
      <c r="A1780" s="18">
        <v>42751</v>
      </c>
      <c r="B1780" s="19" t="s">
        <v>2114</v>
      </c>
      <c r="C1780" s="20">
        <v>97377</v>
      </c>
      <c r="D1780" s="4" t="s">
        <v>329</v>
      </c>
      <c r="E1780" s="17">
        <v>417.6</v>
      </c>
      <c r="F1780" s="41" t="s">
        <v>237</v>
      </c>
      <c r="G1780" s="17">
        <v>417.6</v>
      </c>
      <c r="H1780" s="17">
        <f t="shared" si="28"/>
        <v>0</v>
      </c>
    </row>
    <row r="1781" spans="1:8" x14ac:dyDescent="0.25">
      <c r="A1781" s="18">
        <v>42751</v>
      </c>
      <c r="B1781" s="19" t="s">
        <v>2115</v>
      </c>
      <c r="C1781" s="20">
        <v>97378</v>
      </c>
      <c r="D1781" s="4" t="s">
        <v>697</v>
      </c>
      <c r="E1781" s="17">
        <v>23142.6</v>
      </c>
      <c r="F1781" s="41" t="s">
        <v>166</v>
      </c>
      <c r="G1781" s="17">
        <v>23142.6</v>
      </c>
      <c r="H1781" s="17">
        <f t="shared" si="28"/>
        <v>0</v>
      </c>
    </row>
    <row r="1782" spans="1:8" x14ac:dyDescent="0.25">
      <c r="A1782" s="18">
        <v>42751</v>
      </c>
      <c r="B1782" s="19" t="s">
        <v>2116</v>
      </c>
      <c r="C1782" s="20">
        <v>97379</v>
      </c>
      <c r="D1782" s="4" t="s">
        <v>147</v>
      </c>
      <c r="E1782" s="17">
        <v>104991.6</v>
      </c>
      <c r="F1782" s="41" t="s">
        <v>511</v>
      </c>
      <c r="G1782" s="17">
        <v>104991.6</v>
      </c>
      <c r="H1782" s="17">
        <f t="shared" si="28"/>
        <v>0</v>
      </c>
    </row>
    <row r="1783" spans="1:8" x14ac:dyDescent="0.25">
      <c r="A1783" s="18">
        <v>42751</v>
      </c>
      <c r="B1783" s="19" t="s">
        <v>2117</v>
      </c>
      <c r="C1783" s="20">
        <v>97380</v>
      </c>
      <c r="D1783" s="4" t="s">
        <v>1299</v>
      </c>
      <c r="E1783" s="17">
        <v>4532</v>
      </c>
      <c r="F1783" s="41" t="s">
        <v>511</v>
      </c>
      <c r="G1783" s="17">
        <v>4532</v>
      </c>
      <c r="H1783" s="17">
        <f t="shared" si="28"/>
        <v>0</v>
      </c>
    </row>
    <row r="1784" spans="1:8" x14ac:dyDescent="0.25">
      <c r="A1784" s="18">
        <v>42751</v>
      </c>
      <c r="B1784" s="19" t="s">
        <v>2118</v>
      </c>
      <c r="C1784" s="20">
        <v>97381</v>
      </c>
      <c r="D1784" s="4" t="s">
        <v>428</v>
      </c>
      <c r="E1784" s="17">
        <v>896</v>
      </c>
      <c r="F1784" s="41" t="s">
        <v>317</v>
      </c>
      <c r="G1784" s="17">
        <v>896</v>
      </c>
      <c r="H1784" s="17">
        <f t="shared" si="28"/>
        <v>0</v>
      </c>
    </row>
    <row r="1785" spans="1:8" x14ac:dyDescent="0.25">
      <c r="A1785" s="18">
        <v>42751</v>
      </c>
      <c r="B1785" s="19" t="s">
        <v>2119</v>
      </c>
      <c r="C1785" s="20">
        <v>97382</v>
      </c>
      <c r="D1785" s="4" t="s">
        <v>176</v>
      </c>
      <c r="E1785" s="17">
        <v>4028.4</v>
      </c>
      <c r="F1785" s="41" t="s">
        <v>237</v>
      </c>
      <c r="G1785" s="17">
        <v>4028.4</v>
      </c>
      <c r="H1785" s="17">
        <f t="shared" si="28"/>
        <v>0</v>
      </c>
    </row>
    <row r="1786" spans="1:8" x14ac:dyDescent="0.25">
      <c r="A1786" s="18">
        <v>42751</v>
      </c>
      <c r="B1786" s="19" t="s">
        <v>2120</v>
      </c>
      <c r="C1786" s="20">
        <v>97383</v>
      </c>
      <c r="D1786" s="4" t="s">
        <v>21</v>
      </c>
      <c r="E1786" s="17">
        <v>47953.599999999999</v>
      </c>
      <c r="F1786" s="41" t="s">
        <v>1889</v>
      </c>
      <c r="G1786" s="17">
        <v>47953.599999999999</v>
      </c>
      <c r="H1786" s="17">
        <f t="shared" si="28"/>
        <v>0</v>
      </c>
    </row>
    <row r="1787" spans="1:8" x14ac:dyDescent="0.25">
      <c r="A1787" s="18">
        <v>42751</v>
      </c>
      <c r="B1787" s="19" t="s">
        <v>2121</v>
      </c>
      <c r="C1787" s="20">
        <v>97384</v>
      </c>
      <c r="D1787" s="4" t="s">
        <v>30</v>
      </c>
      <c r="E1787" s="17">
        <v>20406.400000000001</v>
      </c>
      <c r="F1787" s="41" t="s">
        <v>237</v>
      </c>
      <c r="G1787" s="17">
        <v>20406.400000000001</v>
      </c>
      <c r="H1787" s="17">
        <f t="shared" si="28"/>
        <v>0</v>
      </c>
    </row>
    <row r="1788" spans="1:8" x14ac:dyDescent="0.25">
      <c r="A1788" s="18">
        <v>42751</v>
      </c>
      <c r="B1788" s="19" t="s">
        <v>2122</v>
      </c>
      <c r="C1788" s="20">
        <v>97385</v>
      </c>
      <c r="D1788" s="4" t="s">
        <v>879</v>
      </c>
      <c r="E1788" s="17">
        <v>388.8</v>
      </c>
      <c r="F1788" s="41" t="s">
        <v>237</v>
      </c>
      <c r="G1788" s="17">
        <v>388.8</v>
      </c>
      <c r="H1788" s="17">
        <f t="shared" si="28"/>
        <v>0</v>
      </c>
    </row>
    <row r="1789" spans="1:8" x14ac:dyDescent="0.25">
      <c r="A1789" s="18">
        <v>42751</v>
      </c>
      <c r="B1789" s="19" t="s">
        <v>2123</v>
      </c>
      <c r="C1789" s="20">
        <v>97386</v>
      </c>
      <c r="D1789" s="4" t="s">
        <v>115</v>
      </c>
      <c r="E1789" s="17">
        <v>3982.3</v>
      </c>
      <c r="F1789" s="41" t="s">
        <v>237</v>
      </c>
      <c r="G1789" s="17">
        <v>3982.3</v>
      </c>
      <c r="H1789" s="17">
        <f t="shared" si="28"/>
        <v>0</v>
      </c>
    </row>
    <row r="1790" spans="1:8" x14ac:dyDescent="0.25">
      <c r="A1790" s="18">
        <v>42751</v>
      </c>
      <c r="B1790" s="19" t="s">
        <v>2124</v>
      </c>
      <c r="C1790" s="20">
        <v>97387</v>
      </c>
      <c r="D1790" s="4" t="s">
        <v>168</v>
      </c>
      <c r="E1790" s="17">
        <v>1087.2</v>
      </c>
      <c r="F1790" s="41" t="s">
        <v>237</v>
      </c>
      <c r="G1790" s="17">
        <v>1087.2</v>
      </c>
      <c r="H1790" s="17">
        <f t="shared" si="28"/>
        <v>0</v>
      </c>
    </row>
    <row r="1791" spans="1:8" x14ac:dyDescent="0.25">
      <c r="A1791" s="18">
        <v>42751</v>
      </c>
      <c r="B1791" s="19" t="s">
        <v>2125</v>
      </c>
      <c r="C1791" s="20">
        <v>97388</v>
      </c>
      <c r="D1791" s="4" t="s">
        <v>155</v>
      </c>
      <c r="E1791" s="17">
        <v>18724.2</v>
      </c>
      <c r="F1791" s="41" t="s">
        <v>511</v>
      </c>
      <c r="G1791" s="17">
        <v>18724.2</v>
      </c>
      <c r="H1791" s="17">
        <f t="shared" si="28"/>
        <v>0</v>
      </c>
    </row>
    <row r="1792" spans="1:8" x14ac:dyDescent="0.25">
      <c r="A1792" s="18">
        <v>42751</v>
      </c>
      <c r="B1792" s="19" t="s">
        <v>2126</v>
      </c>
      <c r="C1792" s="20">
        <v>97389</v>
      </c>
      <c r="D1792" s="4" t="s">
        <v>145</v>
      </c>
      <c r="E1792" s="17">
        <v>21873</v>
      </c>
      <c r="F1792" s="41" t="s">
        <v>511</v>
      </c>
      <c r="G1792" s="17">
        <v>21873</v>
      </c>
      <c r="H1792" s="17">
        <f t="shared" si="28"/>
        <v>0</v>
      </c>
    </row>
    <row r="1793" spans="1:8" x14ac:dyDescent="0.25">
      <c r="A1793" s="18">
        <v>42751</v>
      </c>
      <c r="B1793" s="19" t="s">
        <v>2127</v>
      </c>
      <c r="C1793" s="20">
        <v>97390</v>
      </c>
      <c r="D1793" s="4" t="s">
        <v>2128</v>
      </c>
      <c r="E1793" s="17">
        <v>3264.8</v>
      </c>
      <c r="F1793" s="41" t="s">
        <v>511</v>
      </c>
      <c r="G1793" s="17">
        <v>3264.8</v>
      </c>
      <c r="H1793" s="17">
        <f t="shared" si="28"/>
        <v>0</v>
      </c>
    </row>
    <row r="1794" spans="1:8" x14ac:dyDescent="0.25">
      <c r="A1794" s="18">
        <v>42751</v>
      </c>
      <c r="B1794" s="19" t="s">
        <v>2129</v>
      </c>
      <c r="C1794" s="20">
        <v>97391</v>
      </c>
      <c r="D1794" s="4" t="s">
        <v>30</v>
      </c>
      <c r="E1794" s="17">
        <v>1634.4</v>
      </c>
      <c r="F1794" s="41" t="s">
        <v>237</v>
      </c>
      <c r="G1794" s="17">
        <v>1634.4</v>
      </c>
      <c r="H1794" s="17">
        <f t="shared" si="28"/>
        <v>0</v>
      </c>
    </row>
    <row r="1795" spans="1:8" x14ac:dyDescent="0.25">
      <c r="A1795" s="18">
        <v>42751</v>
      </c>
      <c r="B1795" s="19" t="s">
        <v>2130</v>
      </c>
      <c r="C1795" s="20">
        <v>97392</v>
      </c>
      <c r="D1795" s="4" t="s">
        <v>161</v>
      </c>
      <c r="E1795" s="17">
        <v>41652</v>
      </c>
      <c r="F1795" s="41" t="s">
        <v>765</v>
      </c>
      <c r="G1795" s="17">
        <v>41652</v>
      </c>
      <c r="H1795" s="17">
        <f t="shared" si="28"/>
        <v>0</v>
      </c>
    </row>
    <row r="1796" spans="1:8" x14ac:dyDescent="0.25">
      <c r="A1796" s="18">
        <v>42751</v>
      </c>
      <c r="B1796" s="19" t="s">
        <v>2131</v>
      </c>
      <c r="C1796" s="20">
        <v>97393</v>
      </c>
      <c r="D1796" s="4" t="s">
        <v>30</v>
      </c>
      <c r="E1796" s="17">
        <v>7870.2</v>
      </c>
      <c r="F1796" s="41" t="s">
        <v>237</v>
      </c>
      <c r="G1796" s="17">
        <v>7870.2</v>
      </c>
      <c r="H1796" s="17">
        <f t="shared" si="28"/>
        <v>0</v>
      </c>
    </row>
    <row r="1797" spans="1:8" x14ac:dyDescent="0.25">
      <c r="A1797" s="18">
        <v>42751</v>
      </c>
      <c r="B1797" s="19" t="s">
        <v>2132</v>
      </c>
      <c r="C1797" s="20">
        <v>97394</v>
      </c>
      <c r="D1797" s="15" t="s">
        <v>30</v>
      </c>
      <c r="E1797" s="16">
        <v>0</v>
      </c>
      <c r="F1797" s="40" t="s">
        <v>95</v>
      </c>
      <c r="G1797" s="16">
        <v>0</v>
      </c>
      <c r="H1797" s="16">
        <f t="shared" si="28"/>
        <v>0</v>
      </c>
    </row>
    <row r="1798" spans="1:8" x14ac:dyDescent="0.25">
      <c r="A1798" s="18">
        <v>42751</v>
      </c>
      <c r="B1798" s="19" t="s">
        <v>2133</v>
      </c>
      <c r="C1798" s="20">
        <v>97395</v>
      </c>
      <c r="D1798" s="4" t="s">
        <v>163</v>
      </c>
      <c r="E1798" s="17">
        <v>10170.1</v>
      </c>
      <c r="F1798" s="41" t="s">
        <v>765</v>
      </c>
      <c r="G1798" s="17">
        <v>10170.1</v>
      </c>
      <c r="H1798" s="17">
        <f t="shared" ref="H1798:H1861" si="29">E1798-G1798</f>
        <v>0</v>
      </c>
    </row>
    <row r="1799" spans="1:8" x14ac:dyDescent="0.25">
      <c r="A1799" s="18">
        <v>42751</v>
      </c>
      <c r="B1799" s="19" t="s">
        <v>2134</v>
      </c>
      <c r="C1799" s="20">
        <v>97396</v>
      </c>
      <c r="D1799" s="4" t="s">
        <v>165</v>
      </c>
      <c r="E1799" s="17">
        <v>15401.4</v>
      </c>
      <c r="F1799" s="41" t="s">
        <v>765</v>
      </c>
      <c r="G1799" s="17">
        <v>15401.4</v>
      </c>
      <c r="H1799" s="17">
        <f t="shared" si="29"/>
        <v>0</v>
      </c>
    </row>
    <row r="1800" spans="1:8" x14ac:dyDescent="0.25">
      <c r="A1800" s="18">
        <v>42751</v>
      </c>
      <c r="B1800" s="19" t="s">
        <v>2135</v>
      </c>
      <c r="C1800" s="20">
        <v>97397</v>
      </c>
      <c r="D1800" s="4" t="s">
        <v>30</v>
      </c>
      <c r="E1800" s="17">
        <v>11173.6</v>
      </c>
      <c r="F1800" s="41" t="s">
        <v>511</v>
      </c>
      <c r="G1800" s="17">
        <v>11173.6</v>
      </c>
      <c r="H1800" s="17">
        <f t="shared" si="29"/>
        <v>0</v>
      </c>
    </row>
    <row r="1801" spans="1:8" x14ac:dyDescent="0.25">
      <c r="A1801" s="18">
        <v>42751</v>
      </c>
      <c r="B1801" s="19" t="s">
        <v>2136</v>
      </c>
      <c r="C1801" s="20">
        <v>97398</v>
      </c>
      <c r="D1801" s="4" t="s">
        <v>172</v>
      </c>
      <c r="E1801" s="17">
        <v>29154</v>
      </c>
      <c r="F1801" s="41" t="s">
        <v>765</v>
      </c>
      <c r="G1801" s="17">
        <v>29154</v>
      </c>
      <c r="H1801" s="17">
        <f t="shared" si="29"/>
        <v>0</v>
      </c>
    </row>
    <row r="1802" spans="1:8" x14ac:dyDescent="0.25">
      <c r="A1802" s="18">
        <v>42751</v>
      </c>
      <c r="B1802" s="19" t="s">
        <v>2137</v>
      </c>
      <c r="C1802" s="20">
        <v>97399</v>
      </c>
      <c r="D1802" s="4" t="s">
        <v>236</v>
      </c>
      <c r="E1802" s="17">
        <v>2025.9</v>
      </c>
      <c r="F1802" s="41" t="s">
        <v>927</v>
      </c>
      <c r="G1802" s="17">
        <v>2025.9</v>
      </c>
      <c r="H1802" s="17">
        <f t="shared" si="29"/>
        <v>0</v>
      </c>
    </row>
    <row r="1803" spans="1:8" x14ac:dyDescent="0.25">
      <c r="A1803" s="18">
        <v>42751</v>
      </c>
      <c r="B1803" s="19" t="s">
        <v>2138</v>
      </c>
      <c r="C1803" s="20">
        <v>97400</v>
      </c>
      <c r="D1803" s="4" t="s">
        <v>220</v>
      </c>
      <c r="E1803" s="17">
        <v>2818.8</v>
      </c>
      <c r="F1803" s="41" t="s">
        <v>511</v>
      </c>
      <c r="G1803" s="17">
        <v>2818.8</v>
      </c>
      <c r="H1803" s="17">
        <f t="shared" si="29"/>
        <v>0</v>
      </c>
    </row>
    <row r="1804" spans="1:8" x14ac:dyDescent="0.25">
      <c r="A1804" s="18">
        <v>42751</v>
      </c>
      <c r="B1804" s="19" t="s">
        <v>2139</v>
      </c>
      <c r="C1804" s="20">
        <v>97401</v>
      </c>
      <c r="D1804" s="4" t="s">
        <v>8</v>
      </c>
      <c r="E1804" s="17">
        <v>6064.8</v>
      </c>
      <c r="F1804" s="41" t="s">
        <v>511</v>
      </c>
      <c r="G1804" s="17">
        <v>6064.8</v>
      </c>
      <c r="H1804" s="17">
        <f t="shared" si="29"/>
        <v>0</v>
      </c>
    </row>
    <row r="1805" spans="1:8" x14ac:dyDescent="0.25">
      <c r="A1805" s="18">
        <v>42751</v>
      </c>
      <c r="B1805" s="19" t="s">
        <v>2140</v>
      </c>
      <c r="C1805" s="20">
        <v>97402</v>
      </c>
      <c r="D1805" s="4" t="s">
        <v>677</v>
      </c>
      <c r="E1805" s="17">
        <v>1641.6</v>
      </c>
      <c r="F1805" s="41" t="s">
        <v>317</v>
      </c>
      <c r="G1805" s="17">
        <v>1641.6</v>
      </c>
      <c r="H1805" s="17">
        <f t="shared" si="29"/>
        <v>0</v>
      </c>
    </row>
    <row r="1806" spans="1:8" x14ac:dyDescent="0.25">
      <c r="A1806" s="18">
        <v>42751</v>
      </c>
      <c r="B1806" s="19" t="s">
        <v>2141</v>
      </c>
      <c r="C1806" s="20">
        <v>97403</v>
      </c>
      <c r="D1806" s="4" t="s">
        <v>409</v>
      </c>
      <c r="E1806" s="17">
        <v>5473.4</v>
      </c>
      <c r="F1806" s="41" t="s">
        <v>336</v>
      </c>
      <c r="G1806" s="17">
        <v>5473.4</v>
      </c>
      <c r="H1806" s="17">
        <f t="shared" si="29"/>
        <v>0</v>
      </c>
    </row>
    <row r="1807" spans="1:8" x14ac:dyDescent="0.25">
      <c r="A1807" s="18">
        <v>42751</v>
      </c>
      <c r="B1807" s="19" t="s">
        <v>2142</v>
      </c>
      <c r="C1807" s="20">
        <v>97404</v>
      </c>
      <c r="D1807" s="4" t="s">
        <v>222</v>
      </c>
      <c r="E1807" s="17">
        <v>543900</v>
      </c>
      <c r="F1807" s="41" t="s">
        <v>2143</v>
      </c>
      <c r="G1807" s="17">
        <v>543900</v>
      </c>
      <c r="H1807" s="17">
        <f t="shared" si="29"/>
        <v>0</v>
      </c>
    </row>
    <row r="1808" spans="1:8" x14ac:dyDescent="0.25">
      <c r="A1808" s="18">
        <v>42751</v>
      </c>
      <c r="B1808" s="19" t="s">
        <v>2144</v>
      </c>
      <c r="C1808" s="20">
        <v>97405</v>
      </c>
      <c r="D1808" s="4" t="s">
        <v>675</v>
      </c>
      <c r="E1808" s="17">
        <v>1264.3</v>
      </c>
      <c r="F1808" s="41" t="s">
        <v>317</v>
      </c>
      <c r="G1808" s="17">
        <v>1264.3</v>
      </c>
      <c r="H1808" s="17">
        <f t="shared" si="29"/>
        <v>0</v>
      </c>
    </row>
    <row r="1809" spans="1:8" x14ac:dyDescent="0.25">
      <c r="A1809" s="18">
        <v>42751</v>
      </c>
      <c r="B1809" s="19" t="s">
        <v>2145</v>
      </c>
      <c r="C1809" s="20">
        <v>97406</v>
      </c>
      <c r="D1809" s="4" t="s">
        <v>673</v>
      </c>
      <c r="E1809" s="17">
        <v>10591</v>
      </c>
      <c r="F1809" s="41" t="s">
        <v>317</v>
      </c>
      <c r="G1809" s="17">
        <v>10591</v>
      </c>
      <c r="H1809" s="17">
        <f t="shared" si="29"/>
        <v>0</v>
      </c>
    </row>
    <row r="1810" spans="1:8" x14ac:dyDescent="0.25">
      <c r="A1810" s="18">
        <v>42751</v>
      </c>
      <c r="B1810" s="19" t="s">
        <v>2146</v>
      </c>
      <c r="C1810" s="20">
        <v>97407</v>
      </c>
      <c r="D1810" s="4" t="s">
        <v>1197</v>
      </c>
      <c r="E1810" s="17">
        <v>2289.9</v>
      </c>
      <c r="F1810" s="41" t="s">
        <v>317</v>
      </c>
      <c r="G1810" s="17">
        <v>2289.9</v>
      </c>
      <c r="H1810" s="17">
        <f t="shared" si="29"/>
        <v>0</v>
      </c>
    </row>
    <row r="1811" spans="1:8" x14ac:dyDescent="0.25">
      <c r="A1811" s="18">
        <v>42751</v>
      </c>
      <c r="B1811" s="19" t="s">
        <v>2147</v>
      </c>
      <c r="C1811" s="20">
        <v>97408</v>
      </c>
      <c r="D1811" s="15" t="s">
        <v>670</v>
      </c>
      <c r="E1811" s="16">
        <v>0</v>
      </c>
      <c r="F1811" s="40" t="s">
        <v>95</v>
      </c>
      <c r="G1811" s="16">
        <v>0</v>
      </c>
      <c r="H1811" s="16">
        <f t="shared" si="29"/>
        <v>0</v>
      </c>
    </row>
    <row r="1812" spans="1:8" x14ac:dyDescent="0.25">
      <c r="A1812" s="18">
        <v>42751</v>
      </c>
      <c r="B1812" s="19" t="s">
        <v>2148</v>
      </c>
      <c r="C1812" s="20">
        <v>97409</v>
      </c>
      <c r="D1812" s="4" t="s">
        <v>688</v>
      </c>
      <c r="E1812" s="17">
        <v>9042</v>
      </c>
      <c r="F1812" s="41" t="s">
        <v>317</v>
      </c>
      <c r="G1812" s="17">
        <v>9042</v>
      </c>
      <c r="H1812" s="17">
        <f t="shared" si="29"/>
        <v>0</v>
      </c>
    </row>
    <row r="1813" spans="1:8" x14ac:dyDescent="0.25">
      <c r="A1813" s="18">
        <v>42751</v>
      </c>
      <c r="B1813" s="19" t="s">
        <v>2149</v>
      </c>
      <c r="C1813" s="20">
        <v>97410</v>
      </c>
      <c r="D1813" s="4" t="s">
        <v>352</v>
      </c>
      <c r="E1813" s="17">
        <v>2695.6</v>
      </c>
      <c r="F1813" s="41" t="s">
        <v>237</v>
      </c>
      <c r="G1813" s="17">
        <v>2695.6</v>
      </c>
      <c r="H1813" s="17">
        <f t="shared" si="29"/>
        <v>0</v>
      </c>
    </row>
    <row r="1814" spans="1:8" x14ac:dyDescent="0.25">
      <c r="A1814" s="18">
        <v>42751</v>
      </c>
      <c r="B1814" s="19" t="s">
        <v>2150</v>
      </c>
      <c r="C1814" s="20">
        <v>97411</v>
      </c>
      <c r="D1814" s="4" t="s">
        <v>30</v>
      </c>
      <c r="E1814" s="17">
        <v>16308.6</v>
      </c>
      <c r="F1814" s="41" t="s">
        <v>237</v>
      </c>
      <c r="G1814" s="17">
        <v>16308.6</v>
      </c>
      <c r="H1814" s="17">
        <f t="shared" si="29"/>
        <v>0</v>
      </c>
    </row>
    <row r="1815" spans="1:8" x14ac:dyDescent="0.25">
      <c r="A1815" s="18">
        <v>42751</v>
      </c>
      <c r="B1815" s="19" t="s">
        <v>2151</v>
      </c>
      <c r="C1815" s="20">
        <v>97412</v>
      </c>
      <c r="D1815" s="4" t="s">
        <v>30</v>
      </c>
      <c r="E1815" s="17">
        <v>21218.400000000001</v>
      </c>
      <c r="F1815" s="41" t="s">
        <v>237</v>
      </c>
      <c r="G1815" s="17">
        <v>21218.400000000001</v>
      </c>
      <c r="H1815" s="17">
        <f t="shared" si="29"/>
        <v>0</v>
      </c>
    </row>
    <row r="1816" spans="1:8" x14ac:dyDescent="0.25">
      <c r="A1816" s="18">
        <v>42751</v>
      </c>
      <c r="B1816" s="19" t="s">
        <v>2152</v>
      </c>
      <c r="C1816" s="20">
        <v>97413</v>
      </c>
      <c r="D1816" s="4" t="s">
        <v>670</v>
      </c>
      <c r="E1816" s="17">
        <v>54122.5</v>
      </c>
      <c r="F1816" s="41" t="s">
        <v>317</v>
      </c>
      <c r="G1816" s="17">
        <v>54122.5</v>
      </c>
      <c r="H1816" s="17">
        <f t="shared" si="29"/>
        <v>0</v>
      </c>
    </row>
    <row r="1817" spans="1:8" x14ac:dyDescent="0.25">
      <c r="A1817" s="18">
        <v>42751</v>
      </c>
      <c r="B1817" s="19" t="s">
        <v>2153</v>
      </c>
      <c r="C1817" s="20">
        <v>97414</v>
      </c>
      <c r="D1817" s="4" t="s">
        <v>115</v>
      </c>
      <c r="E1817" s="17">
        <v>1718.1</v>
      </c>
      <c r="F1817" s="41" t="s">
        <v>237</v>
      </c>
      <c r="G1817" s="17">
        <v>1718.1</v>
      </c>
      <c r="H1817" s="17">
        <f t="shared" si="29"/>
        <v>0</v>
      </c>
    </row>
    <row r="1818" spans="1:8" x14ac:dyDescent="0.25">
      <c r="A1818" s="18">
        <v>42751</v>
      </c>
      <c r="B1818" s="19" t="s">
        <v>2154</v>
      </c>
      <c r="C1818" s="20">
        <v>97415</v>
      </c>
      <c r="D1818" s="4" t="s">
        <v>266</v>
      </c>
      <c r="E1818" s="17">
        <v>11621.2</v>
      </c>
      <c r="F1818" s="41" t="s">
        <v>511</v>
      </c>
      <c r="G1818" s="17">
        <v>11621.2</v>
      </c>
      <c r="H1818" s="17">
        <f t="shared" si="29"/>
        <v>0</v>
      </c>
    </row>
    <row r="1819" spans="1:8" x14ac:dyDescent="0.25">
      <c r="A1819" s="18">
        <v>42751</v>
      </c>
      <c r="B1819" s="19" t="s">
        <v>2155</v>
      </c>
      <c r="C1819" s="20">
        <v>97416</v>
      </c>
      <c r="D1819" s="4" t="s">
        <v>30</v>
      </c>
      <c r="E1819" s="17">
        <v>3276</v>
      </c>
      <c r="F1819" s="41" t="s">
        <v>237</v>
      </c>
      <c r="G1819" s="17">
        <v>3276</v>
      </c>
      <c r="H1819" s="17">
        <f t="shared" si="29"/>
        <v>0</v>
      </c>
    </row>
    <row r="1820" spans="1:8" x14ac:dyDescent="0.25">
      <c r="A1820" s="18">
        <v>42751</v>
      </c>
      <c r="B1820" s="19" t="s">
        <v>2156</v>
      </c>
      <c r="C1820" s="20">
        <v>97417</v>
      </c>
      <c r="D1820" s="4" t="s">
        <v>426</v>
      </c>
      <c r="E1820" s="17">
        <v>3435.8</v>
      </c>
      <c r="F1820" s="41" t="s">
        <v>1391</v>
      </c>
      <c r="G1820" s="17">
        <v>3435.8</v>
      </c>
      <c r="H1820" s="17">
        <f t="shared" si="29"/>
        <v>0</v>
      </c>
    </row>
    <row r="1821" spans="1:8" x14ac:dyDescent="0.25">
      <c r="A1821" s="18">
        <v>42751</v>
      </c>
      <c r="B1821" s="19" t="s">
        <v>2157</v>
      </c>
      <c r="C1821" s="20">
        <v>97418</v>
      </c>
      <c r="D1821" s="4" t="s">
        <v>686</v>
      </c>
      <c r="E1821" s="17">
        <v>20834.400000000001</v>
      </c>
      <c r="F1821" s="41" t="s">
        <v>317</v>
      </c>
      <c r="G1821" s="17">
        <v>20834.400000000001</v>
      </c>
      <c r="H1821" s="17">
        <f t="shared" si="29"/>
        <v>0</v>
      </c>
    </row>
    <row r="1822" spans="1:8" x14ac:dyDescent="0.25">
      <c r="A1822" s="18">
        <v>42751</v>
      </c>
      <c r="B1822" s="19" t="s">
        <v>2158</v>
      </c>
      <c r="C1822" s="20">
        <v>97419</v>
      </c>
      <c r="D1822" s="4" t="s">
        <v>670</v>
      </c>
      <c r="E1822" s="17">
        <v>58587.199999999997</v>
      </c>
      <c r="F1822" s="41" t="s">
        <v>317</v>
      </c>
      <c r="G1822" s="17">
        <v>58587.199999999997</v>
      </c>
      <c r="H1822" s="17">
        <f t="shared" si="29"/>
        <v>0</v>
      </c>
    </row>
    <row r="1823" spans="1:8" x14ac:dyDescent="0.25">
      <c r="A1823" s="18">
        <v>42751</v>
      </c>
      <c r="B1823" s="19" t="s">
        <v>2159</v>
      </c>
      <c r="C1823" s="20">
        <v>97420</v>
      </c>
      <c r="D1823" s="4" t="s">
        <v>10</v>
      </c>
      <c r="E1823" s="17">
        <v>348745.04</v>
      </c>
      <c r="F1823" s="41" t="s">
        <v>1539</v>
      </c>
      <c r="G1823" s="17">
        <v>348745.04</v>
      </c>
      <c r="H1823" s="17">
        <f t="shared" si="29"/>
        <v>0</v>
      </c>
    </row>
    <row r="1824" spans="1:8" x14ac:dyDescent="0.25">
      <c r="A1824" s="18">
        <v>42751</v>
      </c>
      <c r="B1824" s="19" t="s">
        <v>2160</v>
      </c>
      <c r="C1824" s="20">
        <v>97421</v>
      </c>
      <c r="D1824" s="4" t="s">
        <v>428</v>
      </c>
      <c r="E1824" s="17">
        <v>1815</v>
      </c>
      <c r="F1824" s="41" t="s">
        <v>317</v>
      </c>
      <c r="G1824" s="17">
        <v>1815</v>
      </c>
      <c r="H1824" s="17">
        <f t="shared" si="29"/>
        <v>0</v>
      </c>
    </row>
    <row r="1825" spans="1:8" x14ac:dyDescent="0.25">
      <c r="A1825" s="18">
        <v>42751</v>
      </c>
      <c r="B1825" s="19" t="s">
        <v>2161</v>
      </c>
      <c r="C1825" s="20">
        <v>97422</v>
      </c>
      <c r="D1825" s="4" t="s">
        <v>316</v>
      </c>
      <c r="E1825" s="17">
        <v>31851.22</v>
      </c>
      <c r="F1825" s="41" t="s">
        <v>307</v>
      </c>
      <c r="G1825" s="17">
        <v>31851.22</v>
      </c>
      <c r="H1825" s="17">
        <f t="shared" si="29"/>
        <v>0</v>
      </c>
    </row>
    <row r="1826" spans="1:8" x14ac:dyDescent="0.25">
      <c r="A1826" s="18">
        <v>42751</v>
      </c>
      <c r="B1826" s="19" t="s">
        <v>2162</v>
      </c>
      <c r="C1826" s="20">
        <v>97423</v>
      </c>
      <c r="D1826" s="4" t="s">
        <v>686</v>
      </c>
      <c r="E1826" s="17">
        <v>6926.4</v>
      </c>
      <c r="F1826" s="41" t="s">
        <v>317</v>
      </c>
      <c r="G1826" s="17">
        <v>6926.4</v>
      </c>
      <c r="H1826" s="17">
        <f t="shared" si="29"/>
        <v>0</v>
      </c>
    </row>
    <row r="1827" spans="1:8" x14ac:dyDescent="0.25">
      <c r="A1827" s="18">
        <v>42751</v>
      </c>
      <c r="B1827" s="19" t="s">
        <v>2163</v>
      </c>
      <c r="C1827" s="20">
        <v>97424</v>
      </c>
      <c r="D1827" s="4" t="s">
        <v>186</v>
      </c>
      <c r="E1827" s="17">
        <v>1067.2</v>
      </c>
      <c r="F1827" s="41" t="s">
        <v>336</v>
      </c>
      <c r="G1827" s="17">
        <v>1067.2</v>
      </c>
      <c r="H1827" s="17">
        <f t="shared" si="29"/>
        <v>0</v>
      </c>
    </row>
    <row r="1828" spans="1:8" x14ac:dyDescent="0.25">
      <c r="A1828" s="18">
        <v>42751</v>
      </c>
      <c r="B1828" s="19" t="s">
        <v>2164</v>
      </c>
      <c r="C1828" s="20">
        <v>97425</v>
      </c>
      <c r="D1828" s="4" t="s">
        <v>236</v>
      </c>
      <c r="E1828" s="17">
        <v>70529.320000000007</v>
      </c>
      <c r="F1828" s="41" t="s">
        <v>927</v>
      </c>
      <c r="G1828" s="17">
        <v>70529.320000000007</v>
      </c>
      <c r="H1828" s="17">
        <f t="shared" si="29"/>
        <v>0</v>
      </c>
    </row>
    <row r="1829" spans="1:8" x14ac:dyDescent="0.25">
      <c r="A1829" s="18">
        <v>42751</v>
      </c>
      <c r="B1829" s="19" t="s">
        <v>2165</v>
      </c>
      <c r="C1829" s="20">
        <v>97426</v>
      </c>
      <c r="D1829" s="4" t="s">
        <v>1141</v>
      </c>
      <c r="E1829" s="17">
        <v>9450</v>
      </c>
      <c r="F1829" s="41" t="s">
        <v>2166</v>
      </c>
      <c r="G1829" s="17">
        <v>9450</v>
      </c>
      <c r="H1829" s="17">
        <f t="shared" si="29"/>
        <v>0</v>
      </c>
    </row>
    <row r="1830" spans="1:8" x14ac:dyDescent="0.25">
      <c r="A1830" s="18">
        <v>42751</v>
      </c>
      <c r="B1830" s="19" t="s">
        <v>2167</v>
      </c>
      <c r="C1830" s="20">
        <v>97427</v>
      </c>
      <c r="D1830" s="4" t="s">
        <v>1197</v>
      </c>
      <c r="E1830" s="17">
        <v>936.9</v>
      </c>
      <c r="F1830" s="41" t="s">
        <v>317</v>
      </c>
      <c r="G1830" s="17">
        <v>936.9</v>
      </c>
      <c r="H1830" s="17">
        <f t="shared" si="29"/>
        <v>0</v>
      </c>
    </row>
    <row r="1831" spans="1:8" x14ac:dyDescent="0.25">
      <c r="A1831" s="18">
        <v>42751</v>
      </c>
      <c r="B1831" s="19" t="s">
        <v>2168</v>
      </c>
      <c r="C1831" s="20">
        <v>97428</v>
      </c>
      <c r="D1831" s="4" t="s">
        <v>211</v>
      </c>
      <c r="E1831" s="17">
        <v>8037.6</v>
      </c>
      <c r="F1831" s="41" t="s">
        <v>237</v>
      </c>
      <c r="G1831" s="17">
        <v>8037.6</v>
      </c>
      <c r="H1831" s="17">
        <f t="shared" si="29"/>
        <v>0</v>
      </c>
    </row>
    <row r="1832" spans="1:8" x14ac:dyDescent="0.25">
      <c r="A1832" s="18">
        <v>42751</v>
      </c>
      <c r="B1832" s="19" t="s">
        <v>2169</v>
      </c>
      <c r="C1832" s="20">
        <v>97429</v>
      </c>
      <c r="D1832" s="4" t="s">
        <v>1199</v>
      </c>
      <c r="E1832" s="17">
        <v>18261.52</v>
      </c>
      <c r="F1832" s="41" t="s">
        <v>2170</v>
      </c>
      <c r="G1832" s="17">
        <v>18261.52</v>
      </c>
      <c r="H1832" s="17">
        <f t="shared" si="29"/>
        <v>0</v>
      </c>
    </row>
    <row r="1833" spans="1:8" x14ac:dyDescent="0.25">
      <c r="A1833" s="18">
        <v>42751</v>
      </c>
      <c r="B1833" s="19" t="s">
        <v>2171</v>
      </c>
      <c r="C1833" s="20">
        <v>97430</v>
      </c>
      <c r="D1833" s="4" t="s">
        <v>1598</v>
      </c>
      <c r="E1833" s="17">
        <v>1449.6</v>
      </c>
      <c r="F1833" s="41" t="s">
        <v>317</v>
      </c>
      <c r="G1833" s="17">
        <v>1449.6</v>
      </c>
      <c r="H1833" s="17">
        <f t="shared" si="29"/>
        <v>0</v>
      </c>
    </row>
    <row r="1834" spans="1:8" x14ac:dyDescent="0.25">
      <c r="A1834" s="18">
        <v>42752</v>
      </c>
      <c r="B1834" s="19" t="s">
        <v>2172</v>
      </c>
      <c r="C1834" s="20">
        <v>97431</v>
      </c>
      <c r="D1834" s="4" t="s">
        <v>231</v>
      </c>
      <c r="E1834" s="17">
        <v>10014.6</v>
      </c>
      <c r="F1834" s="41" t="s">
        <v>317</v>
      </c>
      <c r="G1834" s="17">
        <v>10014.6</v>
      </c>
      <c r="H1834" s="17">
        <f t="shared" si="29"/>
        <v>0</v>
      </c>
    </row>
    <row r="1835" spans="1:8" x14ac:dyDescent="0.25">
      <c r="A1835" s="18">
        <v>42752</v>
      </c>
      <c r="B1835" s="19" t="s">
        <v>2173</v>
      </c>
      <c r="C1835" s="20">
        <v>97432</v>
      </c>
      <c r="D1835" s="4" t="s">
        <v>26</v>
      </c>
      <c r="E1835" s="17">
        <v>22531</v>
      </c>
      <c r="F1835" s="41" t="s">
        <v>511</v>
      </c>
      <c r="G1835" s="17">
        <v>22531</v>
      </c>
      <c r="H1835" s="17">
        <f t="shared" si="29"/>
        <v>0</v>
      </c>
    </row>
    <row r="1836" spans="1:8" x14ac:dyDescent="0.25">
      <c r="A1836" s="18">
        <v>42752</v>
      </c>
      <c r="B1836" s="19" t="s">
        <v>2174</v>
      </c>
      <c r="C1836" s="20">
        <v>97433</v>
      </c>
      <c r="D1836" s="4" t="s">
        <v>231</v>
      </c>
      <c r="E1836" s="17">
        <v>43122</v>
      </c>
      <c r="F1836" s="41" t="s">
        <v>317</v>
      </c>
      <c r="G1836" s="17">
        <v>43122</v>
      </c>
      <c r="H1836" s="17">
        <f t="shared" si="29"/>
        <v>0</v>
      </c>
    </row>
    <row r="1837" spans="1:8" x14ac:dyDescent="0.25">
      <c r="A1837" s="18">
        <v>42752</v>
      </c>
      <c r="B1837" s="19" t="s">
        <v>2175</v>
      </c>
      <c r="C1837" s="20">
        <v>97434</v>
      </c>
      <c r="D1837" s="4" t="s">
        <v>1786</v>
      </c>
      <c r="E1837" s="17">
        <v>8848</v>
      </c>
      <c r="F1837" s="41" t="s">
        <v>511</v>
      </c>
      <c r="G1837" s="17">
        <v>8848</v>
      </c>
      <c r="H1837" s="17">
        <f t="shared" si="29"/>
        <v>0</v>
      </c>
    </row>
    <row r="1838" spans="1:8" x14ac:dyDescent="0.25">
      <c r="A1838" s="18">
        <v>42752</v>
      </c>
      <c r="B1838" s="19" t="s">
        <v>2176</v>
      </c>
      <c r="C1838" s="20">
        <v>97435</v>
      </c>
      <c r="D1838" s="4" t="s">
        <v>55</v>
      </c>
      <c r="E1838" s="17">
        <v>5674.8</v>
      </c>
      <c r="F1838" s="41" t="s">
        <v>511</v>
      </c>
      <c r="G1838" s="17">
        <v>5674.8</v>
      </c>
      <c r="H1838" s="17">
        <f t="shared" si="29"/>
        <v>0</v>
      </c>
    </row>
    <row r="1839" spans="1:8" x14ac:dyDescent="0.25">
      <c r="A1839" s="18">
        <v>42752</v>
      </c>
      <c r="B1839" s="19" t="s">
        <v>2177</v>
      </c>
      <c r="C1839" s="20">
        <v>97436</v>
      </c>
      <c r="D1839" s="4" t="s">
        <v>231</v>
      </c>
      <c r="E1839" s="17">
        <v>1403</v>
      </c>
      <c r="F1839" s="41" t="s">
        <v>317</v>
      </c>
      <c r="G1839" s="17">
        <v>1403</v>
      </c>
      <c r="H1839" s="17">
        <f t="shared" si="29"/>
        <v>0</v>
      </c>
    </row>
    <row r="1840" spans="1:8" x14ac:dyDescent="0.25">
      <c r="A1840" s="18">
        <v>42752</v>
      </c>
      <c r="B1840" s="19" t="s">
        <v>2178</v>
      </c>
      <c r="C1840" s="20">
        <v>97437</v>
      </c>
      <c r="D1840" s="4" t="s">
        <v>67</v>
      </c>
      <c r="E1840" s="17">
        <v>4568.3999999999996</v>
      </c>
      <c r="F1840" s="41" t="s">
        <v>927</v>
      </c>
      <c r="G1840" s="17">
        <v>4568.3999999999996</v>
      </c>
      <c r="H1840" s="17">
        <f t="shared" si="29"/>
        <v>0</v>
      </c>
    </row>
    <row r="1841" spans="1:8" x14ac:dyDescent="0.25">
      <c r="A1841" s="18">
        <v>42752</v>
      </c>
      <c r="B1841" s="19" t="s">
        <v>2179</v>
      </c>
      <c r="C1841" s="20">
        <v>97438</v>
      </c>
      <c r="D1841" s="4" t="s">
        <v>135</v>
      </c>
      <c r="E1841" s="17">
        <v>4313.6000000000004</v>
      </c>
      <c r="F1841" s="41" t="s">
        <v>511</v>
      </c>
      <c r="G1841" s="17">
        <v>4313.6000000000004</v>
      </c>
      <c r="H1841" s="17">
        <f t="shared" si="29"/>
        <v>0</v>
      </c>
    </row>
    <row r="1842" spans="1:8" x14ac:dyDescent="0.25">
      <c r="A1842" s="18">
        <v>42752</v>
      </c>
      <c r="B1842" s="19" t="s">
        <v>2180</v>
      </c>
      <c r="C1842" s="20">
        <v>97439</v>
      </c>
      <c r="D1842" s="4" t="s">
        <v>30</v>
      </c>
      <c r="E1842" s="17">
        <v>3895.2</v>
      </c>
      <c r="F1842" s="41" t="s">
        <v>511</v>
      </c>
      <c r="G1842" s="17">
        <v>3895.2</v>
      </c>
      <c r="H1842" s="17">
        <f t="shared" si="29"/>
        <v>0</v>
      </c>
    </row>
    <row r="1843" spans="1:8" x14ac:dyDescent="0.25">
      <c r="A1843" s="18">
        <v>42752</v>
      </c>
      <c r="B1843" s="19" t="s">
        <v>2181</v>
      </c>
      <c r="C1843" s="20">
        <v>97440</v>
      </c>
      <c r="D1843" s="4" t="s">
        <v>253</v>
      </c>
      <c r="E1843" s="17">
        <v>5310.1</v>
      </c>
      <c r="F1843" s="41" t="s">
        <v>317</v>
      </c>
      <c r="G1843" s="17">
        <v>5310.1</v>
      </c>
      <c r="H1843" s="17">
        <f t="shared" si="29"/>
        <v>0</v>
      </c>
    </row>
    <row r="1844" spans="1:8" x14ac:dyDescent="0.25">
      <c r="A1844" s="18">
        <v>42752</v>
      </c>
      <c r="B1844" s="19" t="s">
        <v>2182</v>
      </c>
      <c r="C1844" s="20">
        <v>97441</v>
      </c>
      <c r="D1844" s="4" t="s">
        <v>28</v>
      </c>
      <c r="E1844" s="17">
        <v>4196.8</v>
      </c>
      <c r="F1844" s="41" t="s">
        <v>511</v>
      </c>
      <c r="G1844" s="17">
        <v>4196.8</v>
      </c>
      <c r="H1844" s="17">
        <f t="shared" si="29"/>
        <v>0</v>
      </c>
    </row>
    <row r="1845" spans="1:8" x14ac:dyDescent="0.25">
      <c r="A1845" s="18">
        <v>42752</v>
      </c>
      <c r="B1845" s="19" t="s">
        <v>2183</v>
      </c>
      <c r="C1845" s="20">
        <v>97442</v>
      </c>
      <c r="D1845" s="4" t="s">
        <v>49</v>
      </c>
      <c r="E1845" s="17">
        <v>15259.2</v>
      </c>
      <c r="F1845" s="42" t="s">
        <v>2184</v>
      </c>
      <c r="G1845" s="22">
        <f>5000+10259.2</f>
        <v>15259.2</v>
      </c>
      <c r="H1845" s="22">
        <f t="shared" si="29"/>
        <v>0</v>
      </c>
    </row>
    <row r="1846" spans="1:8" x14ac:dyDescent="0.25">
      <c r="A1846" s="18">
        <v>42752</v>
      </c>
      <c r="B1846" s="19" t="s">
        <v>2185</v>
      </c>
      <c r="C1846" s="20">
        <v>97443</v>
      </c>
      <c r="D1846" s="4" t="s">
        <v>32</v>
      </c>
      <c r="E1846" s="17">
        <v>7173.4</v>
      </c>
      <c r="F1846" s="41" t="s">
        <v>2143</v>
      </c>
      <c r="G1846" s="17">
        <v>7173.4</v>
      </c>
      <c r="H1846" s="17">
        <f t="shared" si="29"/>
        <v>0</v>
      </c>
    </row>
    <row r="1847" spans="1:8" x14ac:dyDescent="0.25">
      <c r="A1847" s="18">
        <v>42752</v>
      </c>
      <c r="B1847" s="19" t="s">
        <v>2186</v>
      </c>
      <c r="C1847" s="20">
        <v>97444</v>
      </c>
      <c r="D1847" s="4" t="s">
        <v>218</v>
      </c>
      <c r="E1847" s="17">
        <v>119620.45</v>
      </c>
      <c r="F1847" s="41" t="s">
        <v>307</v>
      </c>
      <c r="G1847" s="17">
        <v>119620.45</v>
      </c>
      <c r="H1847" s="17">
        <f t="shared" si="29"/>
        <v>0</v>
      </c>
    </row>
    <row r="1848" spans="1:8" x14ac:dyDescent="0.25">
      <c r="A1848" s="18">
        <v>42752</v>
      </c>
      <c r="B1848" s="19" t="s">
        <v>2187</v>
      </c>
      <c r="C1848" s="20">
        <v>97445</v>
      </c>
      <c r="D1848" s="4" t="s">
        <v>38</v>
      </c>
      <c r="E1848" s="17">
        <v>3782.5</v>
      </c>
      <c r="F1848" s="42" t="s">
        <v>2049</v>
      </c>
      <c r="G1848" s="22">
        <f>2000+1782.5</f>
        <v>3782.5</v>
      </c>
      <c r="H1848" s="22">
        <f t="shared" si="29"/>
        <v>0</v>
      </c>
    </row>
    <row r="1849" spans="1:8" x14ac:dyDescent="0.25">
      <c r="A1849" s="18">
        <v>42752</v>
      </c>
      <c r="B1849" s="19" t="s">
        <v>2188</v>
      </c>
      <c r="C1849" s="20">
        <v>97446</v>
      </c>
      <c r="D1849" s="4" t="s">
        <v>67</v>
      </c>
      <c r="E1849" s="17">
        <v>3430</v>
      </c>
      <c r="F1849" s="41" t="s">
        <v>927</v>
      </c>
      <c r="G1849" s="17">
        <v>3430</v>
      </c>
      <c r="H1849" s="17">
        <f t="shared" si="29"/>
        <v>0</v>
      </c>
    </row>
    <row r="1850" spans="1:8" x14ac:dyDescent="0.25">
      <c r="A1850" s="18">
        <v>42752</v>
      </c>
      <c r="B1850" s="19" t="s">
        <v>2189</v>
      </c>
      <c r="C1850" s="20">
        <v>97447</v>
      </c>
      <c r="D1850" s="4" t="s">
        <v>47</v>
      </c>
      <c r="E1850" s="17">
        <v>3998.7</v>
      </c>
      <c r="F1850" s="41" t="s">
        <v>511</v>
      </c>
      <c r="G1850" s="17">
        <v>3998.7</v>
      </c>
      <c r="H1850" s="17">
        <f t="shared" si="29"/>
        <v>0</v>
      </c>
    </row>
    <row r="1851" spans="1:8" x14ac:dyDescent="0.25">
      <c r="A1851" s="18">
        <v>42752</v>
      </c>
      <c r="B1851" s="19" t="s">
        <v>2190</v>
      </c>
      <c r="C1851" s="20">
        <v>97448</v>
      </c>
      <c r="D1851" s="4" t="s">
        <v>576</v>
      </c>
      <c r="E1851" s="17">
        <v>4677.8</v>
      </c>
      <c r="F1851" s="41" t="s">
        <v>317</v>
      </c>
      <c r="G1851" s="17">
        <v>4677.8</v>
      </c>
      <c r="H1851" s="17">
        <f t="shared" si="29"/>
        <v>0</v>
      </c>
    </row>
    <row r="1852" spans="1:8" x14ac:dyDescent="0.25">
      <c r="A1852" s="18">
        <v>42752</v>
      </c>
      <c r="B1852" s="19" t="s">
        <v>2191</v>
      </c>
      <c r="C1852" s="20">
        <v>97449</v>
      </c>
      <c r="D1852" s="4" t="s">
        <v>319</v>
      </c>
      <c r="E1852" s="17">
        <v>3872</v>
      </c>
      <c r="F1852" s="41" t="s">
        <v>1539</v>
      </c>
      <c r="G1852" s="17">
        <v>3872</v>
      </c>
      <c r="H1852" s="17">
        <f t="shared" si="29"/>
        <v>0</v>
      </c>
    </row>
    <row r="1853" spans="1:8" x14ac:dyDescent="0.25">
      <c r="A1853" s="18">
        <v>42752</v>
      </c>
      <c r="B1853" s="19" t="s">
        <v>2192</v>
      </c>
      <c r="C1853" s="20">
        <v>97450</v>
      </c>
      <c r="D1853" s="4" t="s">
        <v>250</v>
      </c>
      <c r="E1853" s="17">
        <v>5116.5</v>
      </c>
      <c r="F1853" s="41" t="s">
        <v>317</v>
      </c>
      <c r="G1853" s="17">
        <v>5116.5</v>
      </c>
      <c r="H1853" s="17">
        <f t="shared" si="29"/>
        <v>0</v>
      </c>
    </row>
    <row r="1854" spans="1:8" x14ac:dyDescent="0.25">
      <c r="A1854" s="18">
        <v>42752</v>
      </c>
      <c r="B1854" s="19" t="s">
        <v>2193</v>
      </c>
      <c r="C1854" s="20">
        <v>97451</v>
      </c>
      <c r="D1854" s="4" t="s">
        <v>428</v>
      </c>
      <c r="E1854" s="17">
        <v>1812.4</v>
      </c>
      <c r="F1854" s="41" t="s">
        <v>317</v>
      </c>
      <c r="G1854" s="17">
        <v>1812.4</v>
      </c>
      <c r="H1854" s="17">
        <f t="shared" si="29"/>
        <v>0</v>
      </c>
    </row>
    <row r="1855" spans="1:8" x14ac:dyDescent="0.25">
      <c r="A1855" s="18">
        <v>42752</v>
      </c>
      <c r="B1855" s="19" t="s">
        <v>2194</v>
      </c>
      <c r="C1855" s="20">
        <v>97452</v>
      </c>
      <c r="D1855" s="4" t="s">
        <v>43</v>
      </c>
      <c r="E1855" s="17">
        <v>2658.5</v>
      </c>
      <c r="F1855" s="41" t="s">
        <v>224</v>
      </c>
      <c r="G1855" s="17">
        <v>2658.5</v>
      </c>
      <c r="H1855" s="17">
        <f t="shared" si="29"/>
        <v>0</v>
      </c>
    </row>
    <row r="1856" spans="1:8" x14ac:dyDescent="0.25">
      <c r="A1856" s="18">
        <v>42752</v>
      </c>
      <c r="B1856" s="19" t="s">
        <v>2195</v>
      </c>
      <c r="C1856" s="20">
        <v>97453</v>
      </c>
      <c r="D1856" s="4" t="s">
        <v>35</v>
      </c>
      <c r="E1856" s="17">
        <v>11988.9</v>
      </c>
      <c r="F1856" s="41" t="s">
        <v>224</v>
      </c>
      <c r="G1856" s="17">
        <v>11988.9</v>
      </c>
      <c r="H1856" s="17">
        <f t="shared" si="29"/>
        <v>0</v>
      </c>
    </row>
    <row r="1857" spans="1:9" x14ac:dyDescent="0.25">
      <c r="A1857" s="18">
        <v>42752</v>
      </c>
      <c r="B1857" s="19" t="s">
        <v>2196</v>
      </c>
      <c r="C1857" s="20">
        <v>97454</v>
      </c>
      <c r="D1857" s="4" t="s">
        <v>222</v>
      </c>
      <c r="E1857" s="17">
        <v>9947.7000000000007</v>
      </c>
      <c r="F1857" s="41" t="s">
        <v>224</v>
      </c>
      <c r="G1857" s="17">
        <v>9947.7000000000007</v>
      </c>
      <c r="H1857" s="17">
        <f t="shared" si="29"/>
        <v>0</v>
      </c>
    </row>
    <row r="1858" spans="1:9" x14ac:dyDescent="0.25">
      <c r="A1858" s="18">
        <v>42752</v>
      </c>
      <c r="B1858" s="19" t="s">
        <v>2197</v>
      </c>
      <c r="C1858" s="20">
        <v>97455</v>
      </c>
      <c r="D1858" s="4" t="s">
        <v>79</v>
      </c>
      <c r="E1858" s="17">
        <v>3107.6</v>
      </c>
      <c r="F1858" s="41" t="s">
        <v>511</v>
      </c>
      <c r="G1858" s="17">
        <v>3107.6</v>
      </c>
      <c r="H1858" s="17">
        <f t="shared" si="29"/>
        <v>0</v>
      </c>
    </row>
    <row r="1859" spans="1:9" x14ac:dyDescent="0.25">
      <c r="A1859" s="18">
        <v>42752</v>
      </c>
      <c r="B1859" s="19" t="s">
        <v>2198</v>
      </c>
      <c r="C1859" s="20">
        <v>97456</v>
      </c>
      <c r="D1859" s="4" t="s">
        <v>1116</v>
      </c>
      <c r="E1859" s="17">
        <v>4699.08</v>
      </c>
      <c r="F1859" s="41" t="s">
        <v>511</v>
      </c>
      <c r="G1859" s="17">
        <v>4699.08</v>
      </c>
      <c r="H1859" s="17">
        <f t="shared" si="29"/>
        <v>0</v>
      </c>
    </row>
    <row r="1860" spans="1:9" x14ac:dyDescent="0.25">
      <c r="A1860" s="18">
        <v>42752</v>
      </c>
      <c r="B1860" s="19" t="s">
        <v>2199</v>
      </c>
      <c r="C1860" s="20">
        <v>97457</v>
      </c>
      <c r="D1860" s="4" t="s">
        <v>264</v>
      </c>
      <c r="E1860" s="17">
        <v>4945.5</v>
      </c>
      <c r="F1860" s="41" t="s">
        <v>317</v>
      </c>
      <c r="G1860" s="17">
        <v>4945.5</v>
      </c>
      <c r="H1860" s="17">
        <f t="shared" si="29"/>
        <v>0</v>
      </c>
    </row>
    <row r="1861" spans="1:9" x14ac:dyDescent="0.25">
      <c r="A1861" s="18">
        <v>42752</v>
      </c>
      <c r="B1861" s="19" t="s">
        <v>2200</v>
      </c>
      <c r="C1861" s="20">
        <v>97458</v>
      </c>
      <c r="D1861" s="4" t="s">
        <v>298</v>
      </c>
      <c r="E1861" s="17">
        <v>3877.5</v>
      </c>
      <c r="F1861" s="41" t="s">
        <v>511</v>
      </c>
      <c r="G1861" s="17">
        <v>3877.5</v>
      </c>
      <c r="H1861" s="17">
        <f t="shared" si="29"/>
        <v>0</v>
      </c>
    </row>
    <row r="1862" spans="1:9" x14ac:dyDescent="0.25">
      <c r="A1862" s="18">
        <v>42752</v>
      </c>
      <c r="B1862" s="19" t="s">
        <v>2201</v>
      </c>
      <c r="C1862" s="20">
        <v>97459</v>
      </c>
      <c r="D1862" s="4" t="s">
        <v>321</v>
      </c>
      <c r="E1862" s="17">
        <v>1026</v>
      </c>
      <c r="F1862" s="41" t="s">
        <v>511</v>
      </c>
      <c r="G1862" s="17">
        <v>1026</v>
      </c>
      <c r="H1862" s="17">
        <f t="shared" ref="H1862:H1925" si="30">E1862-G1862</f>
        <v>0</v>
      </c>
    </row>
    <row r="1863" spans="1:9" x14ac:dyDescent="0.25">
      <c r="A1863" s="18">
        <v>42752</v>
      </c>
      <c r="B1863" s="19" t="s">
        <v>2202</v>
      </c>
      <c r="C1863" s="20">
        <v>97460</v>
      </c>
      <c r="D1863" s="4" t="s">
        <v>470</v>
      </c>
      <c r="E1863" s="17">
        <v>15067</v>
      </c>
      <c r="F1863" s="42" t="s">
        <v>2203</v>
      </c>
      <c r="G1863" s="22">
        <f>12600+2467</f>
        <v>15067</v>
      </c>
      <c r="H1863" s="22">
        <f t="shared" si="30"/>
        <v>0</v>
      </c>
    </row>
    <row r="1864" spans="1:9" x14ac:dyDescent="0.25">
      <c r="A1864" s="18">
        <v>42752</v>
      </c>
      <c r="B1864" s="19" t="s">
        <v>2204</v>
      </c>
      <c r="C1864" s="20">
        <v>97461</v>
      </c>
      <c r="D1864" s="4" t="s">
        <v>302</v>
      </c>
      <c r="E1864" s="17">
        <v>12318</v>
      </c>
      <c r="F1864" s="41" t="s">
        <v>511</v>
      </c>
      <c r="G1864" s="17">
        <v>12318</v>
      </c>
      <c r="H1864" s="17">
        <f t="shared" si="30"/>
        <v>0</v>
      </c>
    </row>
    <row r="1865" spans="1:9" x14ac:dyDescent="0.25">
      <c r="A1865" s="18">
        <v>42752</v>
      </c>
      <c r="B1865" s="19" t="s">
        <v>2205</v>
      </c>
      <c r="C1865" s="20">
        <v>97462</v>
      </c>
      <c r="D1865" s="4" t="s">
        <v>17</v>
      </c>
      <c r="E1865" s="17">
        <v>2300</v>
      </c>
      <c r="F1865" s="41" t="s">
        <v>511</v>
      </c>
      <c r="G1865" s="17">
        <v>2300</v>
      </c>
      <c r="H1865" s="17">
        <f t="shared" si="30"/>
        <v>0</v>
      </c>
      <c r="I1865" s="21"/>
    </row>
    <row r="1866" spans="1:9" x14ac:dyDescent="0.25">
      <c r="A1866" s="18">
        <v>42752</v>
      </c>
      <c r="B1866" s="19" t="s">
        <v>2206</v>
      </c>
      <c r="C1866" s="20">
        <v>97463</v>
      </c>
      <c r="D1866" s="4" t="s">
        <v>14</v>
      </c>
      <c r="E1866" s="17">
        <v>8510.2000000000007</v>
      </c>
      <c r="F1866" s="41" t="s">
        <v>511</v>
      </c>
      <c r="G1866" s="17">
        <v>8510.2000000000007</v>
      </c>
      <c r="H1866" s="17">
        <f t="shared" si="30"/>
        <v>0</v>
      </c>
      <c r="I1866" s="21"/>
    </row>
    <row r="1867" spans="1:9" x14ac:dyDescent="0.25">
      <c r="A1867" s="18">
        <v>42752</v>
      </c>
      <c r="B1867" s="19" t="s">
        <v>2207</v>
      </c>
      <c r="C1867" s="20">
        <v>97464</v>
      </c>
      <c r="D1867" s="4" t="s">
        <v>457</v>
      </c>
      <c r="E1867" s="17">
        <v>306</v>
      </c>
      <c r="F1867" s="41" t="s">
        <v>511</v>
      </c>
      <c r="G1867" s="17">
        <v>306</v>
      </c>
      <c r="H1867" s="17">
        <f t="shared" si="30"/>
        <v>0</v>
      </c>
      <c r="I1867" s="21"/>
    </row>
    <row r="1868" spans="1:9" x14ac:dyDescent="0.25">
      <c r="A1868" s="18">
        <v>42752</v>
      </c>
      <c r="B1868" s="19" t="s">
        <v>2208</v>
      </c>
      <c r="C1868" s="20">
        <v>97465</v>
      </c>
      <c r="D1868" s="4" t="s">
        <v>367</v>
      </c>
      <c r="E1868" s="17">
        <v>900</v>
      </c>
      <c r="F1868" s="41" t="s">
        <v>511</v>
      </c>
      <c r="G1868" s="17">
        <v>900</v>
      </c>
      <c r="H1868" s="17">
        <f t="shared" si="30"/>
        <v>0</v>
      </c>
      <c r="I1868" s="21"/>
    </row>
    <row r="1869" spans="1:9" x14ac:dyDescent="0.25">
      <c r="A1869" s="18">
        <v>42752</v>
      </c>
      <c r="B1869" s="19" t="s">
        <v>2209</v>
      </c>
      <c r="C1869" s="20">
        <v>97466</v>
      </c>
      <c r="D1869" s="4" t="s">
        <v>30</v>
      </c>
      <c r="E1869" s="17">
        <v>5294.7</v>
      </c>
      <c r="F1869" s="41" t="s">
        <v>511</v>
      </c>
      <c r="G1869" s="17">
        <v>5294.7</v>
      </c>
      <c r="H1869" s="17">
        <f t="shared" si="30"/>
        <v>0</v>
      </c>
      <c r="I1869" s="21"/>
    </row>
    <row r="1870" spans="1:9" x14ac:dyDescent="0.25">
      <c r="A1870" s="18">
        <v>42752</v>
      </c>
      <c r="B1870" s="19" t="s">
        <v>2210</v>
      </c>
      <c r="C1870" s="20">
        <v>97467</v>
      </c>
      <c r="D1870" s="4" t="s">
        <v>923</v>
      </c>
      <c r="E1870" s="17">
        <v>22166</v>
      </c>
      <c r="F1870" s="41" t="s">
        <v>2143</v>
      </c>
      <c r="G1870" s="17">
        <v>22166</v>
      </c>
      <c r="H1870" s="17">
        <f t="shared" si="30"/>
        <v>0</v>
      </c>
      <c r="I1870" s="21"/>
    </row>
    <row r="1871" spans="1:9" x14ac:dyDescent="0.25">
      <c r="A1871" s="18">
        <v>42752</v>
      </c>
      <c r="B1871" s="19" t="s">
        <v>2211</v>
      </c>
      <c r="C1871" s="20">
        <v>97468</v>
      </c>
      <c r="D1871" s="4" t="s">
        <v>862</v>
      </c>
      <c r="E1871" s="17">
        <v>17613</v>
      </c>
      <c r="F1871" s="41" t="s">
        <v>511</v>
      </c>
      <c r="G1871" s="17">
        <v>17613</v>
      </c>
      <c r="H1871" s="17">
        <f t="shared" si="30"/>
        <v>0</v>
      </c>
      <c r="I1871" s="21"/>
    </row>
    <row r="1872" spans="1:9" x14ac:dyDescent="0.25">
      <c r="A1872" s="18">
        <v>42752</v>
      </c>
      <c r="B1872" s="19" t="s">
        <v>2212</v>
      </c>
      <c r="C1872" s="20">
        <v>97469</v>
      </c>
      <c r="D1872" s="4" t="s">
        <v>30</v>
      </c>
      <c r="E1872" s="17">
        <v>3638.6</v>
      </c>
      <c r="F1872" s="41" t="s">
        <v>511</v>
      </c>
      <c r="G1872" s="17">
        <v>3638.6</v>
      </c>
      <c r="H1872" s="17">
        <f t="shared" si="30"/>
        <v>0</v>
      </c>
      <c r="I1872" s="21"/>
    </row>
    <row r="1873" spans="1:9" x14ac:dyDescent="0.25">
      <c r="A1873" s="18">
        <v>42752</v>
      </c>
      <c r="B1873" s="19" t="s">
        <v>2213</v>
      </c>
      <c r="C1873" s="20">
        <v>97470</v>
      </c>
      <c r="D1873" s="4" t="s">
        <v>61</v>
      </c>
      <c r="E1873" s="17">
        <v>3792.8</v>
      </c>
      <c r="F1873" s="41" t="s">
        <v>317</v>
      </c>
      <c r="G1873" s="17">
        <v>3792.8</v>
      </c>
      <c r="H1873" s="17">
        <f t="shared" si="30"/>
        <v>0</v>
      </c>
      <c r="I1873" s="21"/>
    </row>
    <row r="1874" spans="1:9" x14ac:dyDescent="0.25">
      <c r="A1874" s="18">
        <v>42752</v>
      </c>
      <c r="B1874" s="19" t="s">
        <v>2214</v>
      </c>
      <c r="C1874" s="20">
        <v>97471</v>
      </c>
      <c r="D1874" s="4" t="s">
        <v>309</v>
      </c>
      <c r="E1874" s="17">
        <v>4262.3999999999996</v>
      </c>
      <c r="F1874" s="41" t="s">
        <v>511</v>
      </c>
      <c r="G1874" s="17">
        <v>4262.3999999999996</v>
      </c>
      <c r="H1874" s="17">
        <f t="shared" si="30"/>
        <v>0</v>
      </c>
      <c r="I1874" s="21"/>
    </row>
    <row r="1875" spans="1:9" x14ac:dyDescent="0.25">
      <c r="A1875" s="18">
        <v>42752</v>
      </c>
      <c r="B1875" s="19" t="s">
        <v>2215</v>
      </c>
      <c r="C1875" s="20">
        <v>97472</v>
      </c>
      <c r="D1875" s="4" t="s">
        <v>563</v>
      </c>
      <c r="E1875" s="17">
        <v>2926.8</v>
      </c>
      <c r="F1875" s="41" t="s">
        <v>511</v>
      </c>
      <c r="G1875" s="17">
        <v>2926.8</v>
      </c>
      <c r="H1875" s="17">
        <f t="shared" si="30"/>
        <v>0</v>
      </c>
      <c r="I1875" s="21"/>
    </row>
    <row r="1876" spans="1:9" x14ac:dyDescent="0.25">
      <c r="A1876" s="18">
        <v>42752</v>
      </c>
      <c r="B1876" s="19" t="s">
        <v>2216</v>
      </c>
      <c r="C1876" s="20">
        <v>97473</v>
      </c>
      <c r="D1876" s="4" t="s">
        <v>356</v>
      </c>
      <c r="E1876" s="17">
        <v>15136.2</v>
      </c>
      <c r="F1876" s="41" t="s">
        <v>317</v>
      </c>
      <c r="G1876" s="17">
        <v>15136.2</v>
      </c>
      <c r="H1876" s="17">
        <f t="shared" si="30"/>
        <v>0</v>
      </c>
      <c r="I1876" s="21"/>
    </row>
    <row r="1877" spans="1:9" x14ac:dyDescent="0.25">
      <c r="A1877" s="18">
        <v>42752</v>
      </c>
      <c r="B1877" s="19" t="s">
        <v>2217</v>
      </c>
      <c r="C1877" s="20">
        <v>97474</v>
      </c>
      <c r="D1877" s="4" t="s">
        <v>329</v>
      </c>
      <c r="E1877" s="17">
        <v>714.4</v>
      </c>
      <c r="F1877" s="41" t="s">
        <v>511</v>
      </c>
      <c r="G1877" s="17">
        <v>714.4</v>
      </c>
      <c r="H1877" s="17">
        <f t="shared" si="30"/>
        <v>0</v>
      </c>
      <c r="I1877" s="21"/>
    </row>
    <row r="1878" spans="1:9" x14ac:dyDescent="0.25">
      <c r="A1878" s="18">
        <v>42752</v>
      </c>
      <c r="B1878" s="19" t="s">
        <v>2218</v>
      </c>
      <c r="C1878" s="20">
        <v>97475</v>
      </c>
      <c r="D1878" s="4" t="s">
        <v>30</v>
      </c>
      <c r="E1878" s="17">
        <v>1334.76</v>
      </c>
      <c r="F1878" s="41" t="s">
        <v>317</v>
      </c>
      <c r="G1878" s="17">
        <v>1334.76</v>
      </c>
      <c r="H1878" s="17">
        <f t="shared" si="30"/>
        <v>0</v>
      </c>
      <c r="I1878" s="21"/>
    </row>
    <row r="1879" spans="1:9" x14ac:dyDescent="0.25">
      <c r="A1879" s="18">
        <v>42752</v>
      </c>
      <c r="B1879" s="19" t="s">
        <v>2219</v>
      </c>
      <c r="C1879" s="20">
        <v>97476</v>
      </c>
      <c r="D1879" s="4" t="s">
        <v>186</v>
      </c>
      <c r="E1879" s="17">
        <v>2937.6</v>
      </c>
      <c r="F1879" s="41" t="s">
        <v>336</v>
      </c>
      <c r="G1879" s="17">
        <v>2937.6</v>
      </c>
      <c r="H1879" s="17">
        <f t="shared" si="30"/>
        <v>0</v>
      </c>
      <c r="I1879" s="21"/>
    </row>
    <row r="1880" spans="1:9" x14ac:dyDescent="0.25">
      <c r="A1880" s="18">
        <v>42752</v>
      </c>
      <c r="B1880" s="19" t="s">
        <v>2220</v>
      </c>
      <c r="C1880" s="20">
        <v>97477</v>
      </c>
      <c r="D1880" s="4" t="s">
        <v>63</v>
      </c>
      <c r="E1880" s="17">
        <v>882</v>
      </c>
      <c r="F1880" s="41" t="s">
        <v>317</v>
      </c>
      <c r="G1880" s="17">
        <v>882</v>
      </c>
      <c r="H1880" s="17">
        <f t="shared" si="30"/>
        <v>0</v>
      </c>
      <c r="I1880" s="21"/>
    </row>
    <row r="1881" spans="1:9" x14ac:dyDescent="0.25">
      <c r="A1881" s="18">
        <v>42752</v>
      </c>
      <c r="B1881" s="19" t="s">
        <v>2221</v>
      </c>
      <c r="C1881" s="20">
        <v>97478</v>
      </c>
      <c r="D1881" s="4" t="s">
        <v>53</v>
      </c>
      <c r="E1881" s="17">
        <v>2637</v>
      </c>
      <c r="F1881" s="41" t="s">
        <v>317</v>
      </c>
      <c r="G1881" s="17">
        <v>2637</v>
      </c>
      <c r="H1881" s="17">
        <f t="shared" si="30"/>
        <v>0</v>
      </c>
      <c r="I1881" s="21"/>
    </row>
    <row r="1882" spans="1:9" x14ac:dyDescent="0.25">
      <c r="A1882" s="18">
        <v>42752</v>
      </c>
      <c r="B1882" s="19" t="s">
        <v>2222</v>
      </c>
      <c r="C1882" s="20">
        <v>97479</v>
      </c>
      <c r="D1882" s="4" t="s">
        <v>45</v>
      </c>
      <c r="E1882" s="17">
        <v>1641.6</v>
      </c>
      <c r="F1882" s="41" t="s">
        <v>317</v>
      </c>
      <c r="G1882" s="17">
        <v>1641.6</v>
      </c>
      <c r="H1882" s="17">
        <f t="shared" si="30"/>
        <v>0</v>
      </c>
      <c r="I1882" s="21"/>
    </row>
    <row r="1883" spans="1:9" x14ac:dyDescent="0.25">
      <c r="A1883" s="18">
        <v>42752</v>
      </c>
      <c r="B1883" s="19" t="s">
        <v>2223</v>
      </c>
      <c r="C1883" s="20">
        <v>97480</v>
      </c>
      <c r="D1883" s="4" t="s">
        <v>198</v>
      </c>
      <c r="E1883" s="17">
        <v>4375.3999999999996</v>
      </c>
      <c r="F1883" s="41" t="s">
        <v>317</v>
      </c>
      <c r="G1883" s="17">
        <v>4375.3999999999996</v>
      </c>
      <c r="H1883" s="17">
        <f t="shared" si="30"/>
        <v>0</v>
      </c>
      <c r="I1883" s="21"/>
    </row>
    <row r="1884" spans="1:9" x14ac:dyDescent="0.25">
      <c r="A1884" s="18">
        <v>42752</v>
      </c>
      <c r="B1884" s="19" t="s">
        <v>2224</v>
      </c>
      <c r="C1884" s="20">
        <v>97481</v>
      </c>
      <c r="D1884" s="4" t="s">
        <v>879</v>
      </c>
      <c r="E1884" s="17">
        <v>3562.2</v>
      </c>
      <c r="F1884" s="41" t="s">
        <v>511</v>
      </c>
      <c r="G1884" s="17">
        <v>3562.2</v>
      </c>
      <c r="H1884" s="17">
        <f t="shared" si="30"/>
        <v>0</v>
      </c>
      <c r="I1884" s="21"/>
    </row>
    <row r="1885" spans="1:9" x14ac:dyDescent="0.25">
      <c r="A1885" s="18">
        <v>42752</v>
      </c>
      <c r="B1885" s="19" t="s">
        <v>2225</v>
      </c>
      <c r="C1885" s="20">
        <v>97482</v>
      </c>
      <c r="D1885" s="4" t="s">
        <v>113</v>
      </c>
      <c r="E1885" s="17">
        <v>1692</v>
      </c>
      <c r="F1885" s="41" t="s">
        <v>317</v>
      </c>
      <c r="G1885" s="17">
        <v>1692</v>
      </c>
      <c r="H1885" s="17">
        <f t="shared" si="30"/>
        <v>0</v>
      </c>
      <c r="I1885" s="21"/>
    </row>
    <row r="1886" spans="1:9" x14ac:dyDescent="0.25">
      <c r="A1886" s="18">
        <v>42752</v>
      </c>
      <c r="B1886" s="19" t="s">
        <v>2226</v>
      </c>
      <c r="C1886" s="20">
        <v>97483</v>
      </c>
      <c r="D1886" s="4" t="s">
        <v>193</v>
      </c>
      <c r="E1886" s="17">
        <v>1890</v>
      </c>
      <c r="F1886" s="41" t="s">
        <v>1539</v>
      </c>
      <c r="G1886" s="17">
        <v>1890</v>
      </c>
      <c r="H1886" s="17">
        <f t="shared" si="30"/>
        <v>0</v>
      </c>
      <c r="I1886" s="21"/>
    </row>
    <row r="1887" spans="1:9" x14ac:dyDescent="0.25">
      <c r="A1887" s="18">
        <v>42752</v>
      </c>
      <c r="B1887" s="19" t="s">
        <v>2227</v>
      </c>
      <c r="C1887" s="20">
        <v>97484</v>
      </c>
      <c r="D1887" s="4" t="s">
        <v>281</v>
      </c>
      <c r="E1887" s="17">
        <v>1040</v>
      </c>
      <c r="F1887" s="41" t="s">
        <v>317</v>
      </c>
      <c r="G1887" s="17">
        <v>1040</v>
      </c>
      <c r="H1887" s="17">
        <f t="shared" si="30"/>
        <v>0</v>
      </c>
      <c r="I1887" s="21"/>
    </row>
    <row r="1888" spans="1:9" x14ac:dyDescent="0.25">
      <c r="A1888" s="18">
        <v>42752</v>
      </c>
      <c r="B1888" s="19" t="s">
        <v>2228</v>
      </c>
      <c r="C1888" s="20">
        <v>97485</v>
      </c>
      <c r="D1888" s="4" t="s">
        <v>30</v>
      </c>
      <c r="E1888" s="17">
        <v>1280</v>
      </c>
      <c r="F1888" s="41" t="s">
        <v>317</v>
      </c>
      <c r="G1888" s="17">
        <v>1280</v>
      </c>
      <c r="H1888" s="17">
        <f t="shared" si="30"/>
        <v>0</v>
      </c>
      <c r="I1888" s="21"/>
    </row>
    <row r="1889" spans="1:9" x14ac:dyDescent="0.25">
      <c r="A1889" s="18">
        <v>42752</v>
      </c>
      <c r="B1889" s="19" t="s">
        <v>2229</v>
      </c>
      <c r="C1889" s="20">
        <v>97486</v>
      </c>
      <c r="D1889" s="4" t="s">
        <v>99</v>
      </c>
      <c r="E1889" s="17">
        <v>2070</v>
      </c>
      <c r="F1889" s="41" t="s">
        <v>317</v>
      </c>
      <c r="G1889" s="17">
        <v>2070</v>
      </c>
      <c r="H1889" s="17">
        <f t="shared" si="30"/>
        <v>0</v>
      </c>
      <c r="I1889" s="21"/>
    </row>
    <row r="1890" spans="1:9" x14ac:dyDescent="0.25">
      <c r="A1890" s="18">
        <v>42752</v>
      </c>
      <c r="B1890" s="19" t="s">
        <v>2230</v>
      </c>
      <c r="C1890" s="20">
        <v>97487</v>
      </c>
      <c r="D1890" s="4" t="s">
        <v>101</v>
      </c>
      <c r="E1890" s="17">
        <v>460</v>
      </c>
      <c r="F1890" s="41" t="s">
        <v>317</v>
      </c>
      <c r="G1890" s="17">
        <v>460</v>
      </c>
      <c r="H1890" s="17">
        <f t="shared" si="30"/>
        <v>0</v>
      </c>
      <c r="I1890" s="21"/>
    </row>
    <row r="1891" spans="1:9" x14ac:dyDescent="0.25">
      <c r="A1891" s="18">
        <v>42752</v>
      </c>
      <c r="B1891" s="19" t="s">
        <v>2231</v>
      </c>
      <c r="C1891" s="20">
        <v>97488</v>
      </c>
      <c r="D1891" s="4" t="s">
        <v>448</v>
      </c>
      <c r="E1891" s="17">
        <v>3000.04</v>
      </c>
      <c r="F1891" s="41" t="s">
        <v>317</v>
      </c>
      <c r="G1891" s="17">
        <v>3000.04</v>
      </c>
      <c r="H1891" s="17">
        <f t="shared" si="30"/>
        <v>0</v>
      </c>
      <c r="I1891" s="21"/>
    </row>
    <row r="1892" spans="1:9" x14ac:dyDescent="0.25">
      <c r="A1892" s="18">
        <v>42752</v>
      </c>
      <c r="B1892" s="19" t="s">
        <v>2232</v>
      </c>
      <c r="C1892" s="20">
        <v>97489</v>
      </c>
      <c r="D1892" s="4" t="s">
        <v>103</v>
      </c>
      <c r="E1892" s="17">
        <v>667</v>
      </c>
      <c r="F1892" s="41" t="s">
        <v>317</v>
      </c>
      <c r="G1892" s="17">
        <v>667</v>
      </c>
      <c r="H1892" s="17">
        <f t="shared" si="30"/>
        <v>0</v>
      </c>
      <c r="I1892" s="21"/>
    </row>
    <row r="1893" spans="1:9" x14ac:dyDescent="0.25">
      <c r="A1893" s="18">
        <v>42752</v>
      </c>
      <c r="B1893" s="19" t="s">
        <v>2233</v>
      </c>
      <c r="C1893" s="20">
        <v>97490</v>
      </c>
      <c r="D1893" s="4" t="s">
        <v>838</v>
      </c>
      <c r="E1893" s="17">
        <v>3949</v>
      </c>
      <c r="F1893" s="41" t="s">
        <v>317</v>
      </c>
      <c r="G1893" s="17">
        <v>3949</v>
      </c>
      <c r="H1893" s="17">
        <f t="shared" si="30"/>
        <v>0</v>
      </c>
      <c r="I1893" s="21"/>
    </row>
    <row r="1894" spans="1:9" x14ac:dyDescent="0.25">
      <c r="A1894" s="18">
        <v>42752</v>
      </c>
      <c r="B1894" s="19" t="s">
        <v>2234</v>
      </c>
      <c r="C1894" s="20">
        <v>97491</v>
      </c>
      <c r="D1894" s="4" t="s">
        <v>472</v>
      </c>
      <c r="E1894" s="17">
        <v>644</v>
      </c>
      <c r="F1894" s="41" t="s">
        <v>317</v>
      </c>
      <c r="G1894" s="17">
        <v>644</v>
      </c>
      <c r="H1894" s="17">
        <f t="shared" si="30"/>
        <v>0</v>
      </c>
      <c r="I1894" s="21"/>
    </row>
    <row r="1895" spans="1:9" x14ac:dyDescent="0.25">
      <c r="A1895" s="18">
        <v>42752</v>
      </c>
      <c r="B1895" s="19" t="s">
        <v>2235</v>
      </c>
      <c r="C1895" s="20">
        <v>97492</v>
      </c>
      <c r="D1895" s="4" t="s">
        <v>88</v>
      </c>
      <c r="E1895" s="17">
        <v>972</v>
      </c>
      <c r="F1895" s="41" t="s">
        <v>317</v>
      </c>
      <c r="G1895" s="17">
        <v>972</v>
      </c>
      <c r="H1895" s="17">
        <f t="shared" si="30"/>
        <v>0</v>
      </c>
      <c r="I1895" s="21"/>
    </row>
    <row r="1896" spans="1:9" x14ac:dyDescent="0.25">
      <c r="A1896" s="18">
        <v>42752</v>
      </c>
      <c r="B1896" s="19" t="s">
        <v>2236</v>
      </c>
      <c r="C1896" s="20">
        <v>97493</v>
      </c>
      <c r="D1896" s="4" t="s">
        <v>92</v>
      </c>
      <c r="E1896" s="17">
        <v>1246.5999999999999</v>
      </c>
      <c r="F1896" s="41" t="s">
        <v>317</v>
      </c>
      <c r="G1896" s="17">
        <v>1246.5999999999999</v>
      </c>
      <c r="H1896" s="17">
        <f t="shared" si="30"/>
        <v>0</v>
      </c>
      <c r="I1896" s="21"/>
    </row>
    <row r="1897" spans="1:9" x14ac:dyDescent="0.25">
      <c r="A1897" s="18">
        <v>42752</v>
      </c>
      <c r="B1897" s="19" t="s">
        <v>2237</v>
      </c>
      <c r="C1897" s="20">
        <v>97494</v>
      </c>
      <c r="D1897" s="4" t="s">
        <v>462</v>
      </c>
      <c r="E1897" s="17">
        <v>8365.5</v>
      </c>
      <c r="F1897" s="41" t="s">
        <v>317</v>
      </c>
      <c r="G1897" s="17">
        <v>8365.5</v>
      </c>
      <c r="H1897" s="17">
        <f t="shared" si="30"/>
        <v>0</v>
      </c>
      <c r="I1897" s="21"/>
    </row>
    <row r="1898" spans="1:9" x14ac:dyDescent="0.25">
      <c r="A1898" s="18">
        <v>42752</v>
      </c>
      <c r="B1898" s="19" t="s">
        <v>2238</v>
      </c>
      <c r="C1898" s="20">
        <v>97495</v>
      </c>
      <c r="D1898" s="4" t="s">
        <v>109</v>
      </c>
      <c r="E1898" s="17">
        <v>5830</v>
      </c>
      <c r="F1898" s="41" t="s">
        <v>317</v>
      </c>
      <c r="G1898" s="17">
        <v>5830</v>
      </c>
      <c r="H1898" s="17">
        <f t="shared" si="30"/>
        <v>0</v>
      </c>
      <c r="I1898" s="21"/>
    </row>
    <row r="1899" spans="1:9" x14ac:dyDescent="0.25">
      <c r="A1899" s="18">
        <v>42752</v>
      </c>
      <c r="B1899" s="19" t="s">
        <v>2239</v>
      </c>
      <c r="C1899" s="20">
        <v>97496</v>
      </c>
      <c r="D1899" s="4" t="s">
        <v>2240</v>
      </c>
      <c r="E1899" s="17">
        <v>4349.7</v>
      </c>
      <c r="F1899" s="41" t="s">
        <v>511</v>
      </c>
      <c r="G1899" s="17">
        <v>4349.7</v>
      </c>
      <c r="H1899" s="17">
        <f t="shared" si="30"/>
        <v>0</v>
      </c>
      <c r="I1899" s="21"/>
    </row>
    <row r="1900" spans="1:9" x14ac:dyDescent="0.25">
      <c r="A1900" s="18">
        <v>42752</v>
      </c>
      <c r="B1900" s="19" t="s">
        <v>2241</v>
      </c>
      <c r="C1900" s="20">
        <v>97497</v>
      </c>
      <c r="D1900" s="4" t="s">
        <v>476</v>
      </c>
      <c r="E1900" s="17">
        <v>2450</v>
      </c>
      <c r="F1900" s="41" t="s">
        <v>317</v>
      </c>
      <c r="G1900" s="17">
        <v>2450</v>
      </c>
      <c r="H1900" s="17">
        <f t="shared" si="30"/>
        <v>0</v>
      </c>
      <c r="I1900" s="21"/>
    </row>
    <row r="1901" spans="1:9" x14ac:dyDescent="0.25">
      <c r="A1901" s="18">
        <v>42752</v>
      </c>
      <c r="B1901" s="19" t="s">
        <v>2242</v>
      </c>
      <c r="C1901" s="20">
        <v>97498</v>
      </c>
      <c r="D1901" s="4" t="s">
        <v>422</v>
      </c>
      <c r="E1901" s="17">
        <v>2379.6</v>
      </c>
      <c r="F1901" s="41" t="s">
        <v>511</v>
      </c>
      <c r="G1901" s="17">
        <v>2379.6</v>
      </c>
      <c r="H1901" s="17">
        <f t="shared" si="30"/>
        <v>0</v>
      </c>
      <c r="I1901" s="21"/>
    </row>
    <row r="1902" spans="1:9" x14ac:dyDescent="0.25">
      <c r="A1902" s="18">
        <v>42752</v>
      </c>
      <c r="B1902" s="19" t="s">
        <v>2243</v>
      </c>
      <c r="C1902" s="20">
        <v>97499</v>
      </c>
      <c r="D1902" s="4" t="s">
        <v>476</v>
      </c>
      <c r="E1902" s="17">
        <v>792.6</v>
      </c>
      <c r="F1902" s="41" t="s">
        <v>317</v>
      </c>
      <c r="G1902" s="17">
        <v>792.6</v>
      </c>
      <c r="H1902" s="17">
        <f t="shared" si="30"/>
        <v>0</v>
      </c>
      <c r="I1902" s="21"/>
    </row>
    <row r="1903" spans="1:9" x14ac:dyDescent="0.25">
      <c r="A1903" s="18">
        <v>42752</v>
      </c>
      <c r="B1903" s="19" t="s">
        <v>2244</v>
      </c>
      <c r="C1903" s="20">
        <v>97500</v>
      </c>
      <c r="D1903" s="4" t="s">
        <v>305</v>
      </c>
      <c r="E1903" s="17">
        <v>4956.3999999999996</v>
      </c>
      <c r="F1903" s="41" t="s">
        <v>224</v>
      </c>
      <c r="G1903" s="17">
        <v>4956.3999999999996</v>
      </c>
      <c r="H1903" s="17">
        <f t="shared" si="30"/>
        <v>0</v>
      </c>
      <c r="I1903" s="21"/>
    </row>
    <row r="1904" spans="1:9" x14ac:dyDescent="0.25">
      <c r="A1904" s="18">
        <v>42752</v>
      </c>
      <c r="B1904" s="19" t="s">
        <v>2245</v>
      </c>
      <c r="C1904" s="20">
        <v>97501</v>
      </c>
      <c r="D1904" s="4" t="s">
        <v>1870</v>
      </c>
      <c r="E1904" s="17">
        <v>1649.44</v>
      </c>
      <c r="F1904" s="41" t="s">
        <v>317</v>
      </c>
      <c r="G1904" s="17">
        <v>1649.44</v>
      </c>
      <c r="H1904" s="17">
        <f t="shared" si="30"/>
        <v>0</v>
      </c>
      <c r="I1904" s="21"/>
    </row>
    <row r="1905" spans="1:9" x14ac:dyDescent="0.25">
      <c r="A1905" s="18">
        <v>42752</v>
      </c>
      <c r="B1905" s="19" t="s">
        <v>2246</v>
      </c>
      <c r="C1905" s="20">
        <v>97502</v>
      </c>
      <c r="D1905" s="4" t="s">
        <v>122</v>
      </c>
      <c r="E1905" s="17">
        <v>9899.2000000000007</v>
      </c>
      <c r="F1905" s="41" t="s">
        <v>1173</v>
      </c>
      <c r="G1905" s="17">
        <v>9899.2000000000007</v>
      </c>
      <c r="H1905" s="17">
        <f t="shared" si="30"/>
        <v>0</v>
      </c>
      <c r="I1905" s="21"/>
    </row>
    <row r="1906" spans="1:9" x14ac:dyDescent="0.25">
      <c r="A1906" s="18">
        <v>42752</v>
      </c>
      <c r="B1906" s="19" t="s">
        <v>2247</v>
      </c>
      <c r="C1906" s="20">
        <v>97503</v>
      </c>
      <c r="D1906" s="4" t="s">
        <v>1968</v>
      </c>
      <c r="E1906" s="17">
        <v>3503.5</v>
      </c>
      <c r="F1906" s="41" t="s">
        <v>511</v>
      </c>
      <c r="G1906" s="17">
        <v>3503.5</v>
      </c>
      <c r="H1906" s="17">
        <f t="shared" si="30"/>
        <v>0</v>
      </c>
      <c r="I1906" s="21"/>
    </row>
    <row r="1907" spans="1:9" x14ac:dyDescent="0.25">
      <c r="A1907" s="18">
        <v>42752</v>
      </c>
      <c r="B1907" s="19" t="s">
        <v>2248</v>
      </c>
      <c r="C1907" s="20">
        <v>97504</v>
      </c>
      <c r="D1907" s="4" t="s">
        <v>316</v>
      </c>
      <c r="E1907" s="17">
        <v>32648.080000000002</v>
      </c>
      <c r="F1907" s="41" t="s">
        <v>307</v>
      </c>
      <c r="G1907" s="17">
        <v>32648.080000000002</v>
      </c>
      <c r="H1907" s="17">
        <f t="shared" si="30"/>
        <v>0</v>
      </c>
      <c r="I1907" s="21"/>
    </row>
    <row r="1908" spans="1:9" x14ac:dyDescent="0.25">
      <c r="A1908" s="18">
        <v>42752</v>
      </c>
      <c r="B1908" s="19" t="s">
        <v>2249</v>
      </c>
      <c r="C1908" s="20">
        <v>97505</v>
      </c>
      <c r="D1908" s="4" t="s">
        <v>30</v>
      </c>
      <c r="E1908" s="17">
        <v>16808.400000000001</v>
      </c>
      <c r="F1908" s="41" t="s">
        <v>511</v>
      </c>
      <c r="G1908" s="17">
        <v>16808.400000000001</v>
      </c>
      <c r="H1908" s="17">
        <f t="shared" si="30"/>
        <v>0</v>
      </c>
      <c r="I1908" s="21"/>
    </row>
    <row r="1909" spans="1:9" ht="16.5" customHeight="1" x14ac:dyDescent="0.25">
      <c r="A1909" s="18">
        <v>42752</v>
      </c>
      <c r="B1909" s="19" t="s">
        <v>2250</v>
      </c>
      <c r="C1909" s="20">
        <v>97506</v>
      </c>
      <c r="D1909" s="4" t="s">
        <v>30</v>
      </c>
      <c r="E1909" s="17">
        <v>7686</v>
      </c>
      <c r="F1909" s="41" t="s">
        <v>511</v>
      </c>
      <c r="G1909" s="17">
        <v>7686</v>
      </c>
      <c r="H1909" s="17">
        <f t="shared" si="30"/>
        <v>0</v>
      </c>
      <c r="I1909" s="21"/>
    </row>
    <row r="1910" spans="1:9" x14ac:dyDescent="0.25">
      <c r="A1910" s="18">
        <v>42752</v>
      </c>
      <c r="B1910" s="19" t="s">
        <v>2251</v>
      </c>
      <c r="C1910" s="20">
        <v>97507</v>
      </c>
      <c r="D1910" s="15" t="s">
        <v>21</v>
      </c>
      <c r="E1910" s="16">
        <v>0</v>
      </c>
      <c r="F1910" s="40" t="s">
        <v>95</v>
      </c>
      <c r="G1910" s="16">
        <v>0</v>
      </c>
      <c r="H1910" s="16">
        <f t="shared" si="30"/>
        <v>0</v>
      </c>
      <c r="I1910" s="21"/>
    </row>
    <row r="1911" spans="1:9" x14ac:dyDescent="0.25">
      <c r="A1911" s="18">
        <v>42752</v>
      </c>
      <c r="B1911" s="19" t="s">
        <v>2252</v>
      </c>
      <c r="C1911" s="20">
        <v>97508</v>
      </c>
      <c r="D1911" s="4" t="s">
        <v>21</v>
      </c>
      <c r="E1911" s="17">
        <v>42484</v>
      </c>
      <c r="F1911" s="41" t="s">
        <v>1889</v>
      </c>
      <c r="G1911" s="17">
        <v>42484</v>
      </c>
      <c r="H1911" s="17">
        <f t="shared" si="30"/>
        <v>0</v>
      </c>
      <c r="I1911" s="21"/>
    </row>
    <row r="1912" spans="1:9" x14ac:dyDescent="0.25">
      <c r="A1912" s="18">
        <v>42752</v>
      </c>
      <c r="B1912" s="19" t="s">
        <v>2253</v>
      </c>
      <c r="C1912" s="20">
        <v>97509</v>
      </c>
      <c r="D1912" s="4" t="s">
        <v>10</v>
      </c>
      <c r="E1912" s="17">
        <v>133784.1</v>
      </c>
      <c r="F1912" s="41" t="s">
        <v>1539</v>
      </c>
      <c r="G1912" s="17">
        <v>133784.1</v>
      </c>
      <c r="H1912" s="17">
        <f t="shared" si="30"/>
        <v>0</v>
      </c>
      <c r="I1912" s="21"/>
    </row>
    <row r="1913" spans="1:9" x14ac:dyDescent="0.25">
      <c r="A1913" s="18">
        <v>42752</v>
      </c>
      <c r="B1913" s="19" t="s">
        <v>2254</v>
      </c>
      <c r="C1913" s="20">
        <v>97510</v>
      </c>
      <c r="D1913" s="4" t="s">
        <v>10</v>
      </c>
      <c r="E1913" s="17">
        <v>7585.4</v>
      </c>
      <c r="F1913" s="41" t="s">
        <v>1539</v>
      </c>
      <c r="G1913" s="17">
        <v>7585.4</v>
      </c>
      <c r="H1913" s="17">
        <f t="shared" si="30"/>
        <v>0</v>
      </c>
      <c r="I1913" s="21"/>
    </row>
    <row r="1914" spans="1:9" x14ac:dyDescent="0.25">
      <c r="A1914" s="18">
        <v>42752</v>
      </c>
      <c r="B1914" s="19" t="s">
        <v>2255</v>
      </c>
      <c r="C1914" s="20">
        <v>97511</v>
      </c>
      <c r="D1914" s="4" t="s">
        <v>352</v>
      </c>
      <c r="E1914" s="17">
        <v>2488.6</v>
      </c>
      <c r="F1914" s="41" t="s">
        <v>511</v>
      </c>
      <c r="G1914" s="17">
        <v>2488.6</v>
      </c>
      <c r="H1914" s="17">
        <f t="shared" si="30"/>
        <v>0</v>
      </c>
      <c r="I1914" s="21"/>
    </row>
    <row r="1915" spans="1:9" x14ac:dyDescent="0.25">
      <c r="A1915" s="18">
        <v>42752</v>
      </c>
      <c r="B1915" s="19" t="s">
        <v>2256</v>
      </c>
      <c r="C1915" s="20">
        <v>97512</v>
      </c>
      <c r="D1915" s="4" t="s">
        <v>71</v>
      </c>
      <c r="E1915" s="17">
        <v>2464</v>
      </c>
      <c r="F1915" s="41" t="s">
        <v>511</v>
      </c>
      <c r="G1915" s="17">
        <v>2464</v>
      </c>
      <c r="H1915" s="17">
        <f t="shared" si="30"/>
        <v>0</v>
      </c>
      <c r="I1915" s="21"/>
    </row>
    <row r="1916" spans="1:9" x14ac:dyDescent="0.25">
      <c r="A1916" s="18">
        <v>42752</v>
      </c>
      <c r="B1916" s="19" t="s">
        <v>2257</v>
      </c>
      <c r="C1916" s="20">
        <v>97513</v>
      </c>
      <c r="D1916" s="4" t="s">
        <v>30</v>
      </c>
      <c r="E1916" s="17">
        <v>1391.2</v>
      </c>
      <c r="F1916" s="41" t="s">
        <v>511</v>
      </c>
      <c r="G1916" s="17">
        <v>1391.2</v>
      </c>
      <c r="H1916" s="17">
        <f t="shared" si="30"/>
        <v>0</v>
      </c>
      <c r="I1916" s="21"/>
    </row>
    <row r="1917" spans="1:9" x14ac:dyDescent="0.25">
      <c r="A1917" s="18">
        <v>42752</v>
      </c>
      <c r="B1917" s="19" t="s">
        <v>2258</v>
      </c>
      <c r="C1917" s="20">
        <v>97514</v>
      </c>
      <c r="D1917" s="4" t="s">
        <v>509</v>
      </c>
      <c r="E1917" s="17">
        <v>15061.2</v>
      </c>
      <c r="F1917" s="41" t="s">
        <v>1391</v>
      </c>
      <c r="G1917" s="17">
        <v>15061.2</v>
      </c>
      <c r="H1917" s="17">
        <f t="shared" si="30"/>
        <v>0</v>
      </c>
      <c r="I1917" s="21"/>
    </row>
    <row r="1918" spans="1:9" x14ac:dyDescent="0.25">
      <c r="A1918" s="18">
        <v>42752</v>
      </c>
      <c r="B1918" s="19" t="s">
        <v>2259</v>
      </c>
      <c r="C1918" s="20">
        <v>97515</v>
      </c>
      <c r="D1918" s="4" t="s">
        <v>1141</v>
      </c>
      <c r="E1918" s="17">
        <v>707.2</v>
      </c>
      <c r="F1918" s="41" t="s">
        <v>511</v>
      </c>
      <c r="G1918" s="17">
        <v>707.2</v>
      </c>
      <c r="H1918" s="17">
        <f t="shared" si="30"/>
        <v>0</v>
      </c>
      <c r="I1918" s="21"/>
    </row>
    <row r="1919" spans="1:9" x14ac:dyDescent="0.25">
      <c r="A1919" s="18">
        <v>42752</v>
      </c>
      <c r="B1919" s="19" t="s">
        <v>2260</v>
      </c>
      <c r="C1919" s="20">
        <v>97516</v>
      </c>
      <c r="D1919" s="4" t="s">
        <v>222</v>
      </c>
      <c r="E1919" s="17">
        <v>283712</v>
      </c>
      <c r="F1919" s="41" t="s">
        <v>224</v>
      </c>
      <c r="G1919" s="17">
        <v>283712</v>
      </c>
      <c r="H1919" s="17">
        <f t="shared" si="30"/>
        <v>0</v>
      </c>
      <c r="I1919" s="21"/>
    </row>
    <row r="1920" spans="1:9" x14ac:dyDescent="0.25">
      <c r="A1920" s="18">
        <v>42752</v>
      </c>
      <c r="B1920" s="19" t="s">
        <v>2261</v>
      </c>
      <c r="C1920" s="20">
        <v>97517</v>
      </c>
      <c r="D1920" s="4" t="s">
        <v>220</v>
      </c>
      <c r="E1920" s="17">
        <v>2134.4</v>
      </c>
      <c r="F1920" s="41" t="s">
        <v>317</v>
      </c>
      <c r="G1920" s="17">
        <v>2134.4</v>
      </c>
      <c r="H1920" s="17">
        <f t="shared" si="30"/>
        <v>0</v>
      </c>
      <c r="I1920" s="21"/>
    </row>
    <row r="1921" spans="1:9" x14ac:dyDescent="0.25">
      <c r="A1921" s="18">
        <v>42752</v>
      </c>
      <c r="B1921" s="19" t="s">
        <v>2262</v>
      </c>
      <c r="C1921" s="20">
        <v>97518</v>
      </c>
      <c r="D1921" s="4" t="s">
        <v>1789</v>
      </c>
      <c r="E1921" s="17">
        <v>5166.2</v>
      </c>
      <c r="F1921" s="41" t="s">
        <v>317</v>
      </c>
      <c r="G1921" s="17">
        <v>5166.2</v>
      </c>
      <c r="H1921" s="17">
        <f t="shared" si="30"/>
        <v>0</v>
      </c>
      <c r="I1921" s="21"/>
    </row>
    <row r="1922" spans="1:9" x14ac:dyDescent="0.25">
      <c r="A1922" s="18">
        <v>42753</v>
      </c>
      <c r="B1922" s="19" t="s">
        <v>2263</v>
      </c>
      <c r="C1922" s="20">
        <v>97519</v>
      </c>
      <c r="D1922" s="4" t="s">
        <v>231</v>
      </c>
      <c r="E1922" s="17">
        <v>11613.1</v>
      </c>
      <c r="F1922" s="41" t="s">
        <v>224</v>
      </c>
      <c r="G1922" s="17">
        <v>11613.1</v>
      </c>
      <c r="H1922" s="17">
        <f t="shared" si="30"/>
        <v>0</v>
      </c>
      <c r="I1922" s="21"/>
    </row>
    <row r="1923" spans="1:9" x14ac:dyDescent="0.25">
      <c r="A1923" s="18">
        <v>42753</v>
      </c>
      <c r="B1923" s="19" t="s">
        <v>2264</v>
      </c>
      <c r="C1923" s="20">
        <v>97520</v>
      </c>
      <c r="D1923" s="4" t="s">
        <v>374</v>
      </c>
      <c r="E1923" s="17">
        <v>2363.1999999999998</v>
      </c>
      <c r="F1923" s="41" t="s">
        <v>317</v>
      </c>
      <c r="G1923" s="17">
        <v>2363.1999999999998</v>
      </c>
      <c r="H1923" s="17">
        <f t="shared" si="30"/>
        <v>0</v>
      </c>
      <c r="I1923" s="21"/>
    </row>
    <row r="1924" spans="1:9" x14ac:dyDescent="0.25">
      <c r="A1924" s="18">
        <v>42753</v>
      </c>
      <c r="B1924" s="19" t="s">
        <v>2265</v>
      </c>
      <c r="C1924" s="20">
        <v>97521</v>
      </c>
      <c r="D1924" s="15" t="s">
        <v>236</v>
      </c>
      <c r="E1924" s="16">
        <v>0</v>
      </c>
      <c r="F1924" s="40" t="s">
        <v>95</v>
      </c>
      <c r="G1924" s="16">
        <v>0</v>
      </c>
      <c r="H1924" s="16">
        <f t="shared" si="30"/>
        <v>0</v>
      </c>
      <c r="I1924" s="21"/>
    </row>
    <row r="1925" spans="1:9" x14ac:dyDescent="0.25">
      <c r="A1925" s="18">
        <v>42753</v>
      </c>
      <c r="B1925" s="19" t="s">
        <v>2266</v>
      </c>
      <c r="C1925" s="20">
        <v>97522</v>
      </c>
      <c r="D1925" s="4" t="s">
        <v>231</v>
      </c>
      <c r="E1925" s="17">
        <v>42764.3</v>
      </c>
      <c r="F1925" s="41" t="s">
        <v>224</v>
      </c>
      <c r="G1925" s="17">
        <v>42764.3</v>
      </c>
      <c r="H1925" s="17">
        <f t="shared" si="30"/>
        <v>0</v>
      </c>
      <c r="I1925" s="21"/>
    </row>
    <row r="1926" spans="1:9" x14ac:dyDescent="0.25">
      <c r="A1926" s="18">
        <v>42753</v>
      </c>
      <c r="B1926" s="19" t="s">
        <v>2267</v>
      </c>
      <c r="C1926" s="20">
        <v>97523</v>
      </c>
      <c r="D1926" s="4" t="s">
        <v>30</v>
      </c>
      <c r="E1926" s="17">
        <v>4051.2</v>
      </c>
      <c r="F1926" s="41" t="s">
        <v>317</v>
      </c>
      <c r="G1926" s="17">
        <v>4051.2</v>
      </c>
      <c r="H1926" s="17">
        <f t="shared" ref="H1926:H1989" si="31">E1926-G1926</f>
        <v>0</v>
      </c>
      <c r="I1926" s="21"/>
    </row>
    <row r="1927" spans="1:9" x14ac:dyDescent="0.25">
      <c r="A1927" s="18">
        <v>42753</v>
      </c>
      <c r="B1927" s="19" t="s">
        <v>2268</v>
      </c>
      <c r="C1927" s="20">
        <v>97524</v>
      </c>
      <c r="D1927" s="15" t="s">
        <v>609</v>
      </c>
      <c r="E1927" s="16">
        <v>0</v>
      </c>
      <c r="F1927" s="40" t="s">
        <v>95</v>
      </c>
      <c r="G1927" s="16">
        <v>0</v>
      </c>
      <c r="H1927" s="16">
        <f t="shared" si="31"/>
        <v>0</v>
      </c>
      <c r="I1927" s="21"/>
    </row>
    <row r="1928" spans="1:9" x14ac:dyDescent="0.25">
      <c r="A1928" s="18">
        <v>42753</v>
      </c>
      <c r="B1928" s="19" t="s">
        <v>2269</v>
      </c>
      <c r="C1928" s="20">
        <v>97525</v>
      </c>
      <c r="D1928" s="4" t="s">
        <v>28</v>
      </c>
      <c r="E1928" s="17">
        <v>4712.3999999999996</v>
      </c>
      <c r="F1928" s="41" t="s">
        <v>317</v>
      </c>
      <c r="G1928" s="17">
        <v>4712.3999999999996</v>
      </c>
      <c r="H1928" s="17">
        <f t="shared" si="31"/>
        <v>0</v>
      </c>
      <c r="I1928" s="21"/>
    </row>
    <row r="1929" spans="1:9" x14ac:dyDescent="0.25">
      <c r="A1929" s="18">
        <v>42753</v>
      </c>
      <c r="B1929" s="19" t="s">
        <v>2270</v>
      </c>
      <c r="C1929" s="20">
        <v>97526</v>
      </c>
      <c r="D1929" s="4" t="s">
        <v>609</v>
      </c>
      <c r="E1929" s="17">
        <v>29632.68</v>
      </c>
      <c r="F1929" s="41" t="s">
        <v>224</v>
      </c>
      <c r="G1929" s="17">
        <v>29632.68</v>
      </c>
      <c r="H1929" s="17">
        <f t="shared" si="31"/>
        <v>0</v>
      </c>
      <c r="I1929" s="21"/>
    </row>
    <row r="1930" spans="1:9" x14ac:dyDescent="0.25">
      <c r="A1930" s="18">
        <v>42753</v>
      </c>
      <c r="B1930" s="19" t="s">
        <v>2271</v>
      </c>
      <c r="C1930" s="20">
        <v>97527</v>
      </c>
      <c r="D1930" s="4" t="s">
        <v>30</v>
      </c>
      <c r="E1930" s="17">
        <v>703.8</v>
      </c>
      <c r="F1930" s="41" t="s">
        <v>224</v>
      </c>
      <c r="G1930" s="17">
        <v>703.8</v>
      </c>
      <c r="H1930" s="17">
        <f t="shared" si="31"/>
        <v>0</v>
      </c>
      <c r="I1930" s="21"/>
    </row>
    <row r="1931" spans="1:9" x14ac:dyDescent="0.25">
      <c r="A1931" s="18">
        <v>42753</v>
      </c>
      <c r="B1931" s="19" t="s">
        <v>2272</v>
      </c>
      <c r="C1931" s="20">
        <v>97528</v>
      </c>
      <c r="D1931" s="4" t="s">
        <v>32</v>
      </c>
      <c r="E1931" s="17">
        <v>6794.7</v>
      </c>
      <c r="F1931" s="41" t="s">
        <v>2143</v>
      </c>
      <c r="G1931" s="17">
        <v>6794.7</v>
      </c>
      <c r="H1931" s="17">
        <f t="shared" si="31"/>
        <v>0</v>
      </c>
      <c r="I1931" s="21"/>
    </row>
    <row r="1932" spans="1:9" x14ac:dyDescent="0.25">
      <c r="A1932" s="18">
        <v>42753</v>
      </c>
      <c r="B1932" s="19" t="s">
        <v>2273</v>
      </c>
      <c r="C1932" s="20">
        <v>97529</v>
      </c>
      <c r="D1932" s="4" t="s">
        <v>253</v>
      </c>
      <c r="E1932" s="17">
        <v>4196.8</v>
      </c>
      <c r="F1932" s="41" t="s">
        <v>2274</v>
      </c>
      <c r="G1932" s="17">
        <v>4196.8</v>
      </c>
      <c r="H1932" s="17">
        <f t="shared" si="31"/>
        <v>0</v>
      </c>
      <c r="I1932" s="21"/>
    </row>
    <row r="1933" spans="1:9" x14ac:dyDescent="0.25">
      <c r="A1933" s="18">
        <v>42753</v>
      </c>
      <c r="B1933" s="19" t="s">
        <v>2275</v>
      </c>
      <c r="C1933" s="20">
        <v>97530</v>
      </c>
      <c r="D1933" s="4" t="s">
        <v>30</v>
      </c>
      <c r="E1933" s="17">
        <v>8736</v>
      </c>
      <c r="F1933" s="41" t="s">
        <v>317</v>
      </c>
      <c r="G1933" s="17">
        <v>8736</v>
      </c>
      <c r="H1933" s="17">
        <f t="shared" si="31"/>
        <v>0</v>
      </c>
      <c r="I1933" s="21"/>
    </row>
    <row r="1934" spans="1:9" x14ac:dyDescent="0.25">
      <c r="A1934" s="18">
        <v>42753</v>
      </c>
      <c r="B1934" s="19" t="s">
        <v>2276</v>
      </c>
      <c r="C1934" s="20">
        <v>97531</v>
      </c>
      <c r="D1934" s="4" t="s">
        <v>17</v>
      </c>
      <c r="E1934" s="17">
        <v>2070</v>
      </c>
      <c r="F1934" s="41" t="s">
        <v>317</v>
      </c>
      <c r="G1934" s="17">
        <v>2070</v>
      </c>
      <c r="H1934" s="17">
        <f t="shared" si="31"/>
        <v>0</v>
      </c>
      <c r="I1934" s="21"/>
    </row>
    <row r="1935" spans="1:9" x14ac:dyDescent="0.25">
      <c r="A1935" s="18">
        <v>42753</v>
      </c>
      <c r="B1935" s="19" t="s">
        <v>2277</v>
      </c>
      <c r="C1935" s="20">
        <v>97532</v>
      </c>
      <c r="D1935" s="4" t="s">
        <v>972</v>
      </c>
      <c r="E1935" s="17">
        <v>10514</v>
      </c>
      <c r="F1935" s="41" t="s">
        <v>317</v>
      </c>
      <c r="G1935" s="17">
        <v>10514</v>
      </c>
      <c r="H1935" s="17">
        <f t="shared" si="31"/>
        <v>0</v>
      </c>
      <c r="I1935" s="21"/>
    </row>
    <row r="1936" spans="1:9" x14ac:dyDescent="0.25">
      <c r="A1936" s="18">
        <v>42753</v>
      </c>
      <c r="B1936" s="19" t="s">
        <v>2278</v>
      </c>
      <c r="C1936" s="20">
        <v>97533</v>
      </c>
      <c r="D1936" s="4" t="s">
        <v>67</v>
      </c>
      <c r="E1936" s="17">
        <v>7387.4</v>
      </c>
      <c r="F1936" s="41" t="s">
        <v>927</v>
      </c>
      <c r="G1936" s="17">
        <v>7387.4</v>
      </c>
      <c r="H1936" s="17">
        <f t="shared" si="31"/>
        <v>0</v>
      </c>
      <c r="I1936" s="21"/>
    </row>
    <row r="1937" spans="1:9" x14ac:dyDescent="0.25">
      <c r="A1937" s="18">
        <v>42753</v>
      </c>
      <c r="B1937" s="19" t="s">
        <v>2279</v>
      </c>
      <c r="C1937" s="20">
        <v>97534</v>
      </c>
      <c r="D1937" s="4" t="s">
        <v>49</v>
      </c>
      <c r="E1937" s="17">
        <v>15419.8</v>
      </c>
      <c r="F1937" s="42" t="s">
        <v>2280</v>
      </c>
      <c r="G1937" s="22">
        <f>5000+10419.8</f>
        <v>15419.8</v>
      </c>
      <c r="H1937" s="22">
        <f t="shared" si="31"/>
        <v>0</v>
      </c>
      <c r="I1937" s="21"/>
    </row>
    <row r="1938" spans="1:9" x14ac:dyDescent="0.25">
      <c r="A1938" s="18">
        <v>42753</v>
      </c>
      <c r="B1938" s="19" t="s">
        <v>2281</v>
      </c>
      <c r="C1938" s="20">
        <v>97535</v>
      </c>
      <c r="D1938" s="15" t="s">
        <v>289</v>
      </c>
      <c r="E1938" s="16">
        <v>0</v>
      </c>
      <c r="F1938" s="40" t="s">
        <v>95</v>
      </c>
      <c r="G1938" s="16">
        <v>0</v>
      </c>
      <c r="H1938" s="16">
        <f t="shared" si="31"/>
        <v>0</v>
      </c>
      <c r="I1938" s="21"/>
    </row>
    <row r="1939" spans="1:9" x14ac:dyDescent="0.25">
      <c r="A1939" s="18">
        <v>42753</v>
      </c>
      <c r="B1939" s="19" t="s">
        <v>2282</v>
      </c>
      <c r="C1939" s="20">
        <v>97536</v>
      </c>
      <c r="D1939" s="4" t="s">
        <v>26</v>
      </c>
      <c r="E1939" s="17">
        <v>17798.8</v>
      </c>
      <c r="F1939" s="41" t="s">
        <v>317</v>
      </c>
      <c r="G1939" s="17">
        <v>17798.8</v>
      </c>
      <c r="H1939" s="17">
        <f t="shared" si="31"/>
        <v>0</v>
      </c>
      <c r="I1939" s="21"/>
    </row>
    <row r="1940" spans="1:9" x14ac:dyDescent="0.25">
      <c r="A1940" s="18">
        <v>42753</v>
      </c>
      <c r="B1940" s="19" t="s">
        <v>2283</v>
      </c>
      <c r="C1940" s="20">
        <v>97537</v>
      </c>
      <c r="D1940" s="4" t="s">
        <v>289</v>
      </c>
      <c r="E1940" s="17">
        <v>131798.07</v>
      </c>
      <c r="F1940" s="41" t="s">
        <v>1173</v>
      </c>
      <c r="G1940" s="17">
        <v>131798.07</v>
      </c>
      <c r="H1940" s="17">
        <f t="shared" si="31"/>
        <v>0</v>
      </c>
      <c r="I1940" s="21"/>
    </row>
    <row r="1941" spans="1:9" x14ac:dyDescent="0.25">
      <c r="A1941" s="18">
        <v>42753</v>
      </c>
      <c r="B1941" s="19" t="s">
        <v>2284</v>
      </c>
      <c r="C1941" s="20">
        <v>97538</v>
      </c>
      <c r="D1941" s="15" t="s">
        <v>236</v>
      </c>
      <c r="E1941" s="16">
        <v>0</v>
      </c>
      <c r="F1941" s="40" t="s">
        <v>95</v>
      </c>
      <c r="G1941" s="16">
        <v>0</v>
      </c>
      <c r="H1941" s="16">
        <f t="shared" si="31"/>
        <v>0</v>
      </c>
      <c r="I1941" s="21"/>
    </row>
    <row r="1942" spans="1:9" x14ac:dyDescent="0.25">
      <c r="A1942" s="18">
        <v>42753</v>
      </c>
      <c r="B1942" s="19" t="s">
        <v>2285</v>
      </c>
      <c r="C1942" s="20">
        <v>97539</v>
      </c>
      <c r="D1942" s="4" t="s">
        <v>236</v>
      </c>
      <c r="E1942" s="17">
        <v>63723.95</v>
      </c>
      <c r="F1942" s="42" t="s">
        <v>2286</v>
      </c>
      <c r="G1942" s="22">
        <f>45793.79+17930.16</f>
        <v>63723.95</v>
      </c>
      <c r="H1942" s="22">
        <f t="shared" si="31"/>
        <v>0</v>
      </c>
      <c r="I1942" s="21"/>
    </row>
    <row r="1943" spans="1:9" x14ac:dyDescent="0.25">
      <c r="A1943" s="18">
        <v>42753</v>
      </c>
      <c r="B1943" s="19" t="s">
        <v>2287</v>
      </c>
      <c r="C1943" s="20">
        <v>97540</v>
      </c>
      <c r="D1943" s="4" t="s">
        <v>428</v>
      </c>
      <c r="E1943" s="17">
        <v>1375</v>
      </c>
      <c r="F1943" s="41" t="s">
        <v>1539</v>
      </c>
      <c r="G1943" s="17">
        <v>1375</v>
      </c>
      <c r="H1943" s="17">
        <f t="shared" si="31"/>
        <v>0</v>
      </c>
      <c r="I1943" s="21"/>
    </row>
    <row r="1944" spans="1:9" x14ac:dyDescent="0.25">
      <c r="A1944" s="18">
        <v>42753</v>
      </c>
      <c r="B1944" s="19" t="s">
        <v>2288</v>
      </c>
      <c r="C1944" s="20">
        <v>97541</v>
      </c>
      <c r="D1944" s="4" t="s">
        <v>35</v>
      </c>
      <c r="E1944" s="17">
        <v>12364</v>
      </c>
      <c r="F1944" s="41" t="s">
        <v>1539</v>
      </c>
      <c r="G1944" s="17">
        <v>12364</v>
      </c>
      <c r="H1944" s="17">
        <f t="shared" si="31"/>
        <v>0</v>
      </c>
    </row>
    <row r="1945" spans="1:9" x14ac:dyDescent="0.25">
      <c r="A1945" s="18">
        <v>42753</v>
      </c>
      <c r="B1945" s="19" t="s">
        <v>2289</v>
      </c>
      <c r="C1945" s="20">
        <v>97542</v>
      </c>
      <c r="D1945" s="4" t="s">
        <v>432</v>
      </c>
      <c r="E1945" s="17">
        <v>18506.400000000001</v>
      </c>
      <c r="F1945" s="41" t="s">
        <v>1539</v>
      </c>
      <c r="G1945" s="17">
        <v>18506.400000000001</v>
      </c>
      <c r="H1945" s="17">
        <f t="shared" si="31"/>
        <v>0</v>
      </c>
    </row>
    <row r="1946" spans="1:9" x14ac:dyDescent="0.25">
      <c r="A1946" s="18">
        <v>42753</v>
      </c>
      <c r="B1946" s="19" t="s">
        <v>2290</v>
      </c>
      <c r="C1946" s="20">
        <v>97543</v>
      </c>
      <c r="D1946" s="4" t="s">
        <v>268</v>
      </c>
      <c r="E1946" s="17">
        <v>18971.599999999999</v>
      </c>
      <c r="F1946" s="41" t="s">
        <v>1539</v>
      </c>
      <c r="G1946" s="17">
        <v>18971.599999999999</v>
      </c>
      <c r="H1946" s="17">
        <f t="shared" si="31"/>
        <v>0</v>
      </c>
    </row>
    <row r="1947" spans="1:9" x14ac:dyDescent="0.25">
      <c r="A1947" s="18">
        <v>42753</v>
      </c>
      <c r="B1947" s="19" t="s">
        <v>2291</v>
      </c>
      <c r="C1947" s="20">
        <v>97544</v>
      </c>
      <c r="D1947" s="4" t="s">
        <v>1666</v>
      </c>
      <c r="E1947" s="17">
        <v>18810</v>
      </c>
      <c r="F1947" s="41" t="s">
        <v>1391</v>
      </c>
      <c r="G1947" s="17">
        <v>18810</v>
      </c>
      <c r="H1947" s="17">
        <f t="shared" si="31"/>
        <v>0</v>
      </c>
    </row>
    <row r="1948" spans="1:9" x14ac:dyDescent="0.25">
      <c r="A1948" s="18">
        <v>42753</v>
      </c>
      <c r="B1948" s="19" t="s">
        <v>2292</v>
      </c>
      <c r="C1948" s="20">
        <v>97545</v>
      </c>
      <c r="D1948" s="4" t="s">
        <v>442</v>
      </c>
      <c r="E1948" s="17">
        <v>11528.3</v>
      </c>
      <c r="F1948" s="41" t="s">
        <v>1539</v>
      </c>
      <c r="G1948" s="17">
        <v>11528.3</v>
      </c>
      <c r="H1948" s="17">
        <f t="shared" si="31"/>
        <v>0</v>
      </c>
    </row>
    <row r="1949" spans="1:9" x14ac:dyDescent="0.25">
      <c r="A1949" s="18">
        <v>42753</v>
      </c>
      <c r="B1949" s="19" t="s">
        <v>2293</v>
      </c>
      <c r="C1949" s="20">
        <v>97546</v>
      </c>
      <c r="D1949" s="4" t="s">
        <v>544</v>
      </c>
      <c r="E1949" s="17">
        <v>4862.3999999999996</v>
      </c>
      <c r="F1949" s="41" t="s">
        <v>166</v>
      </c>
      <c r="G1949" s="17">
        <v>4862.3999999999996</v>
      </c>
      <c r="H1949" s="17">
        <f t="shared" si="31"/>
        <v>0</v>
      </c>
    </row>
    <row r="1950" spans="1:9" x14ac:dyDescent="0.25">
      <c r="A1950" s="18">
        <v>42753</v>
      </c>
      <c r="B1950" s="19" t="s">
        <v>2294</v>
      </c>
      <c r="C1950" s="20">
        <v>97547</v>
      </c>
      <c r="D1950" s="4" t="s">
        <v>272</v>
      </c>
      <c r="E1950" s="17">
        <v>3736.7</v>
      </c>
      <c r="F1950" s="41" t="s">
        <v>1539</v>
      </c>
      <c r="G1950" s="17">
        <v>3736.7</v>
      </c>
      <c r="H1950" s="17">
        <f t="shared" si="31"/>
        <v>0</v>
      </c>
    </row>
    <row r="1951" spans="1:9" x14ac:dyDescent="0.25">
      <c r="A1951" s="18">
        <v>42753</v>
      </c>
      <c r="B1951" s="19" t="s">
        <v>2295</v>
      </c>
      <c r="C1951" s="20">
        <v>97548</v>
      </c>
      <c r="D1951" s="15" t="s">
        <v>51</v>
      </c>
      <c r="E1951" s="16">
        <v>0</v>
      </c>
      <c r="F1951" s="40" t="s">
        <v>95</v>
      </c>
      <c r="G1951" s="16">
        <v>0</v>
      </c>
      <c r="H1951" s="16">
        <f t="shared" si="31"/>
        <v>0</v>
      </c>
    </row>
    <row r="1952" spans="1:9" x14ac:dyDescent="0.25">
      <c r="A1952" s="18">
        <v>42753</v>
      </c>
      <c r="B1952" s="19" t="s">
        <v>2296</v>
      </c>
      <c r="C1952" s="20">
        <v>97549</v>
      </c>
      <c r="D1952" s="4" t="s">
        <v>576</v>
      </c>
      <c r="E1952" s="17">
        <v>3852.8</v>
      </c>
      <c r="F1952" s="41" t="s">
        <v>224</v>
      </c>
      <c r="G1952" s="17">
        <v>3852.8</v>
      </c>
      <c r="H1952" s="17">
        <f t="shared" si="31"/>
        <v>0</v>
      </c>
    </row>
    <row r="1953" spans="1:8" x14ac:dyDescent="0.25">
      <c r="A1953" s="18">
        <v>42753</v>
      </c>
      <c r="B1953" s="19" t="s">
        <v>2297</v>
      </c>
      <c r="C1953" s="20">
        <v>97550</v>
      </c>
      <c r="D1953" s="4" t="s">
        <v>51</v>
      </c>
      <c r="E1953" s="17">
        <v>1053.5</v>
      </c>
      <c r="F1953" s="41" t="s">
        <v>1539</v>
      </c>
      <c r="G1953" s="17">
        <v>1053.5</v>
      </c>
      <c r="H1953" s="17">
        <f t="shared" si="31"/>
        <v>0</v>
      </c>
    </row>
    <row r="1954" spans="1:8" x14ac:dyDescent="0.25">
      <c r="A1954" s="18">
        <v>42753</v>
      </c>
      <c r="B1954" s="19" t="s">
        <v>2298</v>
      </c>
      <c r="C1954" s="20">
        <v>97551</v>
      </c>
      <c r="D1954" s="4" t="s">
        <v>21</v>
      </c>
      <c r="E1954" s="17">
        <v>43310.400000000001</v>
      </c>
      <c r="F1954" s="41" t="s">
        <v>1889</v>
      </c>
      <c r="G1954" s="17">
        <v>43310.400000000001</v>
      </c>
      <c r="H1954" s="17">
        <f t="shared" si="31"/>
        <v>0</v>
      </c>
    </row>
    <row r="1955" spans="1:8" x14ac:dyDescent="0.25">
      <c r="A1955" s="18">
        <v>42753</v>
      </c>
      <c r="B1955" s="19" t="s">
        <v>2299</v>
      </c>
      <c r="C1955" s="20">
        <v>97552</v>
      </c>
      <c r="D1955" s="4" t="s">
        <v>250</v>
      </c>
      <c r="E1955" s="17">
        <v>2838.2</v>
      </c>
      <c r="F1955" s="41" t="s">
        <v>224</v>
      </c>
      <c r="G1955" s="17">
        <v>2838.2</v>
      </c>
      <c r="H1955" s="17">
        <f t="shared" si="31"/>
        <v>0</v>
      </c>
    </row>
    <row r="1956" spans="1:8" x14ac:dyDescent="0.25">
      <c r="A1956" s="18">
        <v>42753</v>
      </c>
      <c r="B1956" s="19" t="s">
        <v>2300</v>
      </c>
      <c r="C1956" s="20">
        <v>97553</v>
      </c>
      <c r="D1956" s="4" t="s">
        <v>38</v>
      </c>
      <c r="E1956" s="17">
        <v>2401</v>
      </c>
      <c r="F1956" s="41" t="s">
        <v>1539</v>
      </c>
      <c r="G1956" s="17">
        <v>2401</v>
      </c>
      <c r="H1956" s="17">
        <f t="shared" si="31"/>
        <v>0</v>
      </c>
    </row>
    <row r="1957" spans="1:8" x14ac:dyDescent="0.25">
      <c r="A1957" s="18">
        <v>42753</v>
      </c>
      <c r="B1957" s="19" t="s">
        <v>2301</v>
      </c>
      <c r="C1957" s="20">
        <v>97554</v>
      </c>
      <c r="D1957" s="4" t="s">
        <v>43</v>
      </c>
      <c r="E1957" s="17">
        <v>1192.8</v>
      </c>
      <c r="F1957" s="41" t="s">
        <v>224</v>
      </c>
      <c r="G1957" s="17">
        <v>1192.8</v>
      </c>
      <c r="H1957" s="17">
        <f t="shared" si="31"/>
        <v>0</v>
      </c>
    </row>
    <row r="1958" spans="1:8" x14ac:dyDescent="0.25">
      <c r="A1958" s="18">
        <v>42753</v>
      </c>
      <c r="B1958" s="19" t="s">
        <v>2302</v>
      </c>
      <c r="C1958" s="20">
        <v>97555</v>
      </c>
      <c r="D1958" s="4" t="s">
        <v>236</v>
      </c>
      <c r="E1958" s="17">
        <v>30564.6</v>
      </c>
      <c r="F1958" s="41" t="s">
        <v>2166</v>
      </c>
      <c r="G1958" s="17">
        <v>30564.6</v>
      </c>
      <c r="H1958" s="17">
        <f t="shared" si="31"/>
        <v>0</v>
      </c>
    </row>
    <row r="1959" spans="1:8" x14ac:dyDescent="0.25">
      <c r="A1959" s="18">
        <v>42753</v>
      </c>
      <c r="B1959" s="19" t="s">
        <v>2303</v>
      </c>
      <c r="C1959" s="20">
        <v>97556</v>
      </c>
      <c r="D1959" s="4" t="s">
        <v>412</v>
      </c>
      <c r="E1959" s="17">
        <v>5018</v>
      </c>
      <c r="F1959" s="41" t="s">
        <v>317</v>
      </c>
      <c r="G1959" s="17">
        <v>5018</v>
      </c>
      <c r="H1959" s="17">
        <f t="shared" si="31"/>
        <v>0</v>
      </c>
    </row>
    <row r="1960" spans="1:8" x14ac:dyDescent="0.25">
      <c r="A1960" s="18">
        <v>42753</v>
      </c>
      <c r="B1960" s="19" t="s">
        <v>2304</v>
      </c>
      <c r="C1960" s="20">
        <v>97557</v>
      </c>
      <c r="D1960" s="4" t="s">
        <v>71</v>
      </c>
      <c r="E1960" s="17">
        <v>1848</v>
      </c>
      <c r="F1960" s="41" t="s">
        <v>317</v>
      </c>
      <c r="G1960" s="17">
        <v>1848</v>
      </c>
      <c r="H1960" s="17">
        <f t="shared" si="31"/>
        <v>0</v>
      </c>
    </row>
    <row r="1961" spans="1:8" x14ac:dyDescent="0.25">
      <c r="A1961" s="18">
        <v>42753</v>
      </c>
      <c r="B1961" s="19" t="s">
        <v>2305</v>
      </c>
      <c r="C1961" s="20">
        <v>97558</v>
      </c>
      <c r="D1961" s="4" t="s">
        <v>47</v>
      </c>
      <c r="E1961" s="17">
        <v>3354</v>
      </c>
      <c r="F1961" s="41" t="s">
        <v>317</v>
      </c>
      <c r="G1961" s="17">
        <v>3354</v>
      </c>
      <c r="H1961" s="17">
        <f t="shared" si="31"/>
        <v>0</v>
      </c>
    </row>
    <row r="1962" spans="1:8" x14ac:dyDescent="0.25">
      <c r="A1962" s="18">
        <v>42753</v>
      </c>
      <c r="B1962" s="19" t="s">
        <v>2306</v>
      </c>
      <c r="C1962" s="20">
        <v>97559</v>
      </c>
      <c r="D1962" s="4" t="s">
        <v>85</v>
      </c>
      <c r="E1962" s="17">
        <v>3810.4</v>
      </c>
      <c r="F1962" s="41" t="s">
        <v>317</v>
      </c>
      <c r="G1962" s="17">
        <v>3810.4</v>
      </c>
      <c r="H1962" s="17">
        <f t="shared" si="31"/>
        <v>0</v>
      </c>
    </row>
    <row r="1963" spans="1:8" x14ac:dyDescent="0.25">
      <c r="A1963" s="18">
        <v>42753</v>
      </c>
      <c r="B1963" s="19" t="s">
        <v>2307</v>
      </c>
      <c r="C1963" s="20">
        <v>97560</v>
      </c>
      <c r="D1963" s="4" t="s">
        <v>30</v>
      </c>
      <c r="E1963" s="17">
        <v>3570</v>
      </c>
      <c r="F1963" s="41" t="s">
        <v>317</v>
      </c>
      <c r="G1963" s="17">
        <v>3570</v>
      </c>
      <c r="H1963" s="17">
        <f t="shared" si="31"/>
        <v>0</v>
      </c>
    </row>
    <row r="1964" spans="1:8" x14ac:dyDescent="0.25">
      <c r="A1964" s="18">
        <v>42753</v>
      </c>
      <c r="B1964" s="19" t="s">
        <v>2308</v>
      </c>
      <c r="C1964" s="20">
        <v>97561</v>
      </c>
      <c r="D1964" s="4" t="s">
        <v>270</v>
      </c>
      <c r="E1964" s="17">
        <v>36316.300000000003</v>
      </c>
      <c r="F1964" s="41" t="s">
        <v>1391</v>
      </c>
      <c r="G1964" s="17">
        <v>36316.300000000003</v>
      </c>
      <c r="H1964" s="17">
        <f t="shared" si="31"/>
        <v>0</v>
      </c>
    </row>
    <row r="1965" spans="1:8" x14ac:dyDescent="0.25">
      <c r="A1965" s="18">
        <v>42753</v>
      </c>
      <c r="B1965" s="19" t="s">
        <v>2309</v>
      </c>
      <c r="C1965" s="20">
        <v>97562</v>
      </c>
      <c r="D1965" s="4" t="s">
        <v>157</v>
      </c>
      <c r="E1965" s="17">
        <v>44024.52</v>
      </c>
      <c r="F1965" s="41" t="s">
        <v>317</v>
      </c>
      <c r="G1965" s="17">
        <v>44024.52</v>
      </c>
      <c r="H1965" s="17">
        <f t="shared" si="31"/>
        <v>0</v>
      </c>
    </row>
    <row r="1966" spans="1:8" x14ac:dyDescent="0.25">
      <c r="A1966" s="18">
        <v>42753</v>
      </c>
      <c r="B1966" s="19" t="s">
        <v>2310</v>
      </c>
      <c r="C1966" s="20">
        <v>97563</v>
      </c>
      <c r="D1966" s="4" t="s">
        <v>430</v>
      </c>
      <c r="E1966" s="17">
        <v>1760</v>
      </c>
      <c r="F1966" s="41" t="s">
        <v>317</v>
      </c>
      <c r="G1966" s="17">
        <v>1760</v>
      </c>
      <c r="H1966" s="17">
        <f t="shared" si="31"/>
        <v>0</v>
      </c>
    </row>
    <row r="1967" spans="1:8" x14ac:dyDescent="0.25">
      <c r="A1967" s="18">
        <v>42753</v>
      </c>
      <c r="B1967" s="19" t="s">
        <v>2311</v>
      </c>
      <c r="C1967" s="20">
        <v>97564</v>
      </c>
      <c r="D1967" s="4" t="s">
        <v>1090</v>
      </c>
      <c r="E1967" s="17">
        <v>7349.4</v>
      </c>
      <c r="F1967" s="41" t="s">
        <v>317</v>
      </c>
      <c r="G1967" s="17">
        <v>7349.4</v>
      </c>
      <c r="H1967" s="17">
        <f t="shared" si="31"/>
        <v>0</v>
      </c>
    </row>
    <row r="1968" spans="1:8" x14ac:dyDescent="0.25">
      <c r="A1968" s="18">
        <v>42753</v>
      </c>
      <c r="B1968" s="19" t="s">
        <v>2312</v>
      </c>
      <c r="C1968" s="20">
        <v>97565</v>
      </c>
      <c r="D1968" s="4" t="s">
        <v>30</v>
      </c>
      <c r="E1968" s="17">
        <v>317.39999999999998</v>
      </c>
      <c r="F1968" s="41" t="s">
        <v>317</v>
      </c>
      <c r="G1968" s="17">
        <v>317.39999999999998</v>
      </c>
      <c r="H1968" s="17">
        <f t="shared" si="31"/>
        <v>0</v>
      </c>
    </row>
    <row r="1969" spans="1:8" x14ac:dyDescent="0.25">
      <c r="A1969" s="18">
        <v>42753</v>
      </c>
      <c r="B1969" s="19" t="s">
        <v>2313</v>
      </c>
      <c r="C1969" s="20">
        <v>97566</v>
      </c>
      <c r="D1969" s="4" t="s">
        <v>590</v>
      </c>
      <c r="E1969" s="17">
        <v>2539</v>
      </c>
      <c r="F1969" s="41" t="s">
        <v>1539</v>
      </c>
      <c r="G1969" s="17">
        <v>2539</v>
      </c>
      <c r="H1969" s="17">
        <f t="shared" si="31"/>
        <v>0</v>
      </c>
    </row>
    <row r="1970" spans="1:8" x14ac:dyDescent="0.25">
      <c r="A1970" s="18">
        <v>42753</v>
      </c>
      <c r="B1970" s="19" t="s">
        <v>2314</v>
      </c>
      <c r="C1970" s="20">
        <v>97567</v>
      </c>
      <c r="D1970" s="4" t="s">
        <v>274</v>
      </c>
      <c r="E1970" s="17">
        <v>8561.4</v>
      </c>
      <c r="F1970" s="41" t="s">
        <v>1391</v>
      </c>
      <c r="G1970" s="17">
        <v>8561.4</v>
      </c>
      <c r="H1970" s="17">
        <f t="shared" si="31"/>
        <v>0</v>
      </c>
    </row>
    <row r="1971" spans="1:8" x14ac:dyDescent="0.25">
      <c r="A1971" s="18">
        <v>42753</v>
      </c>
      <c r="B1971" s="19" t="s">
        <v>2315</v>
      </c>
      <c r="C1971" s="20">
        <v>97568</v>
      </c>
      <c r="D1971" s="4" t="s">
        <v>268</v>
      </c>
      <c r="E1971" s="17">
        <v>745.2</v>
      </c>
      <c r="F1971" s="41" t="s">
        <v>1391</v>
      </c>
      <c r="G1971" s="17">
        <v>745.2</v>
      </c>
      <c r="H1971" s="17">
        <f t="shared" si="31"/>
        <v>0</v>
      </c>
    </row>
    <row r="1972" spans="1:8" x14ac:dyDescent="0.25">
      <c r="A1972" s="18">
        <v>42753</v>
      </c>
      <c r="B1972" s="19" t="s">
        <v>2316</v>
      </c>
      <c r="C1972" s="20">
        <v>97569</v>
      </c>
      <c r="D1972" s="4" t="s">
        <v>590</v>
      </c>
      <c r="E1972" s="17">
        <v>1854.3</v>
      </c>
      <c r="F1972" s="41" t="s">
        <v>1539</v>
      </c>
      <c r="G1972" s="17">
        <v>1854.3</v>
      </c>
      <c r="H1972" s="17">
        <f t="shared" si="31"/>
        <v>0</v>
      </c>
    </row>
    <row r="1973" spans="1:8" x14ac:dyDescent="0.25">
      <c r="A1973" s="18">
        <v>42753</v>
      </c>
      <c r="B1973" s="19" t="s">
        <v>2317</v>
      </c>
      <c r="C1973" s="20">
        <v>97570</v>
      </c>
      <c r="D1973" s="4" t="s">
        <v>149</v>
      </c>
      <c r="E1973" s="17">
        <v>1023</v>
      </c>
      <c r="F1973" s="41" t="s">
        <v>317</v>
      </c>
      <c r="G1973" s="17">
        <v>1023</v>
      </c>
      <c r="H1973" s="17">
        <f t="shared" si="31"/>
        <v>0</v>
      </c>
    </row>
    <row r="1974" spans="1:8" x14ac:dyDescent="0.25">
      <c r="A1974" s="18">
        <v>42753</v>
      </c>
      <c r="B1974" s="19" t="s">
        <v>2318</v>
      </c>
      <c r="C1974" s="20">
        <v>97571</v>
      </c>
      <c r="D1974" s="4" t="s">
        <v>149</v>
      </c>
      <c r="E1974" s="17">
        <v>1897.2</v>
      </c>
      <c r="F1974" s="41" t="s">
        <v>317</v>
      </c>
      <c r="G1974" s="17">
        <v>1897.2</v>
      </c>
      <c r="H1974" s="17">
        <f t="shared" si="31"/>
        <v>0</v>
      </c>
    </row>
    <row r="1975" spans="1:8" x14ac:dyDescent="0.25">
      <c r="A1975" s="18">
        <v>42753</v>
      </c>
      <c r="B1975" s="19" t="s">
        <v>2319</v>
      </c>
      <c r="C1975" s="20">
        <v>97572</v>
      </c>
      <c r="D1975" s="4" t="s">
        <v>1116</v>
      </c>
      <c r="E1975" s="17">
        <v>5357</v>
      </c>
      <c r="F1975" s="41" t="s">
        <v>224</v>
      </c>
      <c r="G1975" s="17">
        <v>5357</v>
      </c>
      <c r="H1975" s="17">
        <f t="shared" si="31"/>
        <v>0</v>
      </c>
    </row>
    <row r="1976" spans="1:8" x14ac:dyDescent="0.25">
      <c r="A1976" s="18">
        <v>42753</v>
      </c>
      <c r="B1976" s="19" t="s">
        <v>2320</v>
      </c>
      <c r="C1976" s="20">
        <v>97573</v>
      </c>
      <c r="D1976" s="4" t="s">
        <v>79</v>
      </c>
      <c r="E1976" s="17">
        <v>4530</v>
      </c>
      <c r="F1976" s="41" t="s">
        <v>317</v>
      </c>
      <c r="G1976" s="17">
        <v>4530</v>
      </c>
      <c r="H1976" s="17">
        <f t="shared" si="31"/>
        <v>0</v>
      </c>
    </row>
    <row r="1977" spans="1:8" x14ac:dyDescent="0.25">
      <c r="A1977" s="18">
        <v>42753</v>
      </c>
      <c r="B1977" s="19" t="s">
        <v>2321</v>
      </c>
      <c r="C1977" s="20">
        <v>97574</v>
      </c>
      <c r="D1977" s="15" t="s">
        <v>531</v>
      </c>
      <c r="E1977" s="16">
        <v>0</v>
      </c>
      <c r="F1977" s="40" t="s">
        <v>95</v>
      </c>
      <c r="G1977" s="16">
        <v>0</v>
      </c>
      <c r="H1977" s="16">
        <f t="shared" si="31"/>
        <v>0</v>
      </c>
    </row>
    <row r="1978" spans="1:8" x14ac:dyDescent="0.25">
      <c r="A1978" s="18">
        <v>42753</v>
      </c>
      <c r="B1978" s="19" t="s">
        <v>2322</v>
      </c>
      <c r="C1978" s="20">
        <v>97575</v>
      </c>
      <c r="D1978" s="4" t="s">
        <v>531</v>
      </c>
      <c r="E1978" s="17">
        <v>31128.13</v>
      </c>
      <c r="F1978" s="41" t="s">
        <v>224</v>
      </c>
      <c r="G1978" s="17">
        <v>31128.13</v>
      </c>
      <c r="H1978" s="17">
        <f t="shared" si="31"/>
        <v>0</v>
      </c>
    </row>
    <row r="1979" spans="1:8" x14ac:dyDescent="0.25">
      <c r="A1979" s="18">
        <v>42753</v>
      </c>
      <c r="B1979" s="19" t="s">
        <v>2323</v>
      </c>
      <c r="C1979" s="20">
        <v>97576</v>
      </c>
      <c r="D1979" s="4" t="s">
        <v>2054</v>
      </c>
      <c r="E1979" s="17">
        <v>4690.7</v>
      </c>
      <c r="F1979" s="41" t="s">
        <v>317</v>
      </c>
      <c r="G1979" s="17">
        <v>4690.7</v>
      </c>
      <c r="H1979" s="17">
        <f t="shared" si="31"/>
        <v>0</v>
      </c>
    </row>
    <row r="1980" spans="1:8" x14ac:dyDescent="0.25">
      <c r="A1980" s="18">
        <v>42753</v>
      </c>
      <c r="B1980" s="19" t="s">
        <v>2324</v>
      </c>
      <c r="C1980" s="20">
        <v>97577</v>
      </c>
      <c r="D1980" s="4" t="s">
        <v>10</v>
      </c>
      <c r="E1980" s="17">
        <v>5772.8</v>
      </c>
      <c r="F1980" s="41" t="s">
        <v>1539</v>
      </c>
      <c r="G1980" s="17">
        <v>5772.8</v>
      </c>
      <c r="H1980" s="17">
        <f t="shared" si="31"/>
        <v>0</v>
      </c>
    </row>
    <row r="1981" spans="1:8" x14ac:dyDescent="0.25">
      <c r="A1981" s="18">
        <v>42753</v>
      </c>
      <c r="B1981" s="19" t="s">
        <v>2325</v>
      </c>
      <c r="C1981" s="20">
        <v>97578</v>
      </c>
      <c r="D1981" s="4" t="s">
        <v>457</v>
      </c>
      <c r="E1981" s="17">
        <v>4808.2</v>
      </c>
      <c r="F1981" s="41" t="s">
        <v>317</v>
      </c>
      <c r="G1981" s="17">
        <v>4808.2</v>
      </c>
      <c r="H1981" s="17">
        <f t="shared" si="31"/>
        <v>0</v>
      </c>
    </row>
    <row r="1982" spans="1:8" x14ac:dyDescent="0.25">
      <c r="A1982" s="18">
        <v>42753</v>
      </c>
      <c r="B1982" s="19" t="s">
        <v>2326</v>
      </c>
      <c r="C1982" s="20">
        <v>97579</v>
      </c>
      <c r="D1982" s="4" t="s">
        <v>218</v>
      </c>
      <c r="E1982" s="17">
        <v>110572</v>
      </c>
      <c r="F1982" s="41" t="s">
        <v>307</v>
      </c>
      <c r="G1982" s="17">
        <v>110572</v>
      </c>
      <c r="H1982" s="17">
        <f t="shared" si="31"/>
        <v>0</v>
      </c>
    </row>
    <row r="1983" spans="1:8" x14ac:dyDescent="0.25">
      <c r="A1983" s="18">
        <v>42753</v>
      </c>
      <c r="B1983" s="19" t="s">
        <v>2327</v>
      </c>
      <c r="C1983" s="20">
        <v>97580</v>
      </c>
      <c r="D1983" s="4" t="s">
        <v>69</v>
      </c>
      <c r="E1983" s="17">
        <v>1853.4</v>
      </c>
      <c r="F1983" s="41" t="s">
        <v>317</v>
      </c>
      <c r="G1983" s="17">
        <v>1853.4</v>
      </c>
      <c r="H1983" s="17">
        <f t="shared" si="31"/>
        <v>0</v>
      </c>
    </row>
    <row r="1984" spans="1:8" x14ac:dyDescent="0.25">
      <c r="A1984" s="18">
        <v>42753</v>
      </c>
      <c r="B1984" s="19" t="s">
        <v>2328</v>
      </c>
      <c r="C1984" s="20">
        <v>97581</v>
      </c>
      <c r="D1984" s="4" t="s">
        <v>30</v>
      </c>
      <c r="E1984" s="17">
        <v>9082.7999999999993</v>
      </c>
      <c r="F1984" s="41" t="s">
        <v>317</v>
      </c>
      <c r="G1984" s="17">
        <v>9082.7999999999993</v>
      </c>
      <c r="H1984" s="17">
        <f t="shared" si="31"/>
        <v>0</v>
      </c>
    </row>
    <row r="1985" spans="1:8" x14ac:dyDescent="0.25">
      <c r="A1985" s="18">
        <v>42753</v>
      </c>
      <c r="B1985" s="19" t="s">
        <v>2329</v>
      </c>
      <c r="C1985" s="20">
        <v>97582</v>
      </c>
      <c r="D1985" s="4" t="s">
        <v>168</v>
      </c>
      <c r="E1985" s="17">
        <v>1338.8</v>
      </c>
      <c r="F1985" s="41" t="s">
        <v>317</v>
      </c>
      <c r="G1985" s="17">
        <v>1338.8</v>
      </c>
      <c r="H1985" s="17">
        <f t="shared" si="31"/>
        <v>0</v>
      </c>
    </row>
    <row r="1986" spans="1:8" x14ac:dyDescent="0.25">
      <c r="A1986" s="18">
        <v>42753</v>
      </c>
      <c r="B1986" s="19" t="s">
        <v>2330</v>
      </c>
      <c r="C1986" s="20">
        <v>97583</v>
      </c>
      <c r="D1986" s="4" t="s">
        <v>305</v>
      </c>
      <c r="E1986" s="17">
        <v>4409.3999999999996</v>
      </c>
      <c r="F1986" s="41" t="s">
        <v>224</v>
      </c>
      <c r="G1986" s="17">
        <v>4409.3999999999996</v>
      </c>
      <c r="H1986" s="17">
        <f t="shared" si="31"/>
        <v>0</v>
      </c>
    </row>
    <row r="1987" spans="1:8" x14ac:dyDescent="0.25">
      <c r="A1987" s="18">
        <v>42753</v>
      </c>
      <c r="B1987" s="19" t="s">
        <v>2331</v>
      </c>
      <c r="C1987" s="20">
        <v>97584</v>
      </c>
      <c r="D1987" s="4" t="s">
        <v>476</v>
      </c>
      <c r="E1987" s="17">
        <v>3898.4</v>
      </c>
      <c r="F1987" s="41" t="s">
        <v>224</v>
      </c>
      <c r="G1987" s="17">
        <v>3898.4</v>
      </c>
      <c r="H1987" s="17">
        <f t="shared" si="31"/>
        <v>0</v>
      </c>
    </row>
    <row r="1988" spans="1:8" x14ac:dyDescent="0.25">
      <c r="A1988" s="18">
        <v>42753</v>
      </c>
      <c r="B1988" s="19" t="s">
        <v>2332</v>
      </c>
      <c r="C1988" s="20">
        <v>97585</v>
      </c>
      <c r="D1988" s="4" t="s">
        <v>111</v>
      </c>
      <c r="E1988" s="17">
        <v>3101.4</v>
      </c>
      <c r="F1988" s="41" t="s">
        <v>317</v>
      </c>
      <c r="G1988" s="17">
        <v>3101.4</v>
      </c>
      <c r="H1988" s="17">
        <f t="shared" si="31"/>
        <v>0</v>
      </c>
    </row>
    <row r="1989" spans="1:8" x14ac:dyDescent="0.25">
      <c r="A1989" s="18">
        <v>42753</v>
      </c>
      <c r="B1989" s="19" t="s">
        <v>2333</v>
      </c>
      <c r="C1989" s="20">
        <v>97586</v>
      </c>
      <c r="D1989" s="4" t="s">
        <v>302</v>
      </c>
      <c r="E1989" s="17">
        <v>10757</v>
      </c>
      <c r="F1989" s="41" t="s">
        <v>317</v>
      </c>
      <c r="G1989" s="17">
        <v>10757</v>
      </c>
      <c r="H1989" s="17">
        <f t="shared" si="31"/>
        <v>0</v>
      </c>
    </row>
    <row r="1990" spans="1:8" x14ac:dyDescent="0.25">
      <c r="A1990" s="18">
        <v>42753</v>
      </c>
      <c r="B1990" s="19" t="s">
        <v>2334</v>
      </c>
      <c r="C1990" s="20">
        <v>97587</v>
      </c>
      <c r="D1990" s="4" t="s">
        <v>472</v>
      </c>
      <c r="E1990" s="17">
        <v>11042.8</v>
      </c>
      <c r="F1990" s="41" t="s">
        <v>317</v>
      </c>
      <c r="G1990" s="17">
        <v>11042.8</v>
      </c>
      <c r="H1990" s="17">
        <f t="shared" ref="H1990:H2053" si="32">E1990-G1990</f>
        <v>0</v>
      </c>
    </row>
    <row r="1991" spans="1:8" x14ac:dyDescent="0.25">
      <c r="A1991" s="18">
        <v>42753</v>
      </c>
      <c r="B1991" s="19" t="s">
        <v>2335</v>
      </c>
      <c r="C1991" s="20">
        <v>97588</v>
      </c>
      <c r="D1991" s="4" t="s">
        <v>159</v>
      </c>
      <c r="E1991" s="17">
        <v>5622.9</v>
      </c>
      <c r="F1991" s="41" t="s">
        <v>1539</v>
      </c>
      <c r="G1991" s="17">
        <v>5622.9</v>
      </c>
      <c r="H1991" s="17">
        <f t="shared" si="32"/>
        <v>0</v>
      </c>
    </row>
    <row r="1992" spans="1:8" x14ac:dyDescent="0.25">
      <c r="A1992" s="18">
        <v>42753</v>
      </c>
      <c r="B1992" s="19" t="s">
        <v>2336</v>
      </c>
      <c r="C1992" s="20">
        <v>97589</v>
      </c>
      <c r="D1992" s="4" t="s">
        <v>281</v>
      </c>
      <c r="E1992" s="17">
        <v>1040</v>
      </c>
      <c r="F1992" s="41" t="s">
        <v>224</v>
      </c>
      <c r="G1992" s="17">
        <v>1040</v>
      </c>
      <c r="H1992" s="17">
        <f t="shared" si="32"/>
        <v>0</v>
      </c>
    </row>
    <row r="1993" spans="1:8" x14ac:dyDescent="0.25">
      <c r="A1993" s="18">
        <v>42753</v>
      </c>
      <c r="B1993" s="19" t="s">
        <v>2337</v>
      </c>
      <c r="C1993" s="20">
        <v>97590</v>
      </c>
      <c r="D1993" s="4" t="s">
        <v>99</v>
      </c>
      <c r="E1993" s="17">
        <v>1380</v>
      </c>
      <c r="F1993" s="41" t="s">
        <v>224</v>
      </c>
      <c r="G1993" s="17">
        <v>1380</v>
      </c>
      <c r="H1993" s="17">
        <f t="shared" si="32"/>
        <v>0</v>
      </c>
    </row>
    <row r="1994" spans="1:8" x14ac:dyDescent="0.25">
      <c r="A1994" s="18">
        <v>42753</v>
      </c>
      <c r="B1994" s="19" t="s">
        <v>2338</v>
      </c>
      <c r="C1994" s="20">
        <v>97591</v>
      </c>
      <c r="D1994" s="4" t="s">
        <v>312</v>
      </c>
      <c r="E1994" s="17">
        <v>21552</v>
      </c>
      <c r="F1994" s="41" t="s">
        <v>313</v>
      </c>
      <c r="G1994" s="17">
        <v>21552</v>
      </c>
      <c r="H1994" s="17">
        <f t="shared" si="32"/>
        <v>0</v>
      </c>
    </row>
    <row r="1995" spans="1:8" x14ac:dyDescent="0.25">
      <c r="A1995" s="18">
        <v>42753</v>
      </c>
      <c r="B1995" s="19" t="s">
        <v>2339</v>
      </c>
      <c r="C1995" s="20">
        <v>97592</v>
      </c>
      <c r="D1995" s="4" t="s">
        <v>30</v>
      </c>
      <c r="E1995" s="17">
        <v>1063.8</v>
      </c>
      <c r="F1995" s="41" t="s">
        <v>224</v>
      </c>
      <c r="G1995" s="17">
        <v>1063.8</v>
      </c>
      <c r="H1995" s="17">
        <f t="shared" si="32"/>
        <v>0</v>
      </c>
    </row>
    <row r="1996" spans="1:8" x14ac:dyDescent="0.25">
      <c r="A1996" s="18">
        <v>42753</v>
      </c>
      <c r="B1996" s="19" t="s">
        <v>2340</v>
      </c>
      <c r="C1996" s="20">
        <v>97593</v>
      </c>
      <c r="D1996" s="4" t="s">
        <v>1269</v>
      </c>
      <c r="E1996" s="17">
        <v>5728.8</v>
      </c>
      <c r="F1996" s="41" t="s">
        <v>224</v>
      </c>
      <c r="G1996" s="17">
        <v>5728.8</v>
      </c>
      <c r="H1996" s="17">
        <f t="shared" si="32"/>
        <v>0</v>
      </c>
    </row>
    <row r="1997" spans="1:8" x14ac:dyDescent="0.25">
      <c r="A1997" s="18">
        <v>42753</v>
      </c>
      <c r="B1997" s="19" t="s">
        <v>2341</v>
      </c>
      <c r="C1997" s="20">
        <v>97594</v>
      </c>
      <c r="D1997" s="4" t="s">
        <v>293</v>
      </c>
      <c r="E1997" s="17">
        <v>280.60000000000002</v>
      </c>
      <c r="F1997" s="41" t="s">
        <v>224</v>
      </c>
      <c r="G1997" s="17">
        <v>280.60000000000002</v>
      </c>
      <c r="H1997" s="17">
        <f t="shared" si="32"/>
        <v>0</v>
      </c>
    </row>
    <row r="1998" spans="1:8" x14ac:dyDescent="0.25">
      <c r="A1998" s="18">
        <v>42753</v>
      </c>
      <c r="B1998" s="19" t="s">
        <v>2342</v>
      </c>
      <c r="C1998" s="20">
        <v>97595</v>
      </c>
      <c r="D1998" s="4" t="s">
        <v>105</v>
      </c>
      <c r="E1998" s="17">
        <v>513.20000000000005</v>
      </c>
      <c r="F1998" s="41" t="s">
        <v>224</v>
      </c>
      <c r="G1998" s="17">
        <v>513.20000000000005</v>
      </c>
      <c r="H1998" s="17">
        <f t="shared" si="32"/>
        <v>0</v>
      </c>
    </row>
    <row r="1999" spans="1:8" x14ac:dyDescent="0.25">
      <c r="A1999" s="18">
        <v>42753</v>
      </c>
      <c r="B1999" s="19" t="s">
        <v>2343</v>
      </c>
      <c r="C1999" s="20">
        <v>97596</v>
      </c>
      <c r="D1999" s="4" t="s">
        <v>450</v>
      </c>
      <c r="E1999" s="17">
        <v>3122.4</v>
      </c>
      <c r="F1999" s="41" t="s">
        <v>224</v>
      </c>
      <c r="G1999" s="17">
        <v>3122.4</v>
      </c>
      <c r="H1999" s="17">
        <f t="shared" si="32"/>
        <v>0</v>
      </c>
    </row>
    <row r="2000" spans="1:8" x14ac:dyDescent="0.25">
      <c r="A2000" s="18">
        <v>42753</v>
      </c>
      <c r="B2000" s="19" t="s">
        <v>2344</v>
      </c>
      <c r="C2000" s="20">
        <v>97597</v>
      </c>
      <c r="D2000" s="4" t="s">
        <v>83</v>
      </c>
      <c r="E2000" s="17">
        <v>5092.2</v>
      </c>
      <c r="F2000" s="41" t="s">
        <v>224</v>
      </c>
      <c r="G2000" s="17">
        <v>5092.2</v>
      </c>
      <c r="H2000" s="17">
        <f t="shared" si="32"/>
        <v>0</v>
      </c>
    </row>
    <row r="2001" spans="1:8" x14ac:dyDescent="0.25">
      <c r="A2001" s="18">
        <v>42753</v>
      </c>
      <c r="B2001" s="19" t="s">
        <v>2345</v>
      </c>
      <c r="C2001" s="20">
        <v>97598</v>
      </c>
      <c r="D2001" s="4" t="s">
        <v>83</v>
      </c>
      <c r="E2001" s="17">
        <v>648</v>
      </c>
      <c r="F2001" s="41" t="s">
        <v>224</v>
      </c>
      <c r="G2001" s="17">
        <v>648</v>
      </c>
      <c r="H2001" s="17">
        <f t="shared" si="32"/>
        <v>0</v>
      </c>
    </row>
    <row r="2002" spans="1:8" x14ac:dyDescent="0.25">
      <c r="A2002" s="18">
        <v>42753</v>
      </c>
      <c r="B2002" s="19" t="s">
        <v>2346</v>
      </c>
      <c r="C2002" s="20">
        <v>97599</v>
      </c>
      <c r="D2002" s="4" t="s">
        <v>1081</v>
      </c>
      <c r="E2002" s="17">
        <v>221</v>
      </c>
      <c r="F2002" s="41" t="s">
        <v>224</v>
      </c>
      <c r="G2002" s="17">
        <v>221</v>
      </c>
      <c r="H2002" s="17">
        <f t="shared" si="32"/>
        <v>0</v>
      </c>
    </row>
    <row r="2003" spans="1:8" x14ac:dyDescent="0.25">
      <c r="A2003" s="18">
        <v>42753</v>
      </c>
      <c r="B2003" s="19" t="s">
        <v>2347</v>
      </c>
      <c r="C2003" s="20">
        <v>97600</v>
      </c>
      <c r="D2003" s="4" t="s">
        <v>1259</v>
      </c>
      <c r="E2003" s="17">
        <v>1240.8</v>
      </c>
      <c r="F2003" s="41" t="s">
        <v>224</v>
      </c>
      <c r="G2003" s="17">
        <v>1240.8</v>
      </c>
      <c r="H2003" s="17">
        <f t="shared" si="32"/>
        <v>0</v>
      </c>
    </row>
    <row r="2004" spans="1:8" x14ac:dyDescent="0.25">
      <c r="A2004" s="18">
        <v>42753</v>
      </c>
      <c r="B2004" s="19" t="s">
        <v>2348</v>
      </c>
      <c r="C2004" s="20">
        <v>97601</v>
      </c>
      <c r="D2004" s="15" t="s">
        <v>92</v>
      </c>
      <c r="E2004" s="16">
        <v>0</v>
      </c>
      <c r="F2004" s="40" t="s">
        <v>95</v>
      </c>
      <c r="G2004" s="16">
        <v>0</v>
      </c>
      <c r="H2004" s="16">
        <f t="shared" si="32"/>
        <v>0</v>
      </c>
    </row>
    <row r="2005" spans="1:8" x14ac:dyDescent="0.25">
      <c r="A2005" s="18">
        <v>42753</v>
      </c>
      <c r="B2005" s="19" t="s">
        <v>2349</v>
      </c>
      <c r="C2005" s="20">
        <v>97602</v>
      </c>
      <c r="D2005" s="4" t="s">
        <v>92</v>
      </c>
      <c r="E2005" s="17">
        <v>1818</v>
      </c>
      <c r="F2005" s="41" t="s">
        <v>224</v>
      </c>
      <c r="G2005" s="17">
        <v>1818</v>
      </c>
      <c r="H2005" s="17">
        <f t="shared" si="32"/>
        <v>0</v>
      </c>
    </row>
    <row r="2006" spans="1:8" x14ac:dyDescent="0.25">
      <c r="A2006" s="18">
        <v>42753</v>
      </c>
      <c r="B2006" s="19" t="s">
        <v>2350</v>
      </c>
      <c r="C2006" s="20">
        <v>97603</v>
      </c>
      <c r="D2006" s="4" t="s">
        <v>103</v>
      </c>
      <c r="E2006" s="17">
        <v>3348</v>
      </c>
      <c r="F2006" s="41" t="s">
        <v>927</v>
      </c>
      <c r="G2006" s="17">
        <v>3348</v>
      </c>
      <c r="H2006" s="17">
        <f t="shared" si="32"/>
        <v>0</v>
      </c>
    </row>
    <row r="2007" spans="1:8" x14ac:dyDescent="0.25">
      <c r="A2007" s="18">
        <v>42753</v>
      </c>
      <c r="B2007" s="19" t="s">
        <v>2351</v>
      </c>
      <c r="C2007" s="20">
        <v>97604</v>
      </c>
      <c r="D2007" s="4" t="s">
        <v>721</v>
      </c>
      <c r="E2007" s="17">
        <v>3990.8</v>
      </c>
      <c r="F2007" s="41" t="s">
        <v>224</v>
      </c>
      <c r="G2007" s="17">
        <v>3990.8</v>
      </c>
      <c r="H2007" s="17">
        <f t="shared" si="32"/>
        <v>0</v>
      </c>
    </row>
    <row r="2008" spans="1:8" x14ac:dyDescent="0.25">
      <c r="A2008" s="18">
        <v>42753</v>
      </c>
      <c r="B2008" s="19" t="s">
        <v>2352</v>
      </c>
      <c r="C2008" s="20">
        <v>97605</v>
      </c>
      <c r="D2008" s="4" t="s">
        <v>81</v>
      </c>
      <c r="E2008" s="17">
        <v>12339.3</v>
      </c>
      <c r="F2008" s="41" t="s">
        <v>224</v>
      </c>
      <c r="G2008" s="17">
        <v>12339.3</v>
      </c>
      <c r="H2008" s="17">
        <f t="shared" si="32"/>
        <v>0</v>
      </c>
    </row>
    <row r="2009" spans="1:8" x14ac:dyDescent="0.25">
      <c r="A2009" s="18">
        <v>42753</v>
      </c>
      <c r="B2009" s="19" t="s">
        <v>2353</v>
      </c>
      <c r="C2009" s="20">
        <v>97606</v>
      </c>
      <c r="D2009" s="4" t="s">
        <v>88</v>
      </c>
      <c r="E2009" s="17">
        <v>6186.4</v>
      </c>
      <c r="F2009" s="41" t="s">
        <v>224</v>
      </c>
      <c r="G2009" s="17">
        <v>6186.4</v>
      </c>
      <c r="H2009" s="17">
        <f t="shared" si="32"/>
        <v>0</v>
      </c>
    </row>
    <row r="2010" spans="1:8" x14ac:dyDescent="0.25">
      <c r="A2010" s="18">
        <v>42753</v>
      </c>
      <c r="B2010" s="19" t="s">
        <v>2354</v>
      </c>
      <c r="C2010" s="20">
        <v>97607</v>
      </c>
      <c r="D2010" s="4" t="s">
        <v>492</v>
      </c>
      <c r="E2010" s="17">
        <v>21279.9</v>
      </c>
      <c r="F2010" s="41" t="s">
        <v>927</v>
      </c>
      <c r="G2010" s="17">
        <v>21279.9</v>
      </c>
      <c r="H2010" s="17">
        <f t="shared" si="32"/>
        <v>0</v>
      </c>
    </row>
    <row r="2011" spans="1:8" x14ac:dyDescent="0.25">
      <c r="A2011" s="18">
        <v>42753</v>
      </c>
      <c r="B2011" s="19" t="s">
        <v>2355</v>
      </c>
      <c r="C2011" s="20">
        <v>97608</v>
      </c>
      <c r="D2011" s="4" t="s">
        <v>109</v>
      </c>
      <c r="E2011" s="17">
        <v>5424.8</v>
      </c>
      <c r="F2011" s="41" t="s">
        <v>224</v>
      </c>
      <c r="G2011" s="17">
        <v>5424.8</v>
      </c>
      <c r="H2011" s="17">
        <f t="shared" si="32"/>
        <v>0</v>
      </c>
    </row>
    <row r="2012" spans="1:8" x14ac:dyDescent="0.25">
      <c r="A2012" s="18">
        <v>42753</v>
      </c>
      <c r="B2012" s="19" t="s">
        <v>2356</v>
      </c>
      <c r="C2012" s="20">
        <v>97609</v>
      </c>
      <c r="D2012" s="4" t="s">
        <v>94</v>
      </c>
      <c r="E2012" s="17">
        <v>1173</v>
      </c>
      <c r="F2012" s="41" t="s">
        <v>224</v>
      </c>
      <c r="G2012" s="17">
        <v>1173</v>
      </c>
      <c r="H2012" s="17">
        <f t="shared" si="32"/>
        <v>0</v>
      </c>
    </row>
    <row r="2013" spans="1:8" x14ac:dyDescent="0.25">
      <c r="A2013" s="18">
        <v>42753</v>
      </c>
      <c r="B2013" s="19" t="s">
        <v>2357</v>
      </c>
      <c r="C2013" s="20">
        <v>97610</v>
      </c>
      <c r="D2013" s="4" t="s">
        <v>103</v>
      </c>
      <c r="E2013" s="17">
        <v>163.4</v>
      </c>
      <c r="F2013" s="41" t="s">
        <v>927</v>
      </c>
      <c r="G2013" s="17">
        <v>163.4</v>
      </c>
      <c r="H2013" s="17">
        <f t="shared" si="32"/>
        <v>0</v>
      </c>
    </row>
    <row r="2014" spans="1:8" x14ac:dyDescent="0.25">
      <c r="A2014" s="18">
        <v>42753</v>
      </c>
      <c r="B2014" s="19" t="s">
        <v>2358</v>
      </c>
      <c r="C2014" s="20">
        <v>97611</v>
      </c>
      <c r="D2014" s="4" t="s">
        <v>19</v>
      </c>
      <c r="E2014" s="17">
        <v>1150</v>
      </c>
      <c r="F2014" s="41" t="s">
        <v>224</v>
      </c>
      <c r="G2014" s="17">
        <v>1150</v>
      </c>
      <c r="H2014" s="17">
        <f t="shared" si="32"/>
        <v>0</v>
      </c>
    </row>
    <row r="2015" spans="1:8" x14ac:dyDescent="0.25">
      <c r="A2015" s="18">
        <v>42753</v>
      </c>
      <c r="B2015" s="19" t="s">
        <v>2359</v>
      </c>
      <c r="C2015" s="20">
        <v>97612</v>
      </c>
      <c r="D2015" s="15" t="s">
        <v>115</v>
      </c>
      <c r="E2015" s="16">
        <v>0</v>
      </c>
      <c r="F2015" s="40" t="s">
        <v>95</v>
      </c>
      <c r="G2015" s="16">
        <v>0</v>
      </c>
      <c r="H2015" s="16">
        <f t="shared" si="32"/>
        <v>0</v>
      </c>
    </row>
    <row r="2016" spans="1:8" x14ac:dyDescent="0.25">
      <c r="A2016" s="18">
        <v>42753</v>
      </c>
      <c r="B2016" s="19" t="s">
        <v>2360</v>
      </c>
      <c r="C2016" s="20">
        <v>97613</v>
      </c>
      <c r="D2016" s="15" t="s">
        <v>115</v>
      </c>
      <c r="E2016" s="16">
        <v>0</v>
      </c>
      <c r="F2016" s="40" t="s">
        <v>95</v>
      </c>
      <c r="G2016" s="16">
        <v>0</v>
      </c>
      <c r="H2016" s="16">
        <f t="shared" si="32"/>
        <v>0</v>
      </c>
    </row>
    <row r="2017" spans="1:8" x14ac:dyDescent="0.25">
      <c r="A2017" s="18">
        <v>42753</v>
      </c>
      <c r="B2017" s="19" t="s">
        <v>2361</v>
      </c>
      <c r="C2017" s="20">
        <v>97614</v>
      </c>
      <c r="D2017" s="15" t="s">
        <v>115</v>
      </c>
      <c r="E2017" s="16">
        <v>0</v>
      </c>
      <c r="F2017" s="40" t="s">
        <v>95</v>
      </c>
      <c r="G2017" s="16">
        <v>0</v>
      </c>
      <c r="H2017" s="16">
        <f t="shared" si="32"/>
        <v>0</v>
      </c>
    </row>
    <row r="2018" spans="1:8" x14ac:dyDescent="0.25">
      <c r="A2018" s="18">
        <v>42753</v>
      </c>
      <c r="B2018" s="19" t="s">
        <v>2362</v>
      </c>
      <c r="C2018" s="20">
        <v>97615</v>
      </c>
      <c r="D2018" s="4" t="s">
        <v>341</v>
      </c>
      <c r="E2018" s="17">
        <v>9043.2000000000007</v>
      </c>
      <c r="F2018" s="41" t="s">
        <v>317</v>
      </c>
      <c r="G2018" s="17">
        <v>9043.2000000000007</v>
      </c>
      <c r="H2018" s="17">
        <f t="shared" si="32"/>
        <v>0</v>
      </c>
    </row>
    <row r="2019" spans="1:8" x14ac:dyDescent="0.25">
      <c r="A2019" s="18">
        <v>42753</v>
      </c>
      <c r="B2019" s="19" t="s">
        <v>2363</v>
      </c>
      <c r="C2019" s="20">
        <v>97616</v>
      </c>
      <c r="D2019" s="4" t="s">
        <v>285</v>
      </c>
      <c r="E2019" s="17">
        <v>36538.92</v>
      </c>
      <c r="F2019" s="42" t="s">
        <v>2364</v>
      </c>
      <c r="G2019" s="22">
        <f>603+35935.92</f>
        <v>36538.92</v>
      </c>
      <c r="H2019" s="22">
        <f t="shared" si="32"/>
        <v>0</v>
      </c>
    </row>
    <row r="2020" spans="1:8" x14ac:dyDescent="0.25">
      <c r="A2020" s="18">
        <v>42753</v>
      </c>
      <c r="B2020" s="19" t="s">
        <v>2365</v>
      </c>
      <c r="C2020" s="20">
        <v>97617</v>
      </c>
      <c r="D2020" s="4" t="s">
        <v>188</v>
      </c>
      <c r="E2020" s="17">
        <v>3806</v>
      </c>
      <c r="F2020" s="41" t="s">
        <v>224</v>
      </c>
      <c r="G2020" s="17">
        <v>3806</v>
      </c>
      <c r="H2020" s="17">
        <f t="shared" si="32"/>
        <v>0</v>
      </c>
    </row>
    <row r="2021" spans="1:8" x14ac:dyDescent="0.25">
      <c r="A2021" s="18">
        <v>42753</v>
      </c>
      <c r="B2021" s="19" t="s">
        <v>2366</v>
      </c>
      <c r="C2021" s="20">
        <v>97618</v>
      </c>
      <c r="D2021" s="4" t="s">
        <v>909</v>
      </c>
      <c r="E2021" s="17">
        <v>3865.5</v>
      </c>
      <c r="F2021" s="41" t="s">
        <v>224</v>
      </c>
      <c r="G2021" s="17">
        <v>3865.5</v>
      </c>
      <c r="H2021" s="17">
        <f t="shared" si="32"/>
        <v>0</v>
      </c>
    </row>
    <row r="2022" spans="1:8" x14ac:dyDescent="0.25">
      <c r="A2022" s="18">
        <v>42753</v>
      </c>
      <c r="B2022" s="19" t="s">
        <v>2367</v>
      </c>
      <c r="C2022" s="20">
        <v>97619</v>
      </c>
      <c r="D2022" s="4" t="s">
        <v>61</v>
      </c>
      <c r="E2022" s="17">
        <v>10860.6</v>
      </c>
      <c r="F2022" s="41" t="s">
        <v>224</v>
      </c>
      <c r="G2022" s="17">
        <v>10860.6</v>
      </c>
      <c r="H2022" s="17">
        <f t="shared" si="32"/>
        <v>0</v>
      </c>
    </row>
    <row r="2023" spans="1:8" x14ac:dyDescent="0.25">
      <c r="A2023" s="18">
        <v>42753</v>
      </c>
      <c r="B2023" s="19" t="s">
        <v>2368</v>
      </c>
      <c r="C2023" s="20">
        <v>97620</v>
      </c>
      <c r="D2023" s="4" t="s">
        <v>793</v>
      </c>
      <c r="E2023" s="17">
        <v>1711.5</v>
      </c>
      <c r="F2023" s="41" t="s">
        <v>224</v>
      </c>
      <c r="G2023" s="17">
        <v>1711.5</v>
      </c>
      <c r="H2023" s="17">
        <f t="shared" si="32"/>
        <v>0</v>
      </c>
    </row>
    <row r="2024" spans="1:8" x14ac:dyDescent="0.25">
      <c r="A2024" s="18">
        <v>42753</v>
      </c>
      <c r="B2024" s="19" t="s">
        <v>2369</v>
      </c>
      <c r="C2024" s="20">
        <v>97621</v>
      </c>
      <c r="D2024" s="4" t="s">
        <v>57</v>
      </c>
      <c r="E2024" s="17">
        <v>552</v>
      </c>
      <c r="F2024" s="41" t="s">
        <v>224</v>
      </c>
      <c r="G2024" s="17">
        <v>552</v>
      </c>
      <c r="H2024" s="17">
        <f t="shared" si="32"/>
        <v>0</v>
      </c>
    </row>
    <row r="2025" spans="1:8" x14ac:dyDescent="0.25">
      <c r="A2025" s="18">
        <v>42753</v>
      </c>
      <c r="B2025" s="19" t="s">
        <v>2370</v>
      </c>
      <c r="C2025" s="20">
        <v>97622</v>
      </c>
      <c r="D2025" s="4" t="s">
        <v>184</v>
      </c>
      <c r="E2025" s="17">
        <v>1552.8</v>
      </c>
      <c r="F2025" s="41" t="s">
        <v>224</v>
      </c>
      <c r="G2025" s="17">
        <v>1552.8</v>
      </c>
      <c r="H2025" s="17">
        <f t="shared" si="32"/>
        <v>0</v>
      </c>
    </row>
    <row r="2026" spans="1:8" x14ac:dyDescent="0.25">
      <c r="A2026" s="18">
        <v>42753</v>
      </c>
      <c r="B2026" s="19" t="s">
        <v>2371</v>
      </c>
      <c r="C2026" s="20">
        <v>97623</v>
      </c>
      <c r="D2026" s="4" t="s">
        <v>63</v>
      </c>
      <c r="E2026" s="17">
        <v>1047.5999999999999</v>
      </c>
      <c r="F2026" s="41" t="s">
        <v>224</v>
      </c>
      <c r="G2026" s="17">
        <v>1047.5999999999999</v>
      </c>
      <c r="H2026" s="17">
        <f t="shared" si="32"/>
        <v>0</v>
      </c>
    </row>
    <row r="2027" spans="1:8" x14ac:dyDescent="0.25">
      <c r="A2027" s="18">
        <v>42753</v>
      </c>
      <c r="B2027" s="19" t="s">
        <v>2372</v>
      </c>
      <c r="C2027" s="20">
        <v>97624</v>
      </c>
      <c r="D2027" s="4" t="s">
        <v>45</v>
      </c>
      <c r="E2027" s="17">
        <v>2227.1999999999998</v>
      </c>
      <c r="F2027" s="41" t="s">
        <v>224</v>
      </c>
      <c r="G2027" s="17">
        <v>2227.1999999999998</v>
      </c>
      <c r="H2027" s="17">
        <f t="shared" si="32"/>
        <v>0</v>
      </c>
    </row>
    <row r="2028" spans="1:8" x14ac:dyDescent="0.25">
      <c r="A2028" s="18">
        <v>42753</v>
      </c>
      <c r="B2028" s="19" t="s">
        <v>2373</v>
      </c>
      <c r="C2028" s="20">
        <v>97625</v>
      </c>
      <c r="D2028" s="4" t="s">
        <v>115</v>
      </c>
      <c r="E2028" s="17">
        <v>11134.55</v>
      </c>
      <c r="F2028" s="41" t="s">
        <v>1391</v>
      </c>
      <c r="G2028" s="17">
        <v>11134.55</v>
      </c>
      <c r="H2028" s="17">
        <f t="shared" si="32"/>
        <v>0</v>
      </c>
    </row>
    <row r="2029" spans="1:8" x14ac:dyDescent="0.25">
      <c r="A2029" s="18">
        <v>42753</v>
      </c>
      <c r="B2029" s="19" t="s">
        <v>2374</v>
      </c>
      <c r="C2029" s="20">
        <v>97626</v>
      </c>
      <c r="D2029" s="4" t="s">
        <v>53</v>
      </c>
      <c r="E2029" s="17">
        <v>1978</v>
      </c>
      <c r="F2029" s="41" t="s">
        <v>224</v>
      </c>
      <c r="G2029" s="17">
        <v>1978</v>
      </c>
      <c r="H2029" s="17">
        <f t="shared" si="32"/>
        <v>0</v>
      </c>
    </row>
    <row r="2030" spans="1:8" x14ac:dyDescent="0.25">
      <c r="A2030" s="18">
        <v>42753</v>
      </c>
      <c r="B2030" s="19" t="s">
        <v>2375</v>
      </c>
      <c r="C2030" s="20">
        <v>97627</v>
      </c>
      <c r="D2030" s="4" t="s">
        <v>480</v>
      </c>
      <c r="E2030" s="17">
        <v>1911.76</v>
      </c>
      <c r="F2030" s="41" t="s">
        <v>224</v>
      </c>
      <c r="G2030" s="17">
        <v>1911.76</v>
      </c>
      <c r="H2030" s="17">
        <f t="shared" si="32"/>
        <v>0</v>
      </c>
    </row>
    <row r="2031" spans="1:8" x14ac:dyDescent="0.25">
      <c r="A2031" s="18">
        <v>42753</v>
      </c>
      <c r="B2031" s="19" t="s">
        <v>2376</v>
      </c>
      <c r="C2031" s="20">
        <v>97628</v>
      </c>
      <c r="D2031" s="4" t="s">
        <v>428</v>
      </c>
      <c r="E2031" s="17">
        <v>1097.5999999999999</v>
      </c>
      <c r="F2031" s="41" t="s">
        <v>336</v>
      </c>
      <c r="G2031" s="17">
        <v>1097.5999999999999</v>
      </c>
      <c r="H2031" s="17">
        <f t="shared" si="32"/>
        <v>0</v>
      </c>
    </row>
    <row r="2032" spans="1:8" x14ac:dyDescent="0.25">
      <c r="A2032" s="18">
        <v>42753</v>
      </c>
      <c r="B2032" s="19" t="s">
        <v>2377</v>
      </c>
      <c r="C2032" s="20">
        <v>97629</v>
      </c>
      <c r="D2032" s="4" t="s">
        <v>1299</v>
      </c>
      <c r="E2032" s="17">
        <v>3358.3</v>
      </c>
      <c r="F2032" s="41" t="s">
        <v>317</v>
      </c>
      <c r="G2032" s="17">
        <v>3358.3</v>
      </c>
      <c r="H2032" s="17">
        <f t="shared" si="32"/>
        <v>0</v>
      </c>
    </row>
    <row r="2033" spans="1:8" x14ac:dyDescent="0.25">
      <c r="A2033" s="18">
        <v>42753</v>
      </c>
      <c r="B2033" s="19" t="s">
        <v>2378</v>
      </c>
      <c r="C2033" s="20">
        <v>97630</v>
      </c>
      <c r="D2033" s="4" t="s">
        <v>360</v>
      </c>
      <c r="E2033" s="17">
        <v>68505.78</v>
      </c>
      <c r="F2033" s="41" t="s">
        <v>361</v>
      </c>
      <c r="G2033" s="17">
        <v>68505.78</v>
      </c>
      <c r="H2033" s="17">
        <f t="shared" si="32"/>
        <v>0</v>
      </c>
    </row>
    <row r="2034" spans="1:8" x14ac:dyDescent="0.25">
      <c r="A2034" s="18">
        <v>42753</v>
      </c>
      <c r="B2034" s="19" t="s">
        <v>2379</v>
      </c>
      <c r="C2034" s="20">
        <v>97631</v>
      </c>
      <c r="D2034" s="4" t="s">
        <v>879</v>
      </c>
      <c r="E2034" s="17">
        <v>349.2</v>
      </c>
      <c r="F2034" s="41" t="s">
        <v>317</v>
      </c>
      <c r="G2034" s="17">
        <v>349.2</v>
      </c>
      <c r="H2034" s="17">
        <f t="shared" si="32"/>
        <v>0</v>
      </c>
    </row>
    <row r="2035" spans="1:8" x14ac:dyDescent="0.25">
      <c r="A2035" s="18">
        <v>42753</v>
      </c>
      <c r="B2035" s="19" t="s">
        <v>2380</v>
      </c>
      <c r="C2035" s="20">
        <v>97632</v>
      </c>
      <c r="D2035" s="4" t="s">
        <v>459</v>
      </c>
      <c r="E2035" s="17">
        <v>2129.8000000000002</v>
      </c>
      <c r="F2035" s="41" t="s">
        <v>317</v>
      </c>
      <c r="G2035" s="17">
        <v>2129.8000000000002</v>
      </c>
      <c r="H2035" s="17">
        <f t="shared" si="32"/>
        <v>0</v>
      </c>
    </row>
    <row r="2036" spans="1:8" x14ac:dyDescent="0.25">
      <c r="A2036" s="18">
        <v>42753</v>
      </c>
      <c r="B2036" s="19" t="s">
        <v>2381</v>
      </c>
      <c r="C2036" s="20">
        <v>97633</v>
      </c>
      <c r="D2036" s="4" t="s">
        <v>155</v>
      </c>
      <c r="E2036" s="17">
        <v>27403.5</v>
      </c>
      <c r="F2036" s="41" t="s">
        <v>927</v>
      </c>
      <c r="G2036" s="17">
        <v>27403.5</v>
      </c>
      <c r="H2036" s="17">
        <f t="shared" si="32"/>
        <v>0</v>
      </c>
    </row>
    <row r="2037" spans="1:8" x14ac:dyDescent="0.25">
      <c r="A2037" s="18">
        <v>42753</v>
      </c>
      <c r="B2037" s="19" t="s">
        <v>2382</v>
      </c>
      <c r="C2037" s="20">
        <v>97634</v>
      </c>
      <c r="D2037" s="4" t="s">
        <v>10</v>
      </c>
      <c r="E2037" s="17">
        <v>3161.6</v>
      </c>
      <c r="F2037" s="41" t="s">
        <v>1539</v>
      </c>
      <c r="G2037" s="17">
        <v>3161.6</v>
      </c>
      <c r="H2037" s="17">
        <f t="shared" si="32"/>
        <v>0</v>
      </c>
    </row>
    <row r="2038" spans="1:8" x14ac:dyDescent="0.25">
      <c r="A2038" s="18">
        <v>42753</v>
      </c>
      <c r="B2038" s="19" t="s">
        <v>2383</v>
      </c>
      <c r="C2038" s="20">
        <v>97635</v>
      </c>
      <c r="D2038" s="4" t="s">
        <v>172</v>
      </c>
      <c r="E2038" s="17">
        <v>20909.7</v>
      </c>
      <c r="F2038" s="41" t="s">
        <v>2384</v>
      </c>
      <c r="G2038" s="17">
        <v>20909.7</v>
      </c>
      <c r="H2038" s="17">
        <f t="shared" si="32"/>
        <v>0</v>
      </c>
    </row>
    <row r="2039" spans="1:8" x14ac:dyDescent="0.25">
      <c r="A2039" s="18">
        <v>42753</v>
      </c>
      <c r="B2039" s="19" t="s">
        <v>2385</v>
      </c>
      <c r="C2039" s="20">
        <v>97636</v>
      </c>
      <c r="D2039" s="4" t="s">
        <v>145</v>
      </c>
      <c r="E2039" s="17">
        <v>17538.400000000001</v>
      </c>
      <c r="F2039" s="41" t="s">
        <v>224</v>
      </c>
      <c r="G2039" s="17">
        <v>17538.400000000001</v>
      </c>
      <c r="H2039" s="17">
        <f t="shared" si="32"/>
        <v>0</v>
      </c>
    </row>
    <row r="2040" spans="1:8" x14ac:dyDescent="0.25">
      <c r="A2040" s="18">
        <v>42753</v>
      </c>
      <c r="B2040" s="19" t="s">
        <v>2386</v>
      </c>
      <c r="C2040" s="20">
        <v>97637</v>
      </c>
      <c r="D2040" s="4" t="s">
        <v>165</v>
      </c>
      <c r="E2040" s="17">
        <v>6464.7</v>
      </c>
      <c r="F2040" s="41" t="s">
        <v>765</v>
      </c>
      <c r="G2040" s="17">
        <v>6464.7</v>
      </c>
      <c r="H2040" s="17">
        <f t="shared" si="32"/>
        <v>0</v>
      </c>
    </row>
    <row r="2041" spans="1:8" x14ac:dyDescent="0.25">
      <c r="A2041" s="18">
        <v>42753</v>
      </c>
      <c r="B2041" s="19" t="s">
        <v>2387</v>
      </c>
      <c r="C2041" s="20">
        <v>97638</v>
      </c>
      <c r="D2041" s="4" t="s">
        <v>163</v>
      </c>
      <c r="E2041" s="17">
        <v>2893.5</v>
      </c>
      <c r="F2041" s="41" t="s">
        <v>765</v>
      </c>
      <c r="G2041" s="17">
        <v>2893.5</v>
      </c>
      <c r="H2041" s="17">
        <f t="shared" si="32"/>
        <v>0</v>
      </c>
    </row>
    <row r="2042" spans="1:8" x14ac:dyDescent="0.25">
      <c r="A2042" s="18">
        <v>42753</v>
      </c>
      <c r="B2042" s="19" t="s">
        <v>2388</v>
      </c>
      <c r="C2042" s="20">
        <v>97639</v>
      </c>
      <c r="D2042" s="4" t="s">
        <v>161</v>
      </c>
      <c r="E2042" s="17">
        <v>31410.5</v>
      </c>
      <c r="F2042" s="41" t="s">
        <v>765</v>
      </c>
      <c r="G2042" s="17">
        <v>31410.5</v>
      </c>
      <c r="H2042" s="17">
        <f t="shared" si="32"/>
        <v>0</v>
      </c>
    </row>
    <row r="2043" spans="1:8" x14ac:dyDescent="0.25">
      <c r="A2043" s="18">
        <v>42753</v>
      </c>
      <c r="B2043" s="19" t="s">
        <v>2389</v>
      </c>
      <c r="C2043" s="20">
        <v>97640</v>
      </c>
      <c r="D2043" s="4" t="s">
        <v>465</v>
      </c>
      <c r="E2043" s="17">
        <v>4478.3</v>
      </c>
      <c r="F2043" s="41" t="s">
        <v>166</v>
      </c>
      <c r="G2043" s="17">
        <v>4478.3</v>
      </c>
      <c r="H2043" s="17">
        <f t="shared" si="32"/>
        <v>0</v>
      </c>
    </row>
    <row r="2044" spans="1:8" x14ac:dyDescent="0.25">
      <c r="A2044" s="18">
        <v>42753</v>
      </c>
      <c r="B2044" s="19" t="s">
        <v>2390</v>
      </c>
      <c r="C2044" s="20">
        <v>97641</v>
      </c>
      <c r="D2044" s="4" t="s">
        <v>1160</v>
      </c>
      <c r="E2044" s="17">
        <v>1230</v>
      </c>
      <c r="F2044" s="41" t="s">
        <v>224</v>
      </c>
      <c r="G2044" s="17">
        <v>1230</v>
      </c>
      <c r="H2044" s="17">
        <f t="shared" si="32"/>
        <v>0</v>
      </c>
    </row>
    <row r="2045" spans="1:8" x14ac:dyDescent="0.25">
      <c r="A2045" s="18">
        <v>42753</v>
      </c>
      <c r="B2045" s="19" t="s">
        <v>2391</v>
      </c>
      <c r="C2045" s="20">
        <v>97642</v>
      </c>
      <c r="D2045" s="4" t="s">
        <v>2392</v>
      </c>
      <c r="E2045" s="17">
        <v>1651.4</v>
      </c>
      <c r="F2045" s="41" t="s">
        <v>224</v>
      </c>
      <c r="G2045" s="17">
        <v>1651.4</v>
      </c>
      <c r="H2045" s="17">
        <f t="shared" si="32"/>
        <v>0</v>
      </c>
    </row>
    <row r="2046" spans="1:8" x14ac:dyDescent="0.25">
      <c r="A2046" s="18">
        <v>42753</v>
      </c>
      <c r="B2046" s="19" t="s">
        <v>2393</v>
      </c>
      <c r="C2046" s="20">
        <v>97643</v>
      </c>
      <c r="D2046" s="4" t="s">
        <v>277</v>
      </c>
      <c r="E2046" s="17">
        <v>3072.6</v>
      </c>
      <c r="F2046" s="41" t="s">
        <v>224</v>
      </c>
      <c r="G2046" s="17">
        <v>3072.6</v>
      </c>
      <c r="H2046" s="17">
        <f t="shared" si="32"/>
        <v>0</v>
      </c>
    </row>
    <row r="2047" spans="1:8" x14ac:dyDescent="0.25">
      <c r="A2047" s="18">
        <v>42753</v>
      </c>
      <c r="B2047" s="19" t="s">
        <v>2394</v>
      </c>
      <c r="C2047" s="20">
        <v>97644</v>
      </c>
      <c r="D2047" s="4" t="s">
        <v>693</v>
      </c>
      <c r="E2047" s="17">
        <v>21368</v>
      </c>
      <c r="F2047" s="41" t="s">
        <v>166</v>
      </c>
      <c r="G2047" s="17">
        <v>21368</v>
      </c>
      <c r="H2047" s="17">
        <f t="shared" si="32"/>
        <v>0</v>
      </c>
    </row>
    <row r="2048" spans="1:8" x14ac:dyDescent="0.25">
      <c r="A2048" s="18">
        <v>42753</v>
      </c>
      <c r="B2048" s="19" t="s">
        <v>2395</v>
      </c>
      <c r="C2048" s="20">
        <v>97645</v>
      </c>
      <c r="D2048" s="4" t="s">
        <v>468</v>
      </c>
      <c r="E2048" s="17">
        <v>18264.8</v>
      </c>
      <c r="F2048" s="41" t="s">
        <v>1173</v>
      </c>
      <c r="G2048" s="17">
        <v>18264.8</v>
      </c>
      <c r="H2048" s="17">
        <f t="shared" si="32"/>
        <v>0</v>
      </c>
    </row>
    <row r="2049" spans="1:8" x14ac:dyDescent="0.25">
      <c r="A2049" s="18">
        <v>42753</v>
      </c>
      <c r="B2049" s="19" t="s">
        <v>2396</v>
      </c>
      <c r="C2049" s="20">
        <v>97646</v>
      </c>
      <c r="D2049" s="4" t="s">
        <v>30</v>
      </c>
      <c r="E2049" s="17">
        <v>2879.6</v>
      </c>
      <c r="F2049" s="41" t="s">
        <v>317</v>
      </c>
      <c r="G2049" s="17">
        <v>2879.6</v>
      </c>
      <c r="H2049" s="17">
        <f t="shared" si="32"/>
        <v>0</v>
      </c>
    </row>
    <row r="2050" spans="1:8" x14ac:dyDescent="0.25">
      <c r="A2050" s="18">
        <v>42753</v>
      </c>
      <c r="B2050" s="19" t="s">
        <v>2397</v>
      </c>
      <c r="C2050" s="20">
        <v>97647</v>
      </c>
      <c r="D2050" s="15" t="s">
        <v>122</v>
      </c>
      <c r="E2050" s="16">
        <v>0</v>
      </c>
      <c r="F2050" s="40" t="s">
        <v>95</v>
      </c>
      <c r="G2050" s="16">
        <v>0</v>
      </c>
      <c r="H2050" s="16">
        <f t="shared" si="32"/>
        <v>0</v>
      </c>
    </row>
    <row r="2051" spans="1:8" x14ac:dyDescent="0.25">
      <c r="A2051" s="18">
        <v>42753</v>
      </c>
      <c r="B2051" s="19" t="s">
        <v>2398</v>
      </c>
      <c r="C2051" s="20">
        <v>97648</v>
      </c>
      <c r="D2051" s="4" t="s">
        <v>122</v>
      </c>
      <c r="E2051" s="17">
        <v>11668.8</v>
      </c>
      <c r="F2051" s="41" t="s">
        <v>1173</v>
      </c>
      <c r="G2051" s="17">
        <v>11668.8</v>
      </c>
      <c r="H2051" s="17">
        <f t="shared" si="32"/>
        <v>0</v>
      </c>
    </row>
    <row r="2052" spans="1:8" x14ac:dyDescent="0.25">
      <c r="A2052" s="18">
        <v>42753</v>
      </c>
      <c r="B2052" s="19" t="s">
        <v>2399</v>
      </c>
      <c r="C2052" s="20">
        <v>97649</v>
      </c>
      <c r="D2052" s="4" t="s">
        <v>630</v>
      </c>
      <c r="E2052" s="17">
        <v>4208.45</v>
      </c>
      <c r="F2052" s="41" t="s">
        <v>224</v>
      </c>
      <c r="G2052" s="17">
        <v>4208.45</v>
      </c>
      <c r="H2052" s="17">
        <f t="shared" si="32"/>
        <v>0</v>
      </c>
    </row>
    <row r="2053" spans="1:8" x14ac:dyDescent="0.25">
      <c r="A2053" s="18">
        <v>42753</v>
      </c>
      <c r="B2053" s="19" t="s">
        <v>2400</v>
      </c>
      <c r="C2053" s="20">
        <v>97650</v>
      </c>
      <c r="D2053" s="4" t="s">
        <v>352</v>
      </c>
      <c r="E2053" s="17">
        <v>2061.4</v>
      </c>
      <c r="F2053" s="41" t="s">
        <v>317</v>
      </c>
      <c r="G2053" s="17">
        <v>2061.4</v>
      </c>
      <c r="H2053" s="17">
        <f t="shared" si="32"/>
        <v>0</v>
      </c>
    </row>
    <row r="2054" spans="1:8" x14ac:dyDescent="0.25">
      <c r="A2054" s="18">
        <v>42753</v>
      </c>
      <c r="B2054" s="19" t="s">
        <v>2401</v>
      </c>
      <c r="C2054" s="20">
        <v>97651</v>
      </c>
      <c r="D2054" s="4" t="s">
        <v>528</v>
      </c>
      <c r="E2054" s="17">
        <v>6044</v>
      </c>
      <c r="F2054" s="41" t="s">
        <v>1539</v>
      </c>
      <c r="G2054" s="17">
        <v>6044</v>
      </c>
      <c r="H2054" s="17">
        <f t="shared" ref="H2054:H2117" si="33">E2054-G2054</f>
        <v>0</v>
      </c>
    </row>
    <row r="2055" spans="1:8" x14ac:dyDescent="0.25">
      <c r="A2055" s="18">
        <v>42753</v>
      </c>
      <c r="B2055" s="19" t="s">
        <v>2402</v>
      </c>
      <c r="C2055" s="20">
        <v>97652</v>
      </c>
      <c r="D2055" s="4" t="s">
        <v>528</v>
      </c>
      <c r="E2055" s="17">
        <v>6519</v>
      </c>
      <c r="F2055" s="41" t="s">
        <v>1539</v>
      </c>
      <c r="G2055" s="17">
        <v>6519</v>
      </c>
      <c r="H2055" s="17">
        <f t="shared" si="33"/>
        <v>0</v>
      </c>
    </row>
    <row r="2056" spans="1:8" x14ac:dyDescent="0.25">
      <c r="A2056" s="18">
        <v>42753</v>
      </c>
      <c r="B2056" s="19" t="s">
        <v>2403</v>
      </c>
      <c r="C2056" s="20">
        <v>97653</v>
      </c>
      <c r="D2056" s="4" t="s">
        <v>182</v>
      </c>
      <c r="E2056" s="17">
        <v>4600</v>
      </c>
      <c r="F2056" s="41" t="s">
        <v>224</v>
      </c>
      <c r="G2056" s="17">
        <v>4600</v>
      </c>
      <c r="H2056" s="17">
        <f t="shared" si="33"/>
        <v>0</v>
      </c>
    </row>
    <row r="2057" spans="1:8" x14ac:dyDescent="0.25">
      <c r="A2057" s="18">
        <v>42753</v>
      </c>
      <c r="B2057" s="19" t="s">
        <v>2404</v>
      </c>
      <c r="C2057" s="20">
        <v>97654</v>
      </c>
      <c r="D2057" s="4" t="s">
        <v>9</v>
      </c>
      <c r="E2057" s="17">
        <v>5172.6000000000004</v>
      </c>
      <c r="F2057" s="41" t="s">
        <v>166</v>
      </c>
      <c r="G2057" s="17">
        <v>5172.6000000000004</v>
      </c>
      <c r="H2057" s="17">
        <f t="shared" si="33"/>
        <v>0</v>
      </c>
    </row>
    <row r="2058" spans="1:8" x14ac:dyDescent="0.25">
      <c r="A2058" s="18">
        <v>42753</v>
      </c>
      <c r="B2058" s="19" t="s">
        <v>2405</v>
      </c>
      <c r="C2058" s="20">
        <v>97655</v>
      </c>
      <c r="D2058" s="4" t="s">
        <v>1421</v>
      </c>
      <c r="E2058" s="17">
        <v>39495</v>
      </c>
      <c r="F2058" s="41" t="s">
        <v>224</v>
      </c>
      <c r="G2058" s="17">
        <v>39495</v>
      </c>
      <c r="H2058" s="17">
        <f t="shared" si="33"/>
        <v>0</v>
      </c>
    </row>
    <row r="2059" spans="1:8" x14ac:dyDescent="0.25">
      <c r="A2059" s="18">
        <v>42753</v>
      </c>
      <c r="B2059" s="19" t="s">
        <v>2406</v>
      </c>
      <c r="C2059" s="20">
        <v>97656</v>
      </c>
      <c r="D2059" s="4" t="s">
        <v>220</v>
      </c>
      <c r="E2059" s="17">
        <v>2755</v>
      </c>
      <c r="F2059" s="41" t="s">
        <v>224</v>
      </c>
      <c r="G2059" s="17">
        <v>2755</v>
      </c>
      <c r="H2059" s="17">
        <f t="shared" si="33"/>
        <v>0</v>
      </c>
    </row>
    <row r="2060" spans="1:8" x14ac:dyDescent="0.25">
      <c r="A2060" s="18">
        <v>42753</v>
      </c>
      <c r="B2060" s="19" t="s">
        <v>2407</v>
      </c>
      <c r="C2060" s="20">
        <v>97657</v>
      </c>
      <c r="D2060" s="4" t="s">
        <v>30</v>
      </c>
      <c r="E2060" s="17">
        <v>1504.8</v>
      </c>
      <c r="F2060" s="41" t="s">
        <v>224</v>
      </c>
      <c r="G2060" s="17">
        <v>1504.8</v>
      </c>
      <c r="H2060" s="17">
        <f t="shared" si="33"/>
        <v>0</v>
      </c>
    </row>
    <row r="2061" spans="1:8" x14ac:dyDescent="0.25">
      <c r="A2061" s="18">
        <v>42753</v>
      </c>
      <c r="B2061" s="19" t="s">
        <v>2408</v>
      </c>
      <c r="C2061" s="20">
        <v>97658</v>
      </c>
      <c r="D2061" s="4" t="s">
        <v>253</v>
      </c>
      <c r="E2061" s="17">
        <v>89.4</v>
      </c>
      <c r="F2061" s="41" t="s">
        <v>2274</v>
      </c>
      <c r="G2061" s="17">
        <v>89.4</v>
      </c>
      <c r="H2061" s="17">
        <f t="shared" si="33"/>
        <v>0</v>
      </c>
    </row>
    <row r="2062" spans="1:8" x14ac:dyDescent="0.25">
      <c r="A2062" s="18">
        <v>42753</v>
      </c>
      <c r="B2062" s="19" t="s">
        <v>2409</v>
      </c>
      <c r="C2062" s="20">
        <v>97659</v>
      </c>
      <c r="D2062" s="4" t="s">
        <v>576</v>
      </c>
      <c r="E2062" s="17">
        <v>129.6</v>
      </c>
      <c r="F2062" s="41" t="s">
        <v>224</v>
      </c>
      <c r="G2062" s="17">
        <v>129.6</v>
      </c>
      <c r="H2062" s="17">
        <f t="shared" si="33"/>
        <v>0</v>
      </c>
    </row>
    <row r="2063" spans="1:8" x14ac:dyDescent="0.25">
      <c r="A2063" s="18">
        <v>42753</v>
      </c>
      <c r="B2063" s="19" t="s">
        <v>2410</v>
      </c>
      <c r="C2063" s="20">
        <v>97660</v>
      </c>
      <c r="D2063" s="4" t="s">
        <v>523</v>
      </c>
      <c r="E2063" s="17">
        <v>23726.2</v>
      </c>
      <c r="F2063" s="41" t="s">
        <v>2009</v>
      </c>
      <c r="G2063" s="17">
        <v>23726.2</v>
      </c>
      <c r="H2063" s="17">
        <f t="shared" si="33"/>
        <v>0</v>
      </c>
    </row>
    <row r="2064" spans="1:8" x14ac:dyDescent="0.25">
      <c r="A2064" s="18">
        <v>42753</v>
      </c>
      <c r="B2064" s="19" t="s">
        <v>2411</v>
      </c>
      <c r="C2064" s="20">
        <v>97661</v>
      </c>
      <c r="D2064" s="4" t="s">
        <v>1786</v>
      </c>
      <c r="E2064" s="17">
        <v>5194</v>
      </c>
      <c r="F2064" s="41" t="s">
        <v>317</v>
      </c>
      <c r="G2064" s="17">
        <v>5194</v>
      </c>
      <c r="H2064" s="17">
        <f t="shared" si="33"/>
        <v>0</v>
      </c>
    </row>
    <row r="2065" spans="1:8" x14ac:dyDescent="0.25">
      <c r="A2065" s="18">
        <v>42753</v>
      </c>
      <c r="B2065" s="19" t="s">
        <v>2412</v>
      </c>
      <c r="C2065" s="20">
        <v>97662</v>
      </c>
      <c r="D2065" s="15" t="s">
        <v>43</v>
      </c>
      <c r="E2065" s="16">
        <v>0</v>
      </c>
      <c r="F2065" s="40" t="s">
        <v>95</v>
      </c>
      <c r="G2065" s="16">
        <v>0</v>
      </c>
      <c r="H2065" s="16">
        <f t="shared" si="33"/>
        <v>0</v>
      </c>
    </row>
    <row r="2066" spans="1:8" x14ac:dyDescent="0.25">
      <c r="A2066" s="18">
        <v>42753</v>
      </c>
      <c r="B2066" s="19" t="s">
        <v>2413</v>
      </c>
      <c r="C2066" s="20">
        <v>97663</v>
      </c>
      <c r="D2066" s="4" t="s">
        <v>196</v>
      </c>
      <c r="E2066" s="17">
        <v>3769.2</v>
      </c>
      <c r="F2066" s="41" t="s">
        <v>317</v>
      </c>
      <c r="G2066" s="17">
        <v>3769.2</v>
      </c>
      <c r="H2066" s="17">
        <f t="shared" si="33"/>
        <v>0</v>
      </c>
    </row>
    <row r="2067" spans="1:8" x14ac:dyDescent="0.25">
      <c r="A2067" s="18">
        <v>42753</v>
      </c>
      <c r="B2067" s="19" t="s">
        <v>2414</v>
      </c>
      <c r="C2067" s="20">
        <v>97664</v>
      </c>
      <c r="D2067" s="4" t="s">
        <v>30</v>
      </c>
      <c r="E2067" s="17">
        <v>5171.2</v>
      </c>
      <c r="F2067" s="41" t="s">
        <v>224</v>
      </c>
      <c r="G2067" s="17">
        <v>5171.2</v>
      </c>
      <c r="H2067" s="17">
        <f t="shared" si="33"/>
        <v>0</v>
      </c>
    </row>
    <row r="2068" spans="1:8" x14ac:dyDescent="0.25">
      <c r="A2068" s="18">
        <v>42753</v>
      </c>
      <c r="B2068" s="19" t="s">
        <v>2415</v>
      </c>
      <c r="C2068" s="20">
        <v>97665</v>
      </c>
      <c r="D2068" s="15" t="s">
        <v>2240</v>
      </c>
      <c r="E2068" s="16">
        <v>0</v>
      </c>
      <c r="F2068" s="40" t="s">
        <v>95</v>
      </c>
      <c r="G2068" s="16">
        <v>0</v>
      </c>
      <c r="H2068" s="16">
        <f t="shared" si="33"/>
        <v>0</v>
      </c>
    </row>
    <row r="2069" spans="1:8" x14ac:dyDescent="0.25">
      <c r="A2069" s="18">
        <v>42753</v>
      </c>
      <c r="B2069" s="19" t="s">
        <v>2416</v>
      </c>
      <c r="C2069" s="20">
        <v>97666</v>
      </c>
      <c r="D2069" s="4" t="s">
        <v>2240</v>
      </c>
      <c r="E2069" s="17">
        <v>7215.7</v>
      </c>
      <c r="F2069" s="41" t="s">
        <v>317</v>
      </c>
      <c r="G2069" s="17">
        <v>7215.7</v>
      </c>
      <c r="H2069" s="17">
        <f t="shared" si="33"/>
        <v>0</v>
      </c>
    </row>
    <row r="2070" spans="1:8" x14ac:dyDescent="0.25">
      <c r="A2070" s="18">
        <v>42753</v>
      </c>
      <c r="B2070" s="19" t="s">
        <v>2417</v>
      </c>
      <c r="C2070" s="20">
        <v>97667</v>
      </c>
      <c r="D2070" s="4" t="s">
        <v>208</v>
      </c>
      <c r="E2070" s="17">
        <v>6727</v>
      </c>
      <c r="F2070" s="41" t="s">
        <v>1539</v>
      </c>
      <c r="G2070" s="17">
        <v>6727</v>
      </c>
      <c r="H2070" s="17">
        <f t="shared" si="33"/>
        <v>0</v>
      </c>
    </row>
    <row r="2071" spans="1:8" x14ac:dyDescent="0.25">
      <c r="A2071" s="18">
        <v>42753</v>
      </c>
      <c r="B2071" s="19" t="s">
        <v>2418</v>
      </c>
      <c r="C2071" s="20">
        <v>97668</v>
      </c>
      <c r="D2071" s="4" t="s">
        <v>367</v>
      </c>
      <c r="E2071" s="17">
        <v>900</v>
      </c>
      <c r="F2071" s="41" t="s">
        <v>317</v>
      </c>
      <c r="G2071" s="17">
        <v>900</v>
      </c>
      <c r="H2071" s="17">
        <f t="shared" si="33"/>
        <v>0</v>
      </c>
    </row>
    <row r="2072" spans="1:8" x14ac:dyDescent="0.25">
      <c r="A2072" s="18">
        <v>42753</v>
      </c>
      <c r="B2072" s="19" t="s">
        <v>2419</v>
      </c>
      <c r="C2072" s="20">
        <v>97669</v>
      </c>
      <c r="D2072" s="4" t="s">
        <v>10</v>
      </c>
      <c r="E2072" s="17">
        <v>185479</v>
      </c>
      <c r="F2072" s="41" t="s">
        <v>927</v>
      </c>
      <c r="G2072" s="17">
        <v>185479</v>
      </c>
      <c r="H2072" s="17">
        <f t="shared" si="33"/>
        <v>0</v>
      </c>
    </row>
    <row r="2073" spans="1:8" x14ac:dyDescent="0.25">
      <c r="A2073" s="18">
        <v>42753</v>
      </c>
      <c r="B2073" s="19" t="s">
        <v>2420</v>
      </c>
      <c r="C2073" s="20">
        <v>97670</v>
      </c>
      <c r="D2073" s="4" t="s">
        <v>10</v>
      </c>
      <c r="E2073" s="17">
        <v>50584.6</v>
      </c>
      <c r="F2073" s="41" t="s">
        <v>927</v>
      </c>
      <c r="G2073" s="17">
        <v>50584.6</v>
      </c>
      <c r="H2073" s="17">
        <f t="shared" si="33"/>
        <v>0</v>
      </c>
    </row>
    <row r="2074" spans="1:8" x14ac:dyDescent="0.25">
      <c r="A2074" s="18">
        <v>42753</v>
      </c>
      <c r="B2074" s="19" t="s">
        <v>2421</v>
      </c>
      <c r="C2074" s="20">
        <v>97671</v>
      </c>
      <c r="D2074" s="15" t="s">
        <v>222</v>
      </c>
      <c r="E2074" s="16">
        <v>0</v>
      </c>
      <c r="F2074" s="40" t="s">
        <v>95</v>
      </c>
      <c r="G2074" s="16">
        <v>0</v>
      </c>
      <c r="H2074" s="16">
        <f t="shared" si="33"/>
        <v>0</v>
      </c>
    </row>
    <row r="2075" spans="1:8" x14ac:dyDescent="0.25">
      <c r="A2075" s="18">
        <v>42753</v>
      </c>
      <c r="B2075" s="19" t="s">
        <v>2422</v>
      </c>
      <c r="C2075" s="20">
        <v>97672</v>
      </c>
      <c r="D2075" s="4" t="s">
        <v>205</v>
      </c>
      <c r="E2075" s="17">
        <v>34262.400000000001</v>
      </c>
      <c r="F2075" s="41" t="s">
        <v>2009</v>
      </c>
      <c r="G2075" s="17">
        <v>34262.400000000001</v>
      </c>
      <c r="H2075" s="17">
        <f t="shared" si="33"/>
        <v>0</v>
      </c>
    </row>
    <row r="2076" spans="1:8" x14ac:dyDescent="0.25">
      <c r="A2076" s="18">
        <v>42753</v>
      </c>
      <c r="B2076" s="19" t="s">
        <v>2423</v>
      </c>
      <c r="C2076" s="20">
        <v>97673</v>
      </c>
      <c r="D2076" s="4" t="s">
        <v>358</v>
      </c>
      <c r="E2076" s="17">
        <v>59205.63</v>
      </c>
      <c r="F2076" s="41" t="s">
        <v>224</v>
      </c>
      <c r="G2076" s="17">
        <v>59205.63</v>
      </c>
      <c r="H2076" s="17">
        <f t="shared" si="33"/>
        <v>0</v>
      </c>
    </row>
    <row r="2077" spans="1:8" x14ac:dyDescent="0.25">
      <c r="A2077" s="18">
        <v>42754</v>
      </c>
      <c r="B2077" s="19" t="s">
        <v>2424</v>
      </c>
      <c r="C2077" s="20">
        <v>97674</v>
      </c>
      <c r="D2077" s="4" t="s">
        <v>231</v>
      </c>
      <c r="E2077" s="17">
        <v>12665.1</v>
      </c>
      <c r="F2077" s="41" t="s">
        <v>1539</v>
      </c>
      <c r="G2077" s="17">
        <v>12665.1</v>
      </c>
      <c r="H2077" s="17">
        <f t="shared" si="33"/>
        <v>0</v>
      </c>
    </row>
    <row r="2078" spans="1:8" x14ac:dyDescent="0.25">
      <c r="A2078" s="18">
        <v>42754</v>
      </c>
      <c r="B2078" s="19" t="s">
        <v>2425</v>
      </c>
      <c r="C2078" s="20">
        <v>97675</v>
      </c>
      <c r="D2078" s="4" t="s">
        <v>231</v>
      </c>
      <c r="E2078" s="17">
        <v>40152.5</v>
      </c>
      <c r="F2078" s="41" t="s">
        <v>224</v>
      </c>
      <c r="G2078" s="17">
        <v>40152.5</v>
      </c>
      <c r="H2078" s="17">
        <f t="shared" si="33"/>
        <v>0</v>
      </c>
    </row>
    <row r="2079" spans="1:8" x14ac:dyDescent="0.25">
      <c r="A2079" s="18">
        <v>42754</v>
      </c>
      <c r="B2079" s="19" t="s">
        <v>2426</v>
      </c>
      <c r="C2079" s="20">
        <v>97676</v>
      </c>
      <c r="D2079" s="4" t="s">
        <v>236</v>
      </c>
      <c r="E2079" s="17">
        <v>158826.79999999999</v>
      </c>
      <c r="F2079" s="41" t="s">
        <v>2166</v>
      </c>
      <c r="G2079" s="17">
        <v>158826.79999999999</v>
      </c>
      <c r="H2079" s="17">
        <f t="shared" si="33"/>
        <v>0</v>
      </c>
    </row>
    <row r="2080" spans="1:8" x14ac:dyDescent="0.25">
      <c r="A2080" s="18">
        <v>42754</v>
      </c>
      <c r="B2080" s="19" t="s">
        <v>2427</v>
      </c>
      <c r="C2080" s="20">
        <v>97677</v>
      </c>
      <c r="D2080" s="4" t="s">
        <v>26</v>
      </c>
      <c r="E2080" s="17">
        <v>26970</v>
      </c>
      <c r="F2080" s="41" t="s">
        <v>224</v>
      </c>
      <c r="G2080" s="17">
        <v>26970</v>
      </c>
      <c r="H2080" s="17">
        <f t="shared" si="33"/>
        <v>0</v>
      </c>
    </row>
    <row r="2081" spans="1:8" x14ac:dyDescent="0.25">
      <c r="A2081" s="18">
        <v>42754</v>
      </c>
      <c r="B2081" s="19" t="s">
        <v>2428</v>
      </c>
      <c r="C2081" s="20">
        <v>97678</v>
      </c>
      <c r="D2081" s="4" t="s">
        <v>222</v>
      </c>
      <c r="E2081" s="17">
        <v>63038.400000000001</v>
      </c>
      <c r="F2081" s="41" t="s">
        <v>927</v>
      </c>
      <c r="G2081" s="17">
        <v>63038.400000000001</v>
      </c>
      <c r="H2081" s="17">
        <f t="shared" si="33"/>
        <v>0</v>
      </c>
    </row>
    <row r="2082" spans="1:8" x14ac:dyDescent="0.25">
      <c r="A2082" s="18">
        <v>42754</v>
      </c>
      <c r="B2082" s="19" t="s">
        <v>2429</v>
      </c>
      <c r="C2082" s="20">
        <v>97679</v>
      </c>
      <c r="D2082" s="4" t="s">
        <v>55</v>
      </c>
      <c r="E2082" s="17">
        <v>6546.4</v>
      </c>
      <c r="F2082" s="41" t="s">
        <v>224</v>
      </c>
      <c r="G2082" s="17">
        <v>6546.4</v>
      </c>
      <c r="H2082" s="17">
        <f t="shared" si="33"/>
        <v>0</v>
      </c>
    </row>
    <row r="2083" spans="1:8" x14ac:dyDescent="0.25">
      <c r="A2083" s="18">
        <v>42754</v>
      </c>
      <c r="B2083" s="19" t="s">
        <v>2430</v>
      </c>
      <c r="C2083" s="20">
        <v>97680</v>
      </c>
      <c r="D2083" s="4" t="s">
        <v>49</v>
      </c>
      <c r="E2083" s="17">
        <v>14989.8</v>
      </c>
      <c r="F2083" s="41" t="s">
        <v>336</v>
      </c>
      <c r="G2083" s="17">
        <v>14989.8</v>
      </c>
      <c r="H2083" s="17">
        <f t="shared" si="33"/>
        <v>0</v>
      </c>
    </row>
    <row r="2084" spans="1:8" x14ac:dyDescent="0.25">
      <c r="A2084" s="18">
        <v>42754</v>
      </c>
      <c r="B2084" s="19" t="s">
        <v>2431</v>
      </c>
      <c r="C2084" s="20">
        <v>97681</v>
      </c>
      <c r="D2084" s="4" t="s">
        <v>143</v>
      </c>
      <c r="E2084" s="17">
        <v>3648.3</v>
      </c>
      <c r="F2084" s="41" t="s">
        <v>224</v>
      </c>
      <c r="G2084" s="17">
        <v>3648.3</v>
      </c>
      <c r="H2084" s="17">
        <f t="shared" si="33"/>
        <v>0</v>
      </c>
    </row>
    <row r="2085" spans="1:8" x14ac:dyDescent="0.25">
      <c r="A2085" s="18">
        <v>42754</v>
      </c>
      <c r="B2085" s="19" t="s">
        <v>2432</v>
      </c>
      <c r="C2085" s="20">
        <v>97682</v>
      </c>
      <c r="D2085" s="4" t="s">
        <v>35</v>
      </c>
      <c r="E2085" s="17">
        <v>12982.4</v>
      </c>
      <c r="F2085" s="41" t="s">
        <v>2274</v>
      </c>
      <c r="G2085" s="17">
        <v>12982.4</v>
      </c>
      <c r="H2085" s="17">
        <f t="shared" si="33"/>
        <v>0</v>
      </c>
    </row>
    <row r="2086" spans="1:8" x14ac:dyDescent="0.25">
      <c r="A2086" s="18">
        <v>42754</v>
      </c>
      <c r="B2086" s="19" t="s">
        <v>2433</v>
      </c>
      <c r="C2086" s="20">
        <v>97683</v>
      </c>
      <c r="D2086" s="4" t="s">
        <v>38</v>
      </c>
      <c r="E2086" s="17">
        <v>1942.5</v>
      </c>
      <c r="F2086" s="41" t="s">
        <v>2274</v>
      </c>
      <c r="G2086" s="17">
        <v>1942.5</v>
      </c>
      <c r="H2086" s="17">
        <f t="shared" si="33"/>
        <v>0</v>
      </c>
    </row>
    <row r="2087" spans="1:8" x14ac:dyDescent="0.25">
      <c r="A2087" s="18">
        <v>42754</v>
      </c>
      <c r="B2087" s="19" t="s">
        <v>2434</v>
      </c>
      <c r="C2087" s="20">
        <v>97684</v>
      </c>
      <c r="D2087" s="4" t="s">
        <v>28</v>
      </c>
      <c r="E2087" s="17">
        <v>14011.2</v>
      </c>
      <c r="F2087" s="41" t="s">
        <v>224</v>
      </c>
      <c r="G2087" s="17">
        <v>14011.2</v>
      </c>
      <c r="H2087" s="17">
        <f t="shared" si="33"/>
        <v>0</v>
      </c>
    </row>
    <row r="2088" spans="1:8" x14ac:dyDescent="0.25">
      <c r="A2088" s="18">
        <v>42754</v>
      </c>
      <c r="B2088" s="19" t="s">
        <v>2435</v>
      </c>
      <c r="C2088" s="20">
        <v>97685</v>
      </c>
      <c r="D2088" s="4" t="s">
        <v>250</v>
      </c>
      <c r="E2088" s="17">
        <v>7164.4</v>
      </c>
      <c r="F2088" s="41" t="s">
        <v>1539</v>
      </c>
      <c r="G2088" s="17">
        <v>7164.4</v>
      </c>
      <c r="H2088" s="17">
        <f t="shared" si="33"/>
        <v>0</v>
      </c>
    </row>
    <row r="2089" spans="1:8" x14ac:dyDescent="0.25">
      <c r="A2089" s="18">
        <v>42754</v>
      </c>
      <c r="B2089" s="19" t="s">
        <v>2436</v>
      </c>
      <c r="C2089" s="20">
        <v>97686</v>
      </c>
      <c r="D2089" s="4" t="s">
        <v>576</v>
      </c>
      <c r="E2089" s="17">
        <v>478.4</v>
      </c>
      <c r="F2089" s="41" t="s">
        <v>1539</v>
      </c>
      <c r="G2089" s="17">
        <v>478.4</v>
      </c>
      <c r="H2089" s="17">
        <f t="shared" si="33"/>
        <v>0</v>
      </c>
    </row>
    <row r="2090" spans="1:8" x14ac:dyDescent="0.25">
      <c r="A2090" s="18">
        <v>42754</v>
      </c>
      <c r="B2090" s="19" t="s">
        <v>2437</v>
      </c>
      <c r="C2090" s="20">
        <v>97687</v>
      </c>
      <c r="D2090" s="4" t="s">
        <v>67</v>
      </c>
      <c r="E2090" s="17">
        <v>4144.5</v>
      </c>
      <c r="F2090" s="41" t="s">
        <v>927</v>
      </c>
      <c r="G2090" s="17">
        <v>4144.5</v>
      </c>
      <c r="H2090" s="17">
        <f t="shared" si="33"/>
        <v>0</v>
      </c>
    </row>
    <row r="2091" spans="1:8" x14ac:dyDescent="0.25">
      <c r="A2091" s="18">
        <v>42754</v>
      </c>
      <c r="B2091" s="19" t="s">
        <v>2438</v>
      </c>
      <c r="C2091" s="20">
        <v>97688</v>
      </c>
      <c r="D2091" s="4" t="s">
        <v>32</v>
      </c>
      <c r="E2091" s="17">
        <v>7434.15</v>
      </c>
      <c r="F2091" s="41" t="s">
        <v>2143</v>
      </c>
      <c r="G2091" s="17">
        <v>7434.15</v>
      </c>
      <c r="H2091" s="17">
        <f t="shared" si="33"/>
        <v>0</v>
      </c>
    </row>
    <row r="2092" spans="1:8" x14ac:dyDescent="0.25">
      <c r="A2092" s="18">
        <v>42754</v>
      </c>
      <c r="B2092" s="19" t="s">
        <v>2439</v>
      </c>
      <c r="C2092" s="20">
        <v>97689</v>
      </c>
      <c r="D2092" s="4" t="s">
        <v>428</v>
      </c>
      <c r="E2092" s="17">
        <v>1759.5</v>
      </c>
      <c r="F2092" s="41" t="s">
        <v>1539</v>
      </c>
      <c r="G2092" s="17">
        <v>1759.5</v>
      </c>
      <c r="H2092" s="17">
        <f t="shared" si="33"/>
        <v>0</v>
      </c>
    </row>
    <row r="2093" spans="1:8" x14ac:dyDescent="0.25">
      <c r="A2093" s="18">
        <v>42754</v>
      </c>
      <c r="B2093" s="19" t="s">
        <v>2440</v>
      </c>
      <c r="C2093" s="20">
        <v>97690</v>
      </c>
      <c r="D2093" s="4" t="s">
        <v>40</v>
      </c>
      <c r="E2093" s="17">
        <v>4214</v>
      </c>
      <c r="F2093" s="41" t="s">
        <v>336</v>
      </c>
      <c r="G2093" s="17">
        <v>4214</v>
      </c>
      <c r="H2093" s="17">
        <f t="shared" si="33"/>
        <v>0</v>
      </c>
    </row>
    <row r="2094" spans="1:8" x14ac:dyDescent="0.25">
      <c r="A2094" s="18">
        <v>42754</v>
      </c>
      <c r="B2094" s="19" t="s">
        <v>2441</v>
      </c>
      <c r="C2094" s="20">
        <v>97691</v>
      </c>
      <c r="D2094" s="4" t="s">
        <v>51</v>
      </c>
      <c r="E2094" s="17">
        <v>524.9</v>
      </c>
      <c r="F2094" s="41" t="s">
        <v>2274</v>
      </c>
      <c r="G2094" s="17">
        <v>524.9</v>
      </c>
      <c r="H2094" s="17">
        <f t="shared" si="33"/>
        <v>0</v>
      </c>
    </row>
    <row r="2095" spans="1:8" x14ac:dyDescent="0.25">
      <c r="A2095" s="18">
        <v>42754</v>
      </c>
      <c r="B2095" s="19" t="s">
        <v>2442</v>
      </c>
      <c r="C2095" s="20">
        <v>97692</v>
      </c>
      <c r="D2095" s="4" t="s">
        <v>1306</v>
      </c>
      <c r="E2095" s="17">
        <v>886.6</v>
      </c>
      <c r="F2095" s="41" t="s">
        <v>224</v>
      </c>
      <c r="G2095" s="17">
        <v>886.6</v>
      </c>
      <c r="H2095" s="17">
        <f t="shared" si="33"/>
        <v>0</v>
      </c>
    </row>
    <row r="2096" spans="1:8" x14ac:dyDescent="0.25">
      <c r="A2096" s="18">
        <v>42754</v>
      </c>
      <c r="B2096" s="19" t="s">
        <v>2443</v>
      </c>
      <c r="C2096" s="20">
        <v>97693</v>
      </c>
      <c r="D2096" s="4" t="s">
        <v>205</v>
      </c>
      <c r="E2096" s="17">
        <v>35916.400000000001</v>
      </c>
      <c r="F2096" s="42" t="s">
        <v>2444</v>
      </c>
      <c r="G2096" s="22">
        <f>21000+14916.4</f>
        <v>35916.400000000001</v>
      </c>
      <c r="H2096" s="22">
        <f t="shared" si="33"/>
        <v>0</v>
      </c>
    </row>
    <row r="2097" spans="1:8" x14ac:dyDescent="0.25">
      <c r="A2097" s="18">
        <v>42754</v>
      </c>
      <c r="B2097" s="19" t="s">
        <v>2445</v>
      </c>
      <c r="C2097" s="20">
        <v>97694</v>
      </c>
      <c r="D2097" s="4" t="s">
        <v>509</v>
      </c>
      <c r="E2097" s="17">
        <v>26283.8</v>
      </c>
      <c r="F2097" s="41" t="s">
        <v>1391</v>
      </c>
      <c r="G2097" s="17">
        <v>26283.8</v>
      </c>
      <c r="H2097" s="17">
        <f t="shared" si="33"/>
        <v>0</v>
      </c>
    </row>
    <row r="2098" spans="1:8" x14ac:dyDescent="0.25">
      <c r="A2098" s="18">
        <v>42754</v>
      </c>
      <c r="B2098" s="19" t="s">
        <v>2446</v>
      </c>
      <c r="C2098" s="20">
        <v>97695</v>
      </c>
      <c r="D2098" s="4" t="s">
        <v>71</v>
      </c>
      <c r="E2098" s="17">
        <v>1848</v>
      </c>
      <c r="F2098" s="41" t="s">
        <v>224</v>
      </c>
      <c r="G2098" s="17">
        <v>1848</v>
      </c>
      <c r="H2098" s="17">
        <f t="shared" si="33"/>
        <v>0</v>
      </c>
    </row>
    <row r="2099" spans="1:8" x14ac:dyDescent="0.25">
      <c r="A2099" s="18">
        <v>42754</v>
      </c>
      <c r="B2099" s="19" t="s">
        <v>2447</v>
      </c>
      <c r="C2099" s="20">
        <v>97696</v>
      </c>
      <c r="D2099" s="4" t="s">
        <v>218</v>
      </c>
      <c r="E2099" s="17">
        <v>113639.2</v>
      </c>
      <c r="F2099" s="41" t="s">
        <v>307</v>
      </c>
      <c r="G2099" s="17">
        <v>113639.2</v>
      </c>
      <c r="H2099" s="17">
        <f t="shared" si="33"/>
        <v>0</v>
      </c>
    </row>
    <row r="2100" spans="1:8" x14ac:dyDescent="0.25">
      <c r="A2100" s="18">
        <v>42754</v>
      </c>
      <c r="B2100" s="19" t="s">
        <v>2448</v>
      </c>
      <c r="C2100" s="20">
        <v>97697</v>
      </c>
      <c r="D2100" s="4" t="s">
        <v>47</v>
      </c>
      <c r="E2100" s="17">
        <v>3846.3</v>
      </c>
      <c r="F2100" s="41" t="s">
        <v>224</v>
      </c>
      <c r="G2100" s="17">
        <v>3846.3</v>
      </c>
      <c r="H2100" s="17">
        <f t="shared" si="33"/>
        <v>0</v>
      </c>
    </row>
    <row r="2101" spans="1:8" x14ac:dyDescent="0.25">
      <c r="A2101" s="18">
        <v>42754</v>
      </c>
      <c r="B2101" s="19" t="s">
        <v>2449</v>
      </c>
      <c r="C2101" s="20">
        <v>97698</v>
      </c>
      <c r="D2101" s="4" t="s">
        <v>17</v>
      </c>
      <c r="E2101" s="17">
        <v>2070</v>
      </c>
      <c r="F2101" s="41" t="s">
        <v>224</v>
      </c>
      <c r="G2101" s="17">
        <v>2070</v>
      </c>
      <c r="H2101" s="17">
        <f t="shared" si="33"/>
        <v>0</v>
      </c>
    </row>
    <row r="2102" spans="1:8" x14ac:dyDescent="0.25">
      <c r="A2102" s="18">
        <v>42754</v>
      </c>
      <c r="B2102" s="19" t="s">
        <v>2450</v>
      </c>
      <c r="C2102" s="20">
        <v>97699</v>
      </c>
      <c r="D2102" s="4" t="s">
        <v>69</v>
      </c>
      <c r="E2102" s="17">
        <v>5313.1</v>
      </c>
      <c r="F2102" s="41" t="s">
        <v>224</v>
      </c>
      <c r="G2102" s="17">
        <v>5313.1</v>
      </c>
      <c r="H2102" s="17">
        <f t="shared" si="33"/>
        <v>0</v>
      </c>
    </row>
    <row r="2103" spans="1:8" x14ac:dyDescent="0.25">
      <c r="A2103" s="18">
        <v>42754</v>
      </c>
      <c r="B2103" s="19" t="s">
        <v>2451</v>
      </c>
      <c r="C2103" s="20">
        <v>97700</v>
      </c>
      <c r="D2103" s="4" t="s">
        <v>226</v>
      </c>
      <c r="E2103" s="17">
        <v>1763.2</v>
      </c>
      <c r="F2103" s="41" t="s">
        <v>224</v>
      </c>
      <c r="G2103" s="17">
        <v>1763.2</v>
      </c>
      <c r="H2103" s="17">
        <f t="shared" si="33"/>
        <v>0</v>
      </c>
    </row>
    <row r="2104" spans="1:8" x14ac:dyDescent="0.25">
      <c r="A2104" s="18">
        <v>42754</v>
      </c>
      <c r="B2104" s="19" t="s">
        <v>2452</v>
      </c>
      <c r="C2104" s="20">
        <v>97701</v>
      </c>
      <c r="D2104" s="4" t="s">
        <v>268</v>
      </c>
      <c r="E2104" s="17">
        <v>18287.900000000001</v>
      </c>
      <c r="F2104" s="41" t="s">
        <v>1391</v>
      </c>
      <c r="G2104" s="17">
        <v>18287.900000000001</v>
      </c>
      <c r="H2104" s="17">
        <f t="shared" si="33"/>
        <v>0</v>
      </c>
    </row>
    <row r="2105" spans="1:8" x14ac:dyDescent="0.25">
      <c r="A2105" s="18">
        <v>42754</v>
      </c>
      <c r="B2105" s="19" t="s">
        <v>2453</v>
      </c>
      <c r="C2105" s="20">
        <v>97702</v>
      </c>
      <c r="D2105" s="4" t="s">
        <v>432</v>
      </c>
      <c r="E2105" s="17">
        <v>18189</v>
      </c>
      <c r="F2105" s="41" t="s">
        <v>1391</v>
      </c>
      <c r="G2105" s="17">
        <v>18189</v>
      </c>
      <c r="H2105" s="17">
        <f t="shared" si="33"/>
        <v>0</v>
      </c>
    </row>
    <row r="2106" spans="1:8" x14ac:dyDescent="0.25">
      <c r="A2106" s="18">
        <v>42754</v>
      </c>
      <c r="B2106" s="19" t="s">
        <v>2454</v>
      </c>
      <c r="C2106" s="20">
        <v>97703</v>
      </c>
      <c r="D2106" s="4" t="s">
        <v>186</v>
      </c>
      <c r="E2106" s="17">
        <v>3710</v>
      </c>
      <c r="F2106" s="41" t="s">
        <v>336</v>
      </c>
      <c r="G2106" s="17">
        <v>3710</v>
      </c>
      <c r="H2106" s="17">
        <f t="shared" si="33"/>
        <v>0</v>
      </c>
    </row>
    <row r="2107" spans="1:8" x14ac:dyDescent="0.25">
      <c r="A2107" s="18">
        <v>42754</v>
      </c>
      <c r="B2107" s="19" t="s">
        <v>2455</v>
      </c>
      <c r="C2107" s="20">
        <v>97704</v>
      </c>
      <c r="D2107" s="4" t="s">
        <v>184</v>
      </c>
      <c r="E2107" s="17">
        <v>3553.2</v>
      </c>
      <c r="F2107" s="41" t="s">
        <v>336</v>
      </c>
      <c r="G2107" s="17">
        <v>3553.2</v>
      </c>
      <c r="H2107" s="17">
        <f t="shared" si="33"/>
        <v>0</v>
      </c>
    </row>
    <row r="2108" spans="1:8" x14ac:dyDescent="0.25">
      <c r="A2108" s="18">
        <v>42754</v>
      </c>
      <c r="B2108" s="19" t="s">
        <v>2456</v>
      </c>
      <c r="C2108" s="20">
        <v>97705</v>
      </c>
      <c r="D2108" s="4" t="s">
        <v>435</v>
      </c>
      <c r="E2108" s="17">
        <v>1291.8</v>
      </c>
      <c r="F2108" s="41" t="s">
        <v>1539</v>
      </c>
      <c r="G2108" s="17">
        <v>1291.8</v>
      </c>
      <c r="H2108" s="17">
        <f t="shared" si="33"/>
        <v>0</v>
      </c>
    </row>
    <row r="2109" spans="1:8" x14ac:dyDescent="0.25">
      <c r="A2109" s="18">
        <v>42754</v>
      </c>
      <c r="B2109" s="19" t="s">
        <v>2457</v>
      </c>
      <c r="C2109" s="20">
        <v>97706</v>
      </c>
      <c r="D2109" s="4" t="s">
        <v>272</v>
      </c>
      <c r="E2109" s="17">
        <v>994</v>
      </c>
      <c r="F2109" s="41" t="s">
        <v>1539</v>
      </c>
      <c r="G2109" s="17">
        <v>994</v>
      </c>
      <c r="H2109" s="17">
        <f t="shared" si="33"/>
        <v>0</v>
      </c>
    </row>
    <row r="2110" spans="1:8" x14ac:dyDescent="0.25">
      <c r="A2110" s="18">
        <v>42754</v>
      </c>
      <c r="B2110" s="19" t="s">
        <v>2458</v>
      </c>
      <c r="C2110" s="20">
        <v>97707</v>
      </c>
      <c r="D2110" s="4" t="s">
        <v>133</v>
      </c>
      <c r="E2110" s="17">
        <v>10423</v>
      </c>
      <c r="F2110" s="41" t="s">
        <v>336</v>
      </c>
      <c r="G2110" s="17">
        <v>10423</v>
      </c>
      <c r="H2110" s="17">
        <f t="shared" si="33"/>
        <v>0</v>
      </c>
    </row>
    <row r="2111" spans="1:8" x14ac:dyDescent="0.25">
      <c r="A2111" s="18">
        <v>42754</v>
      </c>
      <c r="B2111" s="19" t="s">
        <v>2459</v>
      </c>
      <c r="C2111" s="20">
        <v>97708</v>
      </c>
      <c r="D2111" s="4" t="s">
        <v>270</v>
      </c>
      <c r="E2111" s="17">
        <v>6669.1</v>
      </c>
      <c r="F2111" s="41" t="s">
        <v>1539</v>
      </c>
      <c r="G2111" s="17">
        <v>6669.1</v>
      </c>
      <c r="H2111" s="17">
        <f t="shared" si="33"/>
        <v>0</v>
      </c>
    </row>
    <row r="2112" spans="1:8" x14ac:dyDescent="0.25">
      <c r="A2112" s="18">
        <v>42754</v>
      </c>
      <c r="B2112" s="19" t="s">
        <v>2460</v>
      </c>
      <c r="C2112" s="20">
        <v>97709</v>
      </c>
      <c r="D2112" s="4" t="s">
        <v>590</v>
      </c>
      <c r="E2112" s="17">
        <v>2389.5</v>
      </c>
      <c r="F2112" s="41" t="s">
        <v>1539</v>
      </c>
      <c r="G2112" s="17">
        <v>2389.5</v>
      </c>
      <c r="H2112" s="17">
        <f t="shared" si="33"/>
        <v>0</v>
      </c>
    </row>
    <row r="2113" spans="1:9" x14ac:dyDescent="0.25">
      <c r="A2113" s="18">
        <v>42754</v>
      </c>
      <c r="B2113" s="19" t="s">
        <v>2461</v>
      </c>
      <c r="C2113" s="20">
        <v>97710</v>
      </c>
      <c r="D2113" s="4" t="s">
        <v>414</v>
      </c>
      <c r="E2113" s="17">
        <v>1798</v>
      </c>
      <c r="F2113" s="41" t="s">
        <v>224</v>
      </c>
      <c r="G2113" s="17">
        <v>1798</v>
      </c>
      <c r="H2113" s="17">
        <f t="shared" si="33"/>
        <v>0</v>
      </c>
    </row>
    <row r="2114" spans="1:9" x14ac:dyDescent="0.25">
      <c r="A2114" s="18">
        <v>42754</v>
      </c>
      <c r="B2114" s="19" t="s">
        <v>2462</v>
      </c>
      <c r="C2114" s="20">
        <v>97711</v>
      </c>
      <c r="D2114" s="4" t="s">
        <v>1116</v>
      </c>
      <c r="E2114" s="17">
        <v>4764.2</v>
      </c>
      <c r="F2114" s="41" t="s">
        <v>1539</v>
      </c>
      <c r="G2114" s="17">
        <v>4764.2</v>
      </c>
      <c r="H2114" s="17">
        <f t="shared" si="33"/>
        <v>0</v>
      </c>
    </row>
    <row r="2115" spans="1:9" x14ac:dyDescent="0.25">
      <c r="A2115" s="18">
        <v>42754</v>
      </c>
      <c r="B2115" s="19" t="s">
        <v>2463</v>
      </c>
      <c r="C2115" s="20">
        <v>97712</v>
      </c>
      <c r="D2115" s="4" t="s">
        <v>79</v>
      </c>
      <c r="E2115" s="17">
        <v>2434.5</v>
      </c>
      <c r="F2115" s="41" t="s">
        <v>224</v>
      </c>
      <c r="G2115" s="17">
        <v>2434.5</v>
      </c>
      <c r="H2115" s="17">
        <f t="shared" si="33"/>
        <v>0</v>
      </c>
    </row>
    <row r="2116" spans="1:9" x14ac:dyDescent="0.25">
      <c r="A2116" s="18">
        <v>42754</v>
      </c>
      <c r="B2116" s="19" t="s">
        <v>2464</v>
      </c>
      <c r="C2116" s="20">
        <v>97713</v>
      </c>
      <c r="D2116" s="4" t="s">
        <v>430</v>
      </c>
      <c r="E2116" s="17">
        <v>1421.2</v>
      </c>
      <c r="F2116" s="41" t="s">
        <v>224</v>
      </c>
      <c r="G2116" s="17">
        <v>1421.2</v>
      </c>
      <c r="H2116" s="17">
        <f t="shared" si="33"/>
        <v>0</v>
      </c>
    </row>
    <row r="2117" spans="1:9" x14ac:dyDescent="0.25">
      <c r="A2117" s="18">
        <v>42754</v>
      </c>
      <c r="B2117" s="19" t="s">
        <v>2465</v>
      </c>
      <c r="C2117" s="20">
        <v>97714</v>
      </c>
      <c r="D2117" s="4" t="s">
        <v>53</v>
      </c>
      <c r="E2117" s="17">
        <v>3005.7</v>
      </c>
      <c r="F2117" s="41" t="s">
        <v>224</v>
      </c>
      <c r="G2117" s="17">
        <v>3005.7</v>
      </c>
      <c r="H2117" s="17">
        <f t="shared" si="33"/>
        <v>0</v>
      </c>
    </row>
    <row r="2118" spans="1:9" x14ac:dyDescent="0.25">
      <c r="A2118" s="18">
        <v>42754</v>
      </c>
      <c r="B2118" s="19" t="s">
        <v>2466</v>
      </c>
      <c r="C2118" s="20">
        <v>97715</v>
      </c>
      <c r="D2118" s="4" t="s">
        <v>63</v>
      </c>
      <c r="E2118" s="17">
        <v>1217.2</v>
      </c>
      <c r="F2118" s="41" t="s">
        <v>224</v>
      </c>
      <c r="G2118" s="17">
        <v>1217.2</v>
      </c>
      <c r="H2118" s="17">
        <f t="shared" ref="H2118:H2181" si="34">E2118-G2118</f>
        <v>0</v>
      </c>
    </row>
    <row r="2119" spans="1:9" x14ac:dyDescent="0.25">
      <c r="A2119" s="18">
        <v>42754</v>
      </c>
      <c r="B2119" s="19" t="s">
        <v>2467</v>
      </c>
      <c r="C2119" s="20">
        <v>97716</v>
      </c>
      <c r="D2119" s="4" t="s">
        <v>61</v>
      </c>
      <c r="E2119" s="17">
        <v>19147.900000000001</v>
      </c>
      <c r="F2119" s="41" t="s">
        <v>927</v>
      </c>
      <c r="G2119" s="17">
        <v>19147.900000000001</v>
      </c>
      <c r="H2119" s="17">
        <f t="shared" si="34"/>
        <v>0</v>
      </c>
      <c r="I2119" s="21"/>
    </row>
    <row r="2120" spans="1:9" x14ac:dyDescent="0.25">
      <c r="A2120" s="18">
        <v>42754</v>
      </c>
      <c r="B2120" s="19" t="s">
        <v>2468</v>
      </c>
      <c r="C2120" s="20">
        <v>97717</v>
      </c>
      <c r="D2120" s="4" t="s">
        <v>61</v>
      </c>
      <c r="E2120" s="17">
        <v>2527.6</v>
      </c>
      <c r="F2120" s="41" t="s">
        <v>224</v>
      </c>
      <c r="G2120" s="17">
        <v>2527.6</v>
      </c>
      <c r="H2120" s="17">
        <f t="shared" si="34"/>
        <v>0</v>
      </c>
      <c r="I2120" s="21"/>
    </row>
    <row r="2121" spans="1:9" x14ac:dyDescent="0.25">
      <c r="A2121" s="18">
        <v>42754</v>
      </c>
      <c r="B2121" s="19" t="s">
        <v>2469</v>
      </c>
      <c r="C2121" s="20">
        <v>97718</v>
      </c>
      <c r="D2121" s="4" t="s">
        <v>264</v>
      </c>
      <c r="E2121" s="17">
        <v>13366.5</v>
      </c>
      <c r="F2121" s="41" t="s">
        <v>2274</v>
      </c>
      <c r="G2121" s="17">
        <v>13366.5</v>
      </c>
      <c r="H2121" s="17">
        <f t="shared" si="34"/>
        <v>0</v>
      </c>
      <c r="I2121" s="21"/>
    </row>
    <row r="2122" spans="1:9" x14ac:dyDescent="0.25">
      <c r="A2122" s="18">
        <v>42754</v>
      </c>
      <c r="B2122" s="19" t="s">
        <v>2470</v>
      </c>
      <c r="C2122" s="20">
        <v>97719</v>
      </c>
      <c r="D2122" s="4" t="s">
        <v>57</v>
      </c>
      <c r="E2122" s="17">
        <v>711</v>
      </c>
      <c r="F2122" s="41" t="s">
        <v>224</v>
      </c>
      <c r="G2122" s="17">
        <v>711</v>
      </c>
      <c r="H2122" s="17">
        <f t="shared" si="34"/>
        <v>0</v>
      </c>
      <c r="I2122" s="21"/>
    </row>
    <row r="2123" spans="1:9" x14ac:dyDescent="0.25">
      <c r="A2123" s="18">
        <v>42754</v>
      </c>
      <c r="B2123" s="19" t="s">
        <v>2471</v>
      </c>
      <c r="C2123" s="20">
        <v>97720</v>
      </c>
      <c r="D2123" s="4" t="s">
        <v>45</v>
      </c>
      <c r="E2123" s="17">
        <v>993.6</v>
      </c>
      <c r="F2123" s="41" t="s">
        <v>224</v>
      </c>
      <c r="G2123" s="17">
        <v>993.6</v>
      </c>
      <c r="H2123" s="17">
        <f t="shared" si="34"/>
        <v>0</v>
      </c>
      <c r="I2123" s="21"/>
    </row>
    <row r="2124" spans="1:9" x14ac:dyDescent="0.25">
      <c r="A2124" s="18">
        <v>42754</v>
      </c>
      <c r="B2124" s="19" t="s">
        <v>2472</v>
      </c>
      <c r="C2124" s="20">
        <v>97721</v>
      </c>
      <c r="D2124" s="4" t="s">
        <v>85</v>
      </c>
      <c r="E2124" s="17">
        <v>4074.4</v>
      </c>
      <c r="F2124" s="41" t="s">
        <v>224</v>
      </c>
      <c r="G2124" s="17">
        <v>4074.4</v>
      </c>
      <c r="H2124" s="17">
        <f t="shared" si="34"/>
        <v>0</v>
      </c>
      <c r="I2124" s="21"/>
    </row>
    <row r="2125" spans="1:9" x14ac:dyDescent="0.25">
      <c r="A2125" s="18">
        <v>42754</v>
      </c>
      <c r="B2125" s="19" t="s">
        <v>2473</v>
      </c>
      <c r="C2125" s="20">
        <v>97722</v>
      </c>
      <c r="D2125" s="4" t="s">
        <v>85</v>
      </c>
      <c r="E2125" s="17">
        <v>13940</v>
      </c>
      <c r="F2125" s="41" t="s">
        <v>224</v>
      </c>
      <c r="G2125" s="17">
        <v>13940</v>
      </c>
      <c r="H2125" s="17">
        <f t="shared" si="34"/>
        <v>0</v>
      </c>
      <c r="I2125" s="21"/>
    </row>
    <row r="2126" spans="1:9" x14ac:dyDescent="0.25">
      <c r="A2126" s="18">
        <v>42754</v>
      </c>
      <c r="B2126" s="19" t="s">
        <v>2474</v>
      </c>
      <c r="C2126" s="20">
        <v>97723</v>
      </c>
      <c r="D2126" s="4" t="s">
        <v>1380</v>
      </c>
      <c r="E2126" s="17">
        <v>31215.4</v>
      </c>
      <c r="F2126" s="41" t="s">
        <v>224</v>
      </c>
      <c r="G2126" s="17">
        <v>31215.4</v>
      </c>
      <c r="H2126" s="17">
        <f t="shared" si="34"/>
        <v>0</v>
      </c>
      <c r="I2126" s="21"/>
    </row>
    <row r="2127" spans="1:9" x14ac:dyDescent="0.25">
      <c r="A2127" s="18">
        <v>42754</v>
      </c>
      <c r="B2127" s="19" t="s">
        <v>2475</v>
      </c>
      <c r="C2127" s="20">
        <v>97724</v>
      </c>
      <c r="D2127" s="4" t="s">
        <v>281</v>
      </c>
      <c r="E2127" s="17">
        <v>1040</v>
      </c>
      <c r="F2127" s="41" t="s">
        <v>224</v>
      </c>
      <c r="G2127" s="17">
        <v>1040</v>
      </c>
      <c r="H2127" s="17">
        <f t="shared" si="34"/>
        <v>0</v>
      </c>
      <c r="I2127" s="21"/>
    </row>
    <row r="2128" spans="1:9" x14ac:dyDescent="0.25">
      <c r="A2128" s="18">
        <v>42754</v>
      </c>
      <c r="B2128" s="19" t="s">
        <v>2476</v>
      </c>
      <c r="C2128" s="20">
        <v>97725</v>
      </c>
      <c r="D2128" s="4" t="s">
        <v>30</v>
      </c>
      <c r="E2128" s="17">
        <v>15295.1</v>
      </c>
      <c r="F2128" s="41" t="s">
        <v>224</v>
      </c>
      <c r="G2128" s="17">
        <v>15295.1</v>
      </c>
      <c r="H2128" s="17">
        <f t="shared" si="34"/>
        <v>0</v>
      </c>
      <c r="I2128" s="21"/>
    </row>
    <row r="2129" spans="1:9" x14ac:dyDescent="0.25">
      <c r="A2129" s="18">
        <v>42754</v>
      </c>
      <c r="B2129" s="19" t="s">
        <v>2477</v>
      </c>
      <c r="C2129" s="20">
        <v>97726</v>
      </c>
      <c r="D2129" s="4" t="s">
        <v>2478</v>
      </c>
      <c r="E2129" s="17">
        <v>4114.2</v>
      </c>
      <c r="F2129" s="41" t="s">
        <v>224</v>
      </c>
      <c r="G2129" s="17">
        <v>4114.2</v>
      </c>
      <c r="H2129" s="17">
        <f t="shared" si="34"/>
        <v>0</v>
      </c>
      <c r="I2129" s="21"/>
    </row>
    <row r="2130" spans="1:9" x14ac:dyDescent="0.25">
      <c r="A2130" s="18">
        <v>42754</v>
      </c>
      <c r="B2130" s="19" t="s">
        <v>2479</v>
      </c>
      <c r="C2130" s="20">
        <v>97727</v>
      </c>
      <c r="D2130" s="4" t="s">
        <v>94</v>
      </c>
      <c r="E2130" s="17">
        <v>9476.4</v>
      </c>
      <c r="F2130" s="42" t="s">
        <v>2480</v>
      </c>
      <c r="G2130" s="22">
        <f>6000+3476.4</f>
        <v>9476.4</v>
      </c>
      <c r="H2130" s="22">
        <f t="shared" si="34"/>
        <v>0</v>
      </c>
      <c r="I2130" s="21"/>
    </row>
    <row r="2131" spans="1:9" x14ac:dyDescent="0.25">
      <c r="A2131" s="18">
        <v>42754</v>
      </c>
      <c r="B2131" s="19" t="s">
        <v>2481</v>
      </c>
      <c r="C2131" s="20">
        <v>97728</v>
      </c>
      <c r="D2131" s="4" t="s">
        <v>281</v>
      </c>
      <c r="E2131" s="17">
        <v>1610</v>
      </c>
      <c r="F2131" s="41" t="s">
        <v>927</v>
      </c>
      <c r="G2131" s="17">
        <v>1610</v>
      </c>
      <c r="H2131" s="17">
        <f t="shared" si="34"/>
        <v>0</v>
      </c>
      <c r="I2131" s="21"/>
    </row>
    <row r="2132" spans="1:9" x14ac:dyDescent="0.25">
      <c r="A2132" s="18">
        <v>42754</v>
      </c>
      <c r="B2132" s="19" t="s">
        <v>2482</v>
      </c>
      <c r="C2132" s="20">
        <v>97729</v>
      </c>
      <c r="D2132" s="4" t="s">
        <v>858</v>
      </c>
      <c r="E2132" s="17">
        <v>2640</v>
      </c>
      <c r="F2132" s="41" t="s">
        <v>224</v>
      </c>
      <c r="G2132" s="17">
        <v>2640</v>
      </c>
      <c r="H2132" s="17">
        <f t="shared" si="34"/>
        <v>0</v>
      </c>
      <c r="I2132" s="21"/>
    </row>
    <row r="2133" spans="1:9" x14ac:dyDescent="0.25">
      <c r="A2133" s="18">
        <v>42754</v>
      </c>
      <c r="B2133" s="19" t="s">
        <v>2483</v>
      </c>
      <c r="C2133" s="20">
        <v>97730</v>
      </c>
      <c r="D2133" s="4" t="s">
        <v>88</v>
      </c>
      <c r="E2133" s="17">
        <v>1540</v>
      </c>
      <c r="F2133" s="41" t="s">
        <v>224</v>
      </c>
      <c r="G2133" s="17">
        <v>1540</v>
      </c>
      <c r="H2133" s="17">
        <f t="shared" si="34"/>
        <v>0</v>
      </c>
      <c r="I2133" s="21"/>
    </row>
    <row r="2134" spans="1:9" x14ac:dyDescent="0.25">
      <c r="A2134" s="18">
        <v>42754</v>
      </c>
      <c r="B2134" s="19" t="s">
        <v>2484</v>
      </c>
      <c r="C2134" s="20">
        <v>97731</v>
      </c>
      <c r="D2134" s="4" t="s">
        <v>321</v>
      </c>
      <c r="E2134" s="17">
        <v>410.4</v>
      </c>
      <c r="F2134" s="41" t="s">
        <v>224</v>
      </c>
      <c r="G2134" s="17">
        <v>410.4</v>
      </c>
      <c r="H2134" s="17">
        <f t="shared" si="34"/>
        <v>0</v>
      </c>
      <c r="I2134" s="21"/>
    </row>
    <row r="2135" spans="1:9" x14ac:dyDescent="0.25">
      <c r="A2135" s="18">
        <v>42754</v>
      </c>
      <c r="B2135" s="19" t="s">
        <v>2485</v>
      </c>
      <c r="C2135" s="20">
        <v>97732</v>
      </c>
      <c r="D2135" s="4" t="s">
        <v>858</v>
      </c>
      <c r="E2135" s="17">
        <v>176.4</v>
      </c>
      <c r="F2135" s="41" t="s">
        <v>224</v>
      </c>
      <c r="G2135" s="17">
        <v>176.4</v>
      </c>
      <c r="H2135" s="17">
        <f t="shared" si="34"/>
        <v>0</v>
      </c>
      <c r="I2135" s="21"/>
    </row>
    <row r="2136" spans="1:9" x14ac:dyDescent="0.25">
      <c r="A2136" s="18">
        <v>42754</v>
      </c>
      <c r="B2136" s="19" t="s">
        <v>2486</v>
      </c>
      <c r="C2136" s="20">
        <v>97733</v>
      </c>
      <c r="D2136" s="4" t="s">
        <v>30</v>
      </c>
      <c r="E2136" s="17">
        <v>1650</v>
      </c>
      <c r="F2136" s="41" t="s">
        <v>224</v>
      </c>
      <c r="G2136" s="17">
        <v>1650</v>
      </c>
      <c r="H2136" s="17">
        <f t="shared" si="34"/>
        <v>0</v>
      </c>
      <c r="I2136" s="21"/>
    </row>
    <row r="2137" spans="1:9" x14ac:dyDescent="0.25">
      <c r="A2137" s="18">
        <v>42754</v>
      </c>
      <c r="B2137" s="19" t="s">
        <v>2487</v>
      </c>
      <c r="C2137" s="20">
        <v>97734</v>
      </c>
      <c r="D2137" s="4" t="s">
        <v>457</v>
      </c>
      <c r="E2137" s="17">
        <v>588.79999999999995</v>
      </c>
      <c r="F2137" s="41" t="s">
        <v>224</v>
      </c>
      <c r="G2137" s="17">
        <v>588.79999999999995</v>
      </c>
      <c r="H2137" s="17">
        <f t="shared" si="34"/>
        <v>0</v>
      </c>
      <c r="I2137" s="21"/>
    </row>
    <row r="2138" spans="1:9" x14ac:dyDescent="0.25">
      <c r="A2138" s="18">
        <v>42754</v>
      </c>
      <c r="B2138" s="19" t="s">
        <v>2488</v>
      </c>
      <c r="C2138" s="20">
        <v>97735</v>
      </c>
      <c r="D2138" s="4" t="s">
        <v>1081</v>
      </c>
      <c r="E2138" s="17">
        <v>6537.6</v>
      </c>
      <c r="F2138" s="41" t="s">
        <v>224</v>
      </c>
      <c r="G2138" s="17">
        <v>6537.6</v>
      </c>
      <c r="H2138" s="17">
        <f t="shared" si="34"/>
        <v>0</v>
      </c>
      <c r="I2138" s="21"/>
    </row>
    <row r="2139" spans="1:9" x14ac:dyDescent="0.25">
      <c r="A2139" s="18">
        <v>42754</v>
      </c>
      <c r="B2139" s="19" t="s">
        <v>2489</v>
      </c>
      <c r="C2139" s="20">
        <v>97736</v>
      </c>
      <c r="D2139" s="4" t="s">
        <v>92</v>
      </c>
      <c r="E2139" s="17">
        <v>1408.5</v>
      </c>
      <c r="F2139" s="41" t="s">
        <v>224</v>
      </c>
      <c r="G2139" s="17">
        <v>1408.5</v>
      </c>
      <c r="H2139" s="17">
        <f t="shared" si="34"/>
        <v>0</v>
      </c>
      <c r="I2139" s="21"/>
    </row>
    <row r="2140" spans="1:9" x14ac:dyDescent="0.25">
      <c r="A2140" s="18">
        <v>42754</v>
      </c>
      <c r="B2140" s="19" t="s">
        <v>2490</v>
      </c>
      <c r="C2140" s="20">
        <v>97737</v>
      </c>
      <c r="D2140" s="4" t="s">
        <v>289</v>
      </c>
      <c r="E2140" s="17">
        <v>10002.700000000001</v>
      </c>
      <c r="F2140" s="41" t="s">
        <v>1173</v>
      </c>
      <c r="G2140" s="17">
        <v>10002.700000000001</v>
      </c>
      <c r="H2140" s="17">
        <f t="shared" si="34"/>
        <v>0</v>
      </c>
      <c r="I2140" s="21"/>
    </row>
    <row r="2141" spans="1:9" x14ac:dyDescent="0.25">
      <c r="A2141" s="18">
        <v>42754</v>
      </c>
      <c r="B2141" s="19" t="s">
        <v>2491</v>
      </c>
      <c r="C2141" s="20">
        <v>97738</v>
      </c>
      <c r="D2141" s="4" t="s">
        <v>113</v>
      </c>
      <c r="E2141" s="17">
        <v>1100.2</v>
      </c>
      <c r="F2141" s="41" t="s">
        <v>224</v>
      </c>
      <c r="G2141" s="17">
        <v>1100.2</v>
      </c>
      <c r="H2141" s="17">
        <f t="shared" si="34"/>
        <v>0</v>
      </c>
      <c r="I2141" s="21"/>
    </row>
    <row r="2142" spans="1:9" x14ac:dyDescent="0.25">
      <c r="A2142" s="18">
        <v>42754</v>
      </c>
      <c r="B2142" s="19" t="s">
        <v>2492</v>
      </c>
      <c r="C2142" s="20">
        <v>97739</v>
      </c>
      <c r="D2142" s="4" t="s">
        <v>81</v>
      </c>
      <c r="E2142" s="17">
        <v>240.8</v>
      </c>
      <c r="F2142" s="41" t="s">
        <v>224</v>
      </c>
      <c r="G2142" s="17">
        <v>240.8</v>
      </c>
      <c r="H2142" s="17">
        <f t="shared" si="34"/>
        <v>0</v>
      </c>
      <c r="I2142" s="21"/>
    </row>
    <row r="2143" spans="1:9" x14ac:dyDescent="0.25">
      <c r="A2143" s="18">
        <v>42754</v>
      </c>
      <c r="B2143" s="19" t="s">
        <v>2493</v>
      </c>
      <c r="C2143" s="20">
        <v>97740</v>
      </c>
      <c r="D2143" s="4" t="s">
        <v>168</v>
      </c>
      <c r="E2143" s="17">
        <v>144</v>
      </c>
      <c r="F2143" s="41" t="s">
        <v>224</v>
      </c>
      <c r="G2143" s="17">
        <v>144</v>
      </c>
      <c r="H2143" s="17">
        <f t="shared" si="34"/>
        <v>0</v>
      </c>
      <c r="I2143" s="21"/>
    </row>
    <row r="2144" spans="1:9" x14ac:dyDescent="0.25">
      <c r="A2144" s="18">
        <v>42754</v>
      </c>
      <c r="B2144" s="19" t="s">
        <v>2494</v>
      </c>
      <c r="C2144" s="20">
        <v>97741</v>
      </c>
      <c r="D2144" s="4" t="s">
        <v>613</v>
      </c>
      <c r="E2144" s="17">
        <v>2801.4</v>
      </c>
      <c r="F2144" s="41" t="s">
        <v>224</v>
      </c>
      <c r="G2144" s="17">
        <v>2801.4</v>
      </c>
      <c r="H2144" s="17">
        <f t="shared" si="34"/>
        <v>0</v>
      </c>
      <c r="I2144" s="21"/>
    </row>
    <row r="2145" spans="1:9" x14ac:dyDescent="0.25">
      <c r="A2145" s="18">
        <v>42754</v>
      </c>
      <c r="B2145" s="19" t="s">
        <v>2495</v>
      </c>
      <c r="C2145" s="20">
        <v>97742</v>
      </c>
      <c r="D2145" s="4" t="s">
        <v>83</v>
      </c>
      <c r="E2145" s="17">
        <v>10744.8</v>
      </c>
      <c r="F2145" s="41" t="s">
        <v>224</v>
      </c>
      <c r="G2145" s="17">
        <v>10744.8</v>
      </c>
      <c r="H2145" s="17">
        <f t="shared" si="34"/>
        <v>0</v>
      </c>
      <c r="I2145" s="21"/>
    </row>
    <row r="2146" spans="1:9" x14ac:dyDescent="0.25">
      <c r="A2146" s="18">
        <v>42754</v>
      </c>
      <c r="B2146" s="19" t="s">
        <v>2496</v>
      </c>
      <c r="C2146" s="20">
        <v>97743</v>
      </c>
      <c r="D2146" s="4" t="s">
        <v>105</v>
      </c>
      <c r="E2146" s="17">
        <v>3596.4</v>
      </c>
      <c r="F2146" s="41" t="s">
        <v>927</v>
      </c>
      <c r="G2146" s="17">
        <v>3596.4</v>
      </c>
      <c r="H2146" s="17">
        <f t="shared" si="34"/>
        <v>0</v>
      </c>
      <c r="I2146" s="21"/>
    </row>
    <row r="2147" spans="1:9" x14ac:dyDescent="0.25">
      <c r="A2147" s="18">
        <v>42754</v>
      </c>
      <c r="B2147" s="19" t="s">
        <v>2497</v>
      </c>
      <c r="C2147" s="20">
        <v>97744</v>
      </c>
      <c r="D2147" s="4" t="s">
        <v>103</v>
      </c>
      <c r="E2147" s="17">
        <v>3553.2</v>
      </c>
      <c r="F2147" s="41" t="s">
        <v>927</v>
      </c>
      <c r="G2147" s="17">
        <v>3553.2</v>
      </c>
      <c r="H2147" s="17">
        <f t="shared" si="34"/>
        <v>0</v>
      </c>
      <c r="I2147" s="21"/>
    </row>
    <row r="2148" spans="1:9" x14ac:dyDescent="0.25">
      <c r="A2148" s="18">
        <v>42754</v>
      </c>
      <c r="B2148" s="19" t="s">
        <v>2498</v>
      </c>
      <c r="C2148" s="20">
        <v>97745</v>
      </c>
      <c r="D2148" s="15" t="s">
        <v>109</v>
      </c>
      <c r="E2148" s="16">
        <v>0</v>
      </c>
      <c r="F2148" s="40" t="s">
        <v>95</v>
      </c>
      <c r="G2148" s="16">
        <v>0</v>
      </c>
      <c r="H2148" s="16">
        <f t="shared" si="34"/>
        <v>0</v>
      </c>
      <c r="I2148" s="21"/>
    </row>
    <row r="2149" spans="1:9" x14ac:dyDescent="0.25">
      <c r="A2149" s="18">
        <v>42754</v>
      </c>
      <c r="B2149" s="19" t="s">
        <v>2499</v>
      </c>
      <c r="C2149" s="20">
        <v>97746</v>
      </c>
      <c r="D2149" s="4" t="s">
        <v>21</v>
      </c>
      <c r="E2149" s="17">
        <v>40782</v>
      </c>
      <c r="F2149" s="41" t="s">
        <v>1889</v>
      </c>
      <c r="G2149" s="17">
        <v>40782</v>
      </c>
      <c r="H2149" s="17">
        <f t="shared" si="34"/>
        <v>0</v>
      </c>
      <c r="I2149" s="21"/>
    </row>
    <row r="2150" spans="1:9" x14ac:dyDescent="0.25">
      <c r="A2150" s="18">
        <v>42754</v>
      </c>
      <c r="B2150" s="19" t="s">
        <v>2500</v>
      </c>
      <c r="C2150" s="20">
        <v>97747</v>
      </c>
      <c r="D2150" s="4" t="s">
        <v>109</v>
      </c>
      <c r="E2150" s="17">
        <v>4491</v>
      </c>
      <c r="F2150" s="41" t="s">
        <v>224</v>
      </c>
      <c r="G2150" s="17">
        <v>4491</v>
      </c>
      <c r="H2150" s="17">
        <f t="shared" si="34"/>
        <v>0</v>
      </c>
      <c r="I2150" s="21"/>
    </row>
    <row r="2151" spans="1:9" x14ac:dyDescent="0.25">
      <c r="A2151" s="18">
        <v>42754</v>
      </c>
      <c r="B2151" s="19" t="s">
        <v>2501</v>
      </c>
      <c r="C2151" s="20">
        <v>97748</v>
      </c>
      <c r="D2151" s="4" t="s">
        <v>151</v>
      </c>
      <c r="E2151" s="17">
        <v>30386.6</v>
      </c>
      <c r="F2151" s="41" t="s">
        <v>224</v>
      </c>
      <c r="G2151" s="17">
        <v>30386.6</v>
      </c>
      <c r="H2151" s="17">
        <f t="shared" si="34"/>
        <v>0</v>
      </c>
      <c r="I2151" s="21"/>
    </row>
    <row r="2152" spans="1:9" x14ac:dyDescent="0.25">
      <c r="A2152" s="18">
        <v>42754</v>
      </c>
      <c r="B2152" s="19" t="s">
        <v>2502</v>
      </c>
      <c r="C2152" s="20">
        <v>97749</v>
      </c>
      <c r="D2152" s="4" t="s">
        <v>773</v>
      </c>
      <c r="E2152" s="17">
        <v>12348</v>
      </c>
      <c r="F2152" s="41" t="s">
        <v>224</v>
      </c>
      <c r="G2152" s="17">
        <v>12348</v>
      </c>
      <c r="H2152" s="17">
        <f t="shared" si="34"/>
        <v>0</v>
      </c>
      <c r="I2152" s="21"/>
    </row>
    <row r="2153" spans="1:9" x14ac:dyDescent="0.25">
      <c r="A2153" s="18">
        <v>42754</v>
      </c>
      <c r="B2153" s="19" t="s">
        <v>2503</v>
      </c>
      <c r="C2153" s="20">
        <v>97750</v>
      </c>
      <c r="D2153" s="4" t="s">
        <v>305</v>
      </c>
      <c r="E2153" s="17">
        <v>6418.6</v>
      </c>
      <c r="F2153" s="41" t="s">
        <v>2143</v>
      </c>
      <c r="G2153" s="17">
        <v>6418.6</v>
      </c>
      <c r="H2153" s="17">
        <f t="shared" si="34"/>
        <v>0</v>
      </c>
      <c r="I2153" s="21"/>
    </row>
    <row r="2154" spans="1:9" x14ac:dyDescent="0.25">
      <c r="A2154" s="18">
        <v>42754</v>
      </c>
      <c r="B2154" s="19" t="s">
        <v>2504</v>
      </c>
      <c r="C2154" s="20">
        <v>97751</v>
      </c>
      <c r="D2154" s="4" t="s">
        <v>10</v>
      </c>
      <c r="E2154" s="17">
        <v>311785</v>
      </c>
      <c r="F2154" s="42" t="s">
        <v>2505</v>
      </c>
      <c r="G2154" s="22">
        <f>252607.22+59177.78</f>
        <v>311785</v>
      </c>
      <c r="H2154" s="22">
        <f t="shared" si="34"/>
        <v>0</v>
      </c>
      <c r="I2154" s="21"/>
    </row>
    <row r="2155" spans="1:9" x14ac:dyDescent="0.25">
      <c r="A2155" s="18">
        <v>42754</v>
      </c>
      <c r="B2155" s="19" t="s">
        <v>2506</v>
      </c>
      <c r="C2155" s="20">
        <v>97752</v>
      </c>
      <c r="D2155" s="4" t="s">
        <v>476</v>
      </c>
      <c r="E2155" s="17">
        <v>8302.6</v>
      </c>
      <c r="F2155" s="41" t="s">
        <v>224</v>
      </c>
      <c r="G2155" s="17">
        <v>8302.6</v>
      </c>
      <c r="H2155" s="17">
        <f t="shared" si="34"/>
        <v>0</v>
      </c>
      <c r="I2155" s="21"/>
    </row>
    <row r="2156" spans="1:9" x14ac:dyDescent="0.25">
      <c r="A2156" s="18">
        <v>42754</v>
      </c>
      <c r="B2156" s="19" t="s">
        <v>2507</v>
      </c>
      <c r="C2156" s="20">
        <v>97753</v>
      </c>
      <c r="D2156" s="4" t="s">
        <v>492</v>
      </c>
      <c r="E2156" s="17">
        <v>30913</v>
      </c>
      <c r="F2156" s="41" t="s">
        <v>927</v>
      </c>
      <c r="G2156" s="17">
        <v>30913</v>
      </c>
      <c r="H2156" s="17">
        <f t="shared" si="34"/>
        <v>0</v>
      </c>
      <c r="I2156" s="21"/>
    </row>
    <row r="2157" spans="1:9" x14ac:dyDescent="0.25">
      <c r="A2157" s="18">
        <v>42754</v>
      </c>
      <c r="B2157" s="19" t="s">
        <v>2508</v>
      </c>
      <c r="C2157" s="20">
        <v>97754</v>
      </c>
      <c r="D2157" s="4" t="s">
        <v>131</v>
      </c>
      <c r="E2157" s="17">
        <v>11556.1</v>
      </c>
      <c r="F2157" s="41" t="s">
        <v>224</v>
      </c>
      <c r="G2157" s="17">
        <v>11556.1</v>
      </c>
      <c r="H2157" s="17">
        <f t="shared" si="34"/>
        <v>0</v>
      </c>
      <c r="I2157" s="21"/>
    </row>
    <row r="2158" spans="1:9" x14ac:dyDescent="0.25">
      <c r="A2158" s="18">
        <v>42754</v>
      </c>
      <c r="B2158" s="19" t="s">
        <v>2509</v>
      </c>
      <c r="C2158" s="20">
        <v>97755</v>
      </c>
      <c r="D2158" s="4" t="s">
        <v>2510</v>
      </c>
      <c r="E2158" s="17">
        <v>626.4</v>
      </c>
      <c r="F2158" s="41" t="s">
        <v>224</v>
      </c>
      <c r="G2158" s="17">
        <v>626.4</v>
      </c>
      <c r="H2158" s="17">
        <f t="shared" si="34"/>
        <v>0</v>
      </c>
      <c r="I2158" s="21"/>
    </row>
    <row r="2159" spans="1:9" x14ac:dyDescent="0.25">
      <c r="A2159" s="18">
        <v>42754</v>
      </c>
      <c r="B2159" s="19" t="s">
        <v>2511</v>
      </c>
      <c r="C2159" s="20">
        <v>97756</v>
      </c>
      <c r="D2159" s="4" t="s">
        <v>459</v>
      </c>
      <c r="E2159" s="17">
        <v>914</v>
      </c>
      <c r="F2159" s="41" t="s">
        <v>224</v>
      </c>
      <c r="G2159" s="17">
        <v>914</v>
      </c>
      <c r="H2159" s="17">
        <f t="shared" si="34"/>
        <v>0</v>
      </c>
      <c r="I2159" s="21"/>
    </row>
    <row r="2160" spans="1:9" x14ac:dyDescent="0.25">
      <c r="A2160" s="18">
        <v>42754</v>
      </c>
      <c r="B2160" s="19" t="s">
        <v>2512</v>
      </c>
      <c r="C2160" s="20">
        <v>97757</v>
      </c>
      <c r="D2160" s="4" t="s">
        <v>30</v>
      </c>
      <c r="E2160" s="17">
        <v>895.5</v>
      </c>
      <c r="F2160" s="41" t="s">
        <v>224</v>
      </c>
      <c r="G2160" s="17">
        <v>895.5</v>
      </c>
      <c r="H2160" s="17">
        <f t="shared" si="34"/>
        <v>0</v>
      </c>
      <c r="I2160" s="21"/>
    </row>
    <row r="2161" spans="1:9" x14ac:dyDescent="0.25">
      <c r="A2161" s="18">
        <v>42754</v>
      </c>
      <c r="B2161" s="19" t="s">
        <v>2513</v>
      </c>
      <c r="C2161" s="20">
        <v>97758</v>
      </c>
      <c r="D2161" s="4" t="s">
        <v>329</v>
      </c>
      <c r="E2161" s="17">
        <v>432</v>
      </c>
      <c r="F2161" s="41" t="s">
        <v>224</v>
      </c>
      <c r="G2161" s="17">
        <v>432</v>
      </c>
      <c r="H2161" s="17">
        <f t="shared" si="34"/>
        <v>0</v>
      </c>
      <c r="I2161" s="21"/>
    </row>
    <row r="2162" spans="1:9" x14ac:dyDescent="0.25">
      <c r="A2162" s="18">
        <v>42754</v>
      </c>
      <c r="B2162" s="19" t="s">
        <v>2514</v>
      </c>
      <c r="C2162" s="20">
        <v>97759</v>
      </c>
      <c r="D2162" s="4" t="s">
        <v>122</v>
      </c>
      <c r="E2162" s="17">
        <v>2428.8000000000002</v>
      </c>
      <c r="F2162" s="41" t="s">
        <v>1173</v>
      </c>
      <c r="G2162" s="17">
        <v>2428.8000000000002</v>
      </c>
      <c r="H2162" s="17">
        <f t="shared" si="34"/>
        <v>0</v>
      </c>
      <c r="I2162" s="21"/>
    </row>
    <row r="2163" spans="1:9" x14ac:dyDescent="0.25">
      <c r="A2163" s="18">
        <v>42754</v>
      </c>
      <c r="B2163" s="19" t="s">
        <v>2515</v>
      </c>
      <c r="C2163" s="20">
        <v>97760</v>
      </c>
      <c r="D2163" s="4" t="s">
        <v>122</v>
      </c>
      <c r="E2163" s="17">
        <v>6513.6</v>
      </c>
      <c r="F2163" s="41" t="s">
        <v>1173</v>
      </c>
      <c r="G2163" s="17">
        <v>6513.6</v>
      </c>
      <c r="H2163" s="17">
        <f t="shared" si="34"/>
        <v>0</v>
      </c>
      <c r="I2163" s="21"/>
    </row>
    <row r="2164" spans="1:9" x14ac:dyDescent="0.25">
      <c r="A2164" s="18">
        <v>42754</v>
      </c>
      <c r="B2164" s="19" t="s">
        <v>2516</v>
      </c>
      <c r="C2164" s="20">
        <v>97761</v>
      </c>
      <c r="D2164" s="4" t="s">
        <v>222</v>
      </c>
      <c r="E2164" s="17">
        <v>29436.799999999999</v>
      </c>
      <c r="F2164" s="41" t="s">
        <v>927</v>
      </c>
      <c r="G2164" s="17">
        <v>29436.799999999999</v>
      </c>
      <c r="H2164" s="17">
        <f t="shared" si="34"/>
        <v>0</v>
      </c>
      <c r="I2164" s="21"/>
    </row>
    <row r="2165" spans="1:9" x14ac:dyDescent="0.25">
      <c r="A2165" s="18">
        <v>42754</v>
      </c>
      <c r="B2165" s="19" t="s">
        <v>2517</v>
      </c>
      <c r="C2165" s="20">
        <v>97762</v>
      </c>
      <c r="D2165" s="4" t="s">
        <v>302</v>
      </c>
      <c r="E2165" s="17">
        <v>4664</v>
      </c>
      <c r="F2165" s="41" t="s">
        <v>224</v>
      </c>
      <c r="G2165" s="17">
        <v>4664</v>
      </c>
      <c r="H2165" s="17">
        <f t="shared" si="34"/>
        <v>0</v>
      </c>
      <c r="I2165" s="21"/>
    </row>
    <row r="2166" spans="1:9" x14ac:dyDescent="0.25">
      <c r="A2166" s="18">
        <v>42754</v>
      </c>
      <c r="B2166" s="19" t="s">
        <v>2518</v>
      </c>
      <c r="C2166" s="20">
        <v>97763</v>
      </c>
      <c r="D2166" s="4" t="s">
        <v>2519</v>
      </c>
      <c r="E2166" s="17">
        <v>2354.8000000000002</v>
      </c>
      <c r="F2166" s="41" t="s">
        <v>224</v>
      </c>
      <c r="G2166" s="17">
        <v>2354.8000000000002</v>
      </c>
      <c r="H2166" s="17">
        <f t="shared" si="34"/>
        <v>0</v>
      </c>
      <c r="I2166" s="23"/>
    </row>
    <row r="2167" spans="1:9" x14ac:dyDescent="0.25">
      <c r="A2167" s="18">
        <v>42754</v>
      </c>
      <c r="B2167" s="19" t="s">
        <v>2520</v>
      </c>
      <c r="C2167" s="20">
        <v>97764</v>
      </c>
      <c r="D2167" s="4" t="s">
        <v>176</v>
      </c>
      <c r="E2167" s="17">
        <v>3979.8</v>
      </c>
      <c r="F2167" s="41" t="s">
        <v>224</v>
      </c>
      <c r="G2167" s="17">
        <v>3979.8</v>
      </c>
      <c r="H2167" s="17">
        <f t="shared" si="34"/>
        <v>0</v>
      </c>
      <c r="I2167" s="23"/>
    </row>
    <row r="2168" spans="1:9" x14ac:dyDescent="0.25">
      <c r="A2168" s="18">
        <v>42754</v>
      </c>
      <c r="B2168" s="19" t="s">
        <v>2521</v>
      </c>
      <c r="C2168" s="20">
        <v>97765</v>
      </c>
      <c r="D2168" s="4" t="s">
        <v>10</v>
      </c>
      <c r="E2168" s="17">
        <v>58701.5</v>
      </c>
      <c r="F2168" s="41" t="s">
        <v>927</v>
      </c>
      <c r="G2168" s="17">
        <v>58701.5</v>
      </c>
      <c r="H2168" s="17">
        <f t="shared" si="34"/>
        <v>0</v>
      </c>
      <c r="I2168" s="23"/>
    </row>
    <row r="2169" spans="1:9" x14ac:dyDescent="0.25">
      <c r="A2169" s="18">
        <v>42754</v>
      </c>
      <c r="B2169" s="19" t="s">
        <v>2522</v>
      </c>
      <c r="C2169" s="20">
        <v>97766</v>
      </c>
      <c r="D2169" s="4" t="s">
        <v>10</v>
      </c>
      <c r="E2169" s="17">
        <v>4320</v>
      </c>
      <c r="F2169" s="41" t="s">
        <v>927</v>
      </c>
      <c r="G2169" s="17">
        <v>4320</v>
      </c>
      <c r="H2169" s="17">
        <f t="shared" si="34"/>
        <v>0</v>
      </c>
      <c r="I2169" s="23"/>
    </row>
    <row r="2170" spans="1:9" x14ac:dyDescent="0.25">
      <c r="A2170" s="18">
        <v>42754</v>
      </c>
      <c r="B2170" s="19" t="s">
        <v>2523</v>
      </c>
      <c r="C2170" s="20">
        <v>97767</v>
      </c>
      <c r="D2170" s="4" t="s">
        <v>651</v>
      </c>
      <c r="E2170" s="17">
        <v>27240.400000000001</v>
      </c>
      <c r="F2170" s="41" t="s">
        <v>224</v>
      </c>
      <c r="G2170" s="17">
        <v>27240.400000000001</v>
      </c>
      <c r="H2170" s="17">
        <f t="shared" si="34"/>
        <v>0</v>
      </c>
      <c r="I2170" s="23"/>
    </row>
    <row r="2171" spans="1:9" x14ac:dyDescent="0.25">
      <c r="A2171" s="18">
        <v>42754</v>
      </c>
      <c r="B2171" s="19" t="s">
        <v>2524</v>
      </c>
      <c r="C2171" s="20">
        <v>97768</v>
      </c>
      <c r="D2171" s="4" t="s">
        <v>222</v>
      </c>
      <c r="E2171" s="17">
        <v>276224</v>
      </c>
      <c r="F2171" s="41" t="s">
        <v>224</v>
      </c>
      <c r="G2171" s="17">
        <v>276224</v>
      </c>
      <c r="H2171" s="17">
        <f t="shared" si="34"/>
        <v>0</v>
      </c>
      <c r="I2171" s="23"/>
    </row>
    <row r="2172" spans="1:9" x14ac:dyDescent="0.25">
      <c r="A2172" s="18">
        <v>42754</v>
      </c>
      <c r="B2172" s="19" t="s">
        <v>2525</v>
      </c>
      <c r="C2172" s="20">
        <v>97769</v>
      </c>
      <c r="D2172" s="4" t="s">
        <v>30</v>
      </c>
      <c r="E2172" s="17">
        <v>842</v>
      </c>
      <c r="F2172" s="41" t="s">
        <v>224</v>
      </c>
      <c r="G2172" s="17">
        <v>842</v>
      </c>
      <c r="H2172" s="17">
        <f t="shared" si="34"/>
        <v>0</v>
      </c>
      <c r="I2172" s="23"/>
    </row>
    <row r="2173" spans="1:9" x14ac:dyDescent="0.25">
      <c r="A2173" s="18">
        <v>42754</v>
      </c>
      <c r="B2173" s="19" t="s">
        <v>2526</v>
      </c>
      <c r="C2173" s="20">
        <v>97770</v>
      </c>
      <c r="D2173" s="4" t="s">
        <v>88</v>
      </c>
      <c r="E2173" s="17">
        <v>1404</v>
      </c>
      <c r="F2173" s="41" t="s">
        <v>224</v>
      </c>
      <c r="G2173" s="17">
        <v>1404</v>
      </c>
      <c r="H2173" s="17">
        <f t="shared" si="34"/>
        <v>0</v>
      </c>
      <c r="I2173" s="23"/>
    </row>
    <row r="2174" spans="1:9" x14ac:dyDescent="0.25">
      <c r="A2174" s="18">
        <v>42754</v>
      </c>
      <c r="B2174" s="19" t="s">
        <v>2527</v>
      </c>
      <c r="C2174" s="20">
        <v>97771</v>
      </c>
      <c r="D2174" s="4" t="s">
        <v>2528</v>
      </c>
      <c r="E2174" s="17">
        <v>1300.8</v>
      </c>
      <c r="F2174" s="41" t="s">
        <v>1539</v>
      </c>
      <c r="G2174" s="17">
        <v>1300.8</v>
      </c>
      <c r="H2174" s="17">
        <f t="shared" si="34"/>
        <v>0</v>
      </c>
      <c r="I2174" s="23"/>
    </row>
    <row r="2175" spans="1:9" x14ac:dyDescent="0.25">
      <c r="A2175" s="18">
        <v>42754</v>
      </c>
      <c r="B2175" s="19" t="s">
        <v>2529</v>
      </c>
      <c r="C2175" s="20">
        <v>97772</v>
      </c>
      <c r="D2175" s="4" t="s">
        <v>14</v>
      </c>
      <c r="E2175" s="17">
        <v>9254.7999999999993</v>
      </c>
      <c r="F2175" s="41" t="s">
        <v>224</v>
      </c>
      <c r="G2175" s="17">
        <v>9254.7999999999993</v>
      </c>
      <c r="H2175" s="17">
        <f t="shared" si="34"/>
        <v>0</v>
      </c>
      <c r="I2175" s="23"/>
    </row>
    <row r="2176" spans="1:9" x14ac:dyDescent="0.25">
      <c r="A2176" s="18">
        <v>42754</v>
      </c>
      <c r="B2176" s="19" t="s">
        <v>2530</v>
      </c>
      <c r="C2176" s="20">
        <v>97773</v>
      </c>
      <c r="D2176" s="4" t="s">
        <v>356</v>
      </c>
      <c r="E2176" s="17">
        <v>10012.799999999999</v>
      </c>
      <c r="F2176" s="41" t="s">
        <v>224</v>
      </c>
      <c r="G2176" s="17">
        <v>10012.799999999999</v>
      </c>
      <c r="H2176" s="17">
        <f t="shared" si="34"/>
        <v>0</v>
      </c>
      <c r="I2176" s="23"/>
    </row>
    <row r="2177" spans="1:9" x14ac:dyDescent="0.25">
      <c r="A2177" s="18">
        <v>42754</v>
      </c>
      <c r="B2177" s="19" t="s">
        <v>2531</v>
      </c>
      <c r="C2177" s="20">
        <v>97774</v>
      </c>
      <c r="D2177" s="4" t="s">
        <v>656</v>
      </c>
      <c r="E2177" s="17">
        <v>9331.2000000000007</v>
      </c>
      <c r="F2177" s="41" t="s">
        <v>224</v>
      </c>
      <c r="G2177" s="17">
        <v>9331.2000000000007</v>
      </c>
      <c r="H2177" s="17">
        <f t="shared" si="34"/>
        <v>0</v>
      </c>
      <c r="I2177" s="23"/>
    </row>
    <row r="2178" spans="1:9" x14ac:dyDescent="0.25">
      <c r="A2178" s="18">
        <v>42754</v>
      </c>
      <c r="B2178" s="19" t="s">
        <v>2532</v>
      </c>
      <c r="C2178" s="20">
        <v>97775</v>
      </c>
      <c r="D2178" s="4" t="s">
        <v>2533</v>
      </c>
      <c r="E2178" s="17">
        <v>2291.9</v>
      </c>
      <c r="F2178" s="41" t="s">
        <v>1539</v>
      </c>
      <c r="G2178" s="17">
        <v>2291.9</v>
      </c>
      <c r="H2178" s="17">
        <f t="shared" si="34"/>
        <v>0</v>
      </c>
      <c r="I2178" s="23"/>
    </row>
    <row r="2179" spans="1:9" x14ac:dyDescent="0.25">
      <c r="A2179" s="18">
        <v>42754</v>
      </c>
      <c r="B2179" s="19" t="s">
        <v>2534</v>
      </c>
      <c r="C2179" s="20">
        <v>97776</v>
      </c>
      <c r="D2179" s="4" t="s">
        <v>2535</v>
      </c>
      <c r="E2179" s="17">
        <v>897</v>
      </c>
      <c r="F2179" s="41" t="s">
        <v>1539</v>
      </c>
      <c r="G2179" s="17">
        <v>897</v>
      </c>
      <c r="H2179" s="17">
        <f t="shared" si="34"/>
        <v>0</v>
      </c>
      <c r="I2179" s="23"/>
    </row>
    <row r="2180" spans="1:9" x14ac:dyDescent="0.25">
      <c r="A2180" s="18">
        <v>42754</v>
      </c>
      <c r="B2180" s="19" t="s">
        <v>2536</v>
      </c>
      <c r="C2180" s="20">
        <v>97777</v>
      </c>
      <c r="D2180" s="4" t="s">
        <v>2535</v>
      </c>
      <c r="E2180" s="17">
        <v>2424.4</v>
      </c>
      <c r="F2180" s="41" t="s">
        <v>1539</v>
      </c>
      <c r="G2180" s="17">
        <v>2424.4</v>
      </c>
      <c r="H2180" s="17">
        <f t="shared" si="34"/>
        <v>0</v>
      </c>
      <c r="I2180" s="23"/>
    </row>
    <row r="2181" spans="1:9" x14ac:dyDescent="0.25">
      <c r="A2181" s="18">
        <v>42754</v>
      </c>
      <c r="B2181" s="19" t="s">
        <v>2537</v>
      </c>
      <c r="C2181" s="20">
        <v>97778</v>
      </c>
      <c r="D2181" s="4" t="s">
        <v>182</v>
      </c>
      <c r="E2181" s="17">
        <v>2300</v>
      </c>
      <c r="F2181" s="41" t="s">
        <v>1539</v>
      </c>
      <c r="G2181" s="17">
        <v>2300</v>
      </c>
      <c r="H2181" s="17">
        <f t="shared" si="34"/>
        <v>0</v>
      </c>
      <c r="I2181" s="23"/>
    </row>
    <row r="2182" spans="1:9" x14ac:dyDescent="0.25">
      <c r="A2182" s="18">
        <v>42754</v>
      </c>
      <c r="B2182" s="19" t="s">
        <v>2538</v>
      </c>
      <c r="C2182" s="20">
        <v>97779</v>
      </c>
      <c r="D2182" s="4" t="s">
        <v>193</v>
      </c>
      <c r="E2182" s="17">
        <v>1958</v>
      </c>
      <c r="F2182" s="41" t="s">
        <v>1539</v>
      </c>
      <c r="G2182" s="17">
        <v>1958</v>
      </c>
      <c r="H2182" s="17">
        <f t="shared" ref="H2182:H2245" si="35">E2182-G2182</f>
        <v>0</v>
      </c>
      <c r="I2182" s="23"/>
    </row>
    <row r="2183" spans="1:9" x14ac:dyDescent="0.25">
      <c r="A2183" s="18">
        <v>42754</v>
      </c>
      <c r="B2183" s="19" t="s">
        <v>2539</v>
      </c>
      <c r="C2183" s="20">
        <v>97780</v>
      </c>
      <c r="D2183" s="4" t="s">
        <v>1166</v>
      </c>
      <c r="E2183" s="17">
        <v>1189</v>
      </c>
      <c r="F2183" s="41" t="s">
        <v>1539</v>
      </c>
      <c r="G2183" s="17">
        <v>1189</v>
      </c>
      <c r="H2183" s="17">
        <f t="shared" si="35"/>
        <v>0</v>
      </c>
      <c r="I2183" s="23"/>
    </row>
    <row r="2184" spans="1:9" x14ac:dyDescent="0.25">
      <c r="A2184" s="18">
        <v>42754</v>
      </c>
      <c r="B2184" s="19" t="s">
        <v>2540</v>
      </c>
      <c r="C2184" s="20">
        <v>97781</v>
      </c>
      <c r="D2184" s="4" t="s">
        <v>122</v>
      </c>
      <c r="E2184" s="17">
        <v>446.2</v>
      </c>
      <c r="F2184" s="41" t="s">
        <v>1173</v>
      </c>
      <c r="G2184" s="17">
        <v>446.2</v>
      </c>
      <c r="H2184" s="17">
        <f t="shared" si="35"/>
        <v>0</v>
      </c>
      <c r="I2184" s="23"/>
    </row>
    <row r="2185" spans="1:9" x14ac:dyDescent="0.25">
      <c r="A2185" s="18">
        <v>42754</v>
      </c>
      <c r="B2185" s="19" t="s">
        <v>2541</v>
      </c>
      <c r="C2185" s="20">
        <v>97782</v>
      </c>
      <c r="D2185" s="4" t="s">
        <v>693</v>
      </c>
      <c r="E2185" s="17">
        <v>15799.2</v>
      </c>
      <c r="F2185" s="41" t="s">
        <v>224</v>
      </c>
      <c r="G2185" s="17">
        <v>15799.2</v>
      </c>
      <c r="H2185" s="17">
        <f t="shared" si="35"/>
        <v>0</v>
      </c>
      <c r="I2185" s="23"/>
    </row>
    <row r="2186" spans="1:9" x14ac:dyDescent="0.25">
      <c r="A2186" s="18">
        <v>42754</v>
      </c>
      <c r="B2186" s="19" t="s">
        <v>2542</v>
      </c>
      <c r="C2186" s="20">
        <v>97783</v>
      </c>
      <c r="D2186" s="4" t="s">
        <v>220</v>
      </c>
      <c r="E2186" s="17">
        <v>3102.4</v>
      </c>
      <c r="F2186" s="41" t="s">
        <v>1539</v>
      </c>
      <c r="G2186" s="17">
        <v>3102.4</v>
      </c>
      <c r="H2186" s="17">
        <f t="shared" si="35"/>
        <v>0</v>
      </c>
      <c r="I2186" s="23"/>
    </row>
    <row r="2187" spans="1:9" x14ac:dyDescent="0.25">
      <c r="A2187" s="18">
        <v>42754</v>
      </c>
      <c r="B2187" s="19" t="s">
        <v>2543</v>
      </c>
      <c r="C2187" s="20">
        <v>97784</v>
      </c>
      <c r="D2187" s="4" t="s">
        <v>186</v>
      </c>
      <c r="E2187" s="17">
        <v>1507</v>
      </c>
      <c r="F2187" s="41" t="s">
        <v>336</v>
      </c>
      <c r="G2187" s="17">
        <v>1507</v>
      </c>
      <c r="H2187" s="17">
        <f t="shared" si="35"/>
        <v>0</v>
      </c>
      <c r="I2187" s="23"/>
    </row>
    <row r="2188" spans="1:9" x14ac:dyDescent="0.25">
      <c r="A2188" s="18">
        <v>42754</v>
      </c>
      <c r="B2188" s="19" t="s">
        <v>2544</v>
      </c>
      <c r="C2188" s="20">
        <v>97785</v>
      </c>
      <c r="D2188" s="4" t="s">
        <v>2545</v>
      </c>
      <c r="E2188" s="17">
        <v>3412.8</v>
      </c>
      <c r="F2188" s="41" t="s">
        <v>224</v>
      </c>
      <c r="G2188" s="17">
        <v>3412.8</v>
      </c>
      <c r="H2188" s="17">
        <f t="shared" si="35"/>
        <v>0</v>
      </c>
      <c r="I2188" s="21"/>
    </row>
    <row r="2189" spans="1:9" x14ac:dyDescent="0.25">
      <c r="A2189" s="18">
        <v>42754</v>
      </c>
      <c r="B2189" s="19" t="s">
        <v>2546</v>
      </c>
      <c r="C2189" s="20">
        <v>97786</v>
      </c>
      <c r="D2189" s="4" t="s">
        <v>937</v>
      </c>
      <c r="E2189" s="17">
        <v>2589.8000000000002</v>
      </c>
      <c r="F2189" s="41" t="s">
        <v>224</v>
      </c>
      <c r="G2189" s="17">
        <v>2589.8000000000002</v>
      </c>
      <c r="H2189" s="17">
        <f t="shared" si="35"/>
        <v>0</v>
      </c>
      <c r="I2189" s="23"/>
    </row>
    <row r="2190" spans="1:9" x14ac:dyDescent="0.25">
      <c r="A2190" s="18">
        <v>42754</v>
      </c>
      <c r="B2190" s="19" t="s">
        <v>2547</v>
      </c>
      <c r="C2190" s="20">
        <v>97787</v>
      </c>
      <c r="D2190" s="4" t="s">
        <v>354</v>
      </c>
      <c r="E2190" s="17">
        <v>1579.9</v>
      </c>
      <c r="F2190" s="41" t="s">
        <v>224</v>
      </c>
      <c r="G2190" s="17">
        <v>1579.9</v>
      </c>
      <c r="H2190" s="17">
        <f t="shared" si="35"/>
        <v>0</v>
      </c>
      <c r="I2190" s="23"/>
    </row>
    <row r="2191" spans="1:9" x14ac:dyDescent="0.25">
      <c r="A2191" s="18">
        <v>42754</v>
      </c>
      <c r="B2191" s="19" t="s">
        <v>2548</v>
      </c>
      <c r="C2191" s="20">
        <v>97788</v>
      </c>
      <c r="D2191" s="4" t="s">
        <v>426</v>
      </c>
      <c r="E2191" s="17">
        <v>28235.4</v>
      </c>
      <c r="F2191" s="41" t="s">
        <v>166</v>
      </c>
      <c r="G2191" s="17">
        <v>28235.4</v>
      </c>
      <c r="H2191" s="17">
        <f t="shared" si="35"/>
        <v>0</v>
      </c>
      <c r="I2191" s="23"/>
    </row>
    <row r="2192" spans="1:9" x14ac:dyDescent="0.25">
      <c r="A2192" s="18">
        <v>42754</v>
      </c>
      <c r="B2192" s="19" t="s">
        <v>2549</v>
      </c>
      <c r="C2192" s="20">
        <v>97789</v>
      </c>
      <c r="D2192" s="4" t="s">
        <v>30</v>
      </c>
      <c r="E2192" s="17">
        <v>84.8</v>
      </c>
      <c r="F2192" s="41" t="s">
        <v>224</v>
      </c>
      <c r="G2192" s="17">
        <v>84.8</v>
      </c>
      <c r="H2192" s="17">
        <f t="shared" si="35"/>
        <v>0</v>
      </c>
      <c r="I2192" s="23"/>
    </row>
    <row r="2193" spans="1:9" x14ac:dyDescent="0.25">
      <c r="A2193" s="18">
        <v>42754</v>
      </c>
      <c r="B2193" s="19" t="s">
        <v>2550</v>
      </c>
      <c r="C2193" s="20">
        <v>97790</v>
      </c>
      <c r="D2193" s="15" t="s">
        <v>12</v>
      </c>
      <c r="E2193" s="16">
        <v>0</v>
      </c>
      <c r="F2193" s="40" t="s">
        <v>95</v>
      </c>
      <c r="G2193" s="16">
        <v>0</v>
      </c>
      <c r="H2193" s="16">
        <f t="shared" si="35"/>
        <v>0</v>
      </c>
      <c r="I2193" s="23"/>
    </row>
    <row r="2194" spans="1:9" x14ac:dyDescent="0.25">
      <c r="A2194" s="18">
        <v>42754</v>
      </c>
      <c r="B2194" s="19" t="s">
        <v>2551</v>
      </c>
      <c r="C2194" s="20">
        <v>97791</v>
      </c>
      <c r="D2194" s="4" t="s">
        <v>2552</v>
      </c>
      <c r="E2194" s="17">
        <v>1016.8</v>
      </c>
      <c r="F2194" s="41" t="s">
        <v>224</v>
      </c>
      <c r="G2194" s="17">
        <v>1016.8</v>
      </c>
      <c r="H2194" s="17">
        <f t="shared" si="35"/>
        <v>0</v>
      </c>
      <c r="I2194" s="23"/>
    </row>
    <row r="2195" spans="1:9" x14ac:dyDescent="0.25">
      <c r="A2195" s="18">
        <v>42754</v>
      </c>
      <c r="B2195" s="19" t="s">
        <v>2553</v>
      </c>
      <c r="C2195" s="20">
        <v>97792</v>
      </c>
      <c r="D2195" s="4" t="s">
        <v>665</v>
      </c>
      <c r="E2195" s="17">
        <v>66621.600000000006</v>
      </c>
      <c r="F2195" s="41" t="s">
        <v>2554</v>
      </c>
      <c r="G2195" s="17">
        <v>66621.600000000006</v>
      </c>
      <c r="H2195" s="17">
        <f t="shared" si="35"/>
        <v>0</v>
      </c>
      <c r="I2195" s="23"/>
    </row>
    <row r="2196" spans="1:9" x14ac:dyDescent="0.25">
      <c r="A2196" s="18">
        <v>42754</v>
      </c>
      <c r="B2196" s="19" t="s">
        <v>2555</v>
      </c>
      <c r="C2196" s="20">
        <v>97793</v>
      </c>
      <c r="D2196" s="4" t="s">
        <v>675</v>
      </c>
      <c r="E2196" s="17">
        <v>2819.8</v>
      </c>
      <c r="F2196" s="41" t="s">
        <v>927</v>
      </c>
      <c r="G2196" s="17">
        <v>2819.8</v>
      </c>
      <c r="H2196" s="17">
        <f t="shared" si="35"/>
        <v>0</v>
      </c>
      <c r="I2196" s="23"/>
    </row>
    <row r="2197" spans="1:9" x14ac:dyDescent="0.25">
      <c r="A2197" s="18">
        <v>42754</v>
      </c>
      <c r="B2197" s="19" t="s">
        <v>2556</v>
      </c>
      <c r="C2197" s="20">
        <v>97794</v>
      </c>
      <c r="D2197" s="4" t="s">
        <v>1598</v>
      </c>
      <c r="E2197" s="17">
        <v>817.2</v>
      </c>
      <c r="F2197" s="41" t="s">
        <v>927</v>
      </c>
      <c r="G2197" s="17">
        <v>817.2</v>
      </c>
      <c r="H2197" s="17">
        <f t="shared" si="35"/>
        <v>0</v>
      </c>
      <c r="I2197" s="23"/>
    </row>
    <row r="2198" spans="1:9" x14ac:dyDescent="0.25">
      <c r="A2198" s="18">
        <v>42754</v>
      </c>
      <c r="B2198" s="19" t="s">
        <v>2557</v>
      </c>
      <c r="C2198" s="20">
        <v>97795</v>
      </c>
      <c r="D2198" s="4" t="s">
        <v>688</v>
      </c>
      <c r="E2198" s="17">
        <v>10794.2</v>
      </c>
      <c r="F2198" s="41" t="s">
        <v>927</v>
      </c>
      <c r="G2198" s="17">
        <v>10794.2</v>
      </c>
      <c r="H2198" s="17">
        <f t="shared" si="35"/>
        <v>0</v>
      </c>
      <c r="I2198" s="23"/>
    </row>
    <row r="2199" spans="1:9" x14ac:dyDescent="0.25">
      <c r="A2199" s="18">
        <v>42754</v>
      </c>
      <c r="B2199" s="19" t="s">
        <v>2558</v>
      </c>
      <c r="C2199" s="20">
        <v>97796</v>
      </c>
      <c r="D2199" s="4" t="s">
        <v>1614</v>
      </c>
      <c r="E2199" s="17">
        <v>8728.5</v>
      </c>
      <c r="F2199" s="41" t="s">
        <v>2009</v>
      </c>
      <c r="G2199" s="17">
        <v>8728.5</v>
      </c>
      <c r="H2199" s="17">
        <f t="shared" si="35"/>
        <v>0</v>
      </c>
      <c r="I2199" s="23"/>
    </row>
    <row r="2200" spans="1:9" x14ac:dyDescent="0.25">
      <c r="A2200" s="18">
        <v>42754</v>
      </c>
      <c r="B2200" s="19" t="s">
        <v>2559</v>
      </c>
      <c r="C2200" s="20">
        <v>97797</v>
      </c>
      <c r="D2200" s="4" t="s">
        <v>670</v>
      </c>
      <c r="E2200" s="17">
        <v>53591.3</v>
      </c>
      <c r="F2200" s="41" t="s">
        <v>1391</v>
      </c>
      <c r="G2200" s="17">
        <v>53591.3</v>
      </c>
      <c r="H2200" s="17">
        <f t="shared" si="35"/>
        <v>0</v>
      </c>
      <c r="I2200" s="23"/>
    </row>
    <row r="2201" spans="1:9" x14ac:dyDescent="0.25">
      <c r="A2201" s="18">
        <v>42754</v>
      </c>
      <c r="B2201" s="19" t="s">
        <v>2560</v>
      </c>
      <c r="C2201" s="20">
        <v>97798</v>
      </c>
      <c r="D2201" s="4" t="s">
        <v>1594</v>
      </c>
      <c r="E2201" s="17">
        <v>33299.599999999999</v>
      </c>
      <c r="F2201" s="41" t="s">
        <v>1391</v>
      </c>
      <c r="G2201" s="17">
        <v>33299.599999999999</v>
      </c>
      <c r="H2201" s="17">
        <f t="shared" si="35"/>
        <v>0</v>
      </c>
      <c r="I2201" s="23"/>
    </row>
    <row r="2202" spans="1:9" x14ac:dyDescent="0.25">
      <c r="A2202" s="18">
        <v>42754</v>
      </c>
      <c r="B2202" s="19" t="s">
        <v>2561</v>
      </c>
      <c r="C2202" s="20">
        <v>97799</v>
      </c>
      <c r="D2202" s="4" t="s">
        <v>211</v>
      </c>
      <c r="E2202" s="17">
        <v>8619</v>
      </c>
      <c r="F2202" s="41" t="s">
        <v>224</v>
      </c>
      <c r="G2202" s="17">
        <v>8619</v>
      </c>
      <c r="H2202" s="17">
        <f t="shared" si="35"/>
        <v>0</v>
      </c>
      <c r="I2202" s="23"/>
    </row>
    <row r="2203" spans="1:9" x14ac:dyDescent="0.25">
      <c r="A2203" s="18">
        <v>42754</v>
      </c>
      <c r="B2203" s="19" t="s">
        <v>2562</v>
      </c>
      <c r="C2203" s="20">
        <v>97800</v>
      </c>
      <c r="D2203" s="4" t="s">
        <v>10</v>
      </c>
      <c r="E2203" s="17">
        <v>160854.28</v>
      </c>
      <c r="F2203" s="42" t="s">
        <v>2563</v>
      </c>
      <c r="G2203" s="22">
        <f>67550.76+93303.52</f>
        <v>160854.28</v>
      </c>
      <c r="H2203" s="22">
        <f t="shared" si="35"/>
        <v>0</v>
      </c>
      <c r="I2203" s="23"/>
    </row>
    <row r="2204" spans="1:9" x14ac:dyDescent="0.25">
      <c r="A2204" s="18">
        <v>42754</v>
      </c>
      <c r="B2204" s="19" t="s">
        <v>2564</v>
      </c>
      <c r="C2204" s="20">
        <v>97801</v>
      </c>
      <c r="D2204" s="4" t="s">
        <v>686</v>
      </c>
      <c r="E2204" s="17">
        <v>22893.4</v>
      </c>
      <c r="F2204" s="41" t="s">
        <v>224</v>
      </c>
      <c r="G2204" s="17">
        <v>22893.4</v>
      </c>
      <c r="H2204" s="17">
        <f t="shared" si="35"/>
        <v>0</v>
      </c>
      <c r="I2204" s="23"/>
    </row>
    <row r="2205" spans="1:9" x14ac:dyDescent="0.25">
      <c r="A2205" s="18">
        <v>42754</v>
      </c>
      <c r="B2205" s="19" t="s">
        <v>2565</v>
      </c>
      <c r="C2205" s="20">
        <v>97802</v>
      </c>
      <c r="D2205" s="4" t="s">
        <v>921</v>
      </c>
      <c r="E2205" s="17">
        <v>7724.2</v>
      </c>
      <c r="F2205" s="41" t="s">
        <v>224</v>
      </c>
      <c r="G2205" s="17">
        <v>7724.2</v>
      </c>
      <c r="H2205" s="17">
        <f t="shared" si="35"/>
        <v>0</v>
      </c>
      <c r="I2205" s="23"/>
    </row>
    <row r="2206" spans="1:9" x14ac:dyDescent="0.25">
      <c r="A2206" s="18">
        <v>42754</v>
      </c>
      <c r="B2206" s="19" t="s">
        <v>2566</v>
      </c>
      <c r="C2206" s="20">
        <v>97803</v>
      </c>
      <c r="D2206" s="4" t="s">
        <v>205</v>
      </c>
      <c r="E2206" s="17">
        <v>22515.599999999999</v>
      </c>
      <c r="F2206" s="41" t="s">
        <v>2009</v>
      </c>
      <c r="G2206" s="17">
        <v>22515.599999999999</v>
      </c>
      <c r="H2206" s="17">
        <f t="shared" si="35"/>
        <v>0</v>
      </c>
      <c r="I2206" s="23"/>
    </row>
    <row r="2207" spans="1:9" x14ac:dyDescent="0.25">
      <c r="A2207" s="18">
        <v>42754</v>
      </c>
      <c r="B2207" s="19" t="s">
        <v>2567</v>
      </c>
      <c r="C2207" s="20">
        <v>97804</v>
      </c>
      <c r="D2207" s="4" t="s">
        <v>686</v>
      </c>
      <c r="E2207" s="17">
        <v>291.2</v>
      </c>
      <c r="F2207" s="41" t="s">
        <v>224</v>
      </c>
      <c r="G2207" s="17">
        <v>291.2</v>
      </c>
      <c r="H2207" s="17">
        <f t="shared" si="35"/>
        <v>0</v>
      </c>
      <c r="I2207" s="23"/>
    </row>
    <row r="2208" spans="1:9" x14ac:dyDescent="0.25">
      <c r="A2208" s="18">
        <v>42754</v>
      </c>
      <c r="B2208" s="19" t="s">
        <v>2568</v>
      </c>
      <c r="C2208" s="20">
        <v>97805</v>
      </c>
      <c r="D2208" s="4" t="s">
        <v>1589</v>
      </c>
      <c r="E2208" s="17">
        <v>12486.4</v>
      </c>
      <c r="F2208" s="41" t="s">
        <v>927</v>
      </c>
      <c r="G2208" s="17">
        <v>12486.4</v>
      </c>
      <c r="H2208" s="17">
        <f t="shared" si="35"/>
        <v>0</v>
      </c>
      <c r="I2208" s="23"/>
    </row>
    <row r="2209" spans="1:9" x14ac:dyDescent="0.25">
      <c r="A2209" s="18">
        <v>42754</v>
      </c>
      <c r="B2209" s="19" t="s">
        <v>2569</v>
      </c>
      <c r="C2209" s="20">
        <v>97806</v>
      </c>
      <c r="D2209" s="4" t="s">
        <v>1197</v>
      </c>
      <c r="E2209" s="17">
        <v>6918.6</v>
      </c>
      <c r="F2209" s="41" t="s">
        <v>927</v>
      </c>
      <c r="G2209" s="17">
        <v>6918.6</v>
      </c>
      <c r="H2209" s="17">
        <f t="shared" si="35"/>
        <v>0</v>
      </c>
      <c r="I2209" s="23"/>
    </row>
    <row r="2210" spans="1:9" x14ac:dyDescent="0.25">
      <c r="A2210" s="18">
        <v>42754</v>
      </c>
      <c r="B2210" s="19" t="s">
        <v>2570</v>
      </c>
      <c r="C2210" s="20">
        <v>97807</v>
      </c>
      <c r="D2210" s="4" t="s">
        <v>673</v>
      </c>
      <c r="E2210" s="17">
        <v>2364.4</v>
      </c>
      <c r="F2210" s="41" t="s">
        <v>927</v>
      </c>
      <c r="G2210" s="17">
        <v>2364.4</v>
      </c>
      <c r="H2210" s="17">
        <f t="shared" si="35"/>
        <v>0</v>
      </c>
      <c r="I2210" s="23"/>
    </row>
    <row r="2211" spans="1:9" x14ac:dyDescent="0.25">
      <c r="A2211" s="18">
        <v>42754</v>
      </c>
      <c r="B2211" s="19" t="s">
        <v>2571</v>
      </c>
      <c r="C2211" s="20">
        <v>97808</v>
      </c>
      <c r="D2211" s="4" t="s">
        <v>680</v>
      </c>
      <c r="E2211" s="17">
        <v>3124</v>
      </c>
      <c r="F2211" s="41" t="s">
        <v>927</v>
      </c>
      <c r="G2211" s="17">
        <v>3124</v>
      </c>
      <c r="H2211" s="17">
        <f t="shared" si="35"/>
        <v>0</v>
      </c>
      <c r="I2211" s="23"/>
    </row>
    <row r="2212" spans="1:9" x14ac:dyDescent="0.25">
      <c r="A2212" s="18">
        <v>42754</v>
      </c>
      <c r="B2212" s="19" t="s">
        <v>2572</v>
      </c>
      <c r="C2212" s="20">
        <v>97809</v>
      </c>
      <c r="D2212" s="15" t="s">
        <v>879</v>
      </c>
      <c r="E2212" s="16">
        <v>0</v>
      </c>
      <c r="F2212" s="40" t="s">
        <v>95</v>
      </c>
      <c r="G2212" s="16">
        <v>0</v>
      </c>
      <c r="H2212" s="16">
        <f t="shared" si="35"/>
        <v>0</v>
      </c>
      <c r="I2212" s="23"/>
    </row>
    <row r="2213" spans="1:9" x14ac:dyDescent="0.25">
      <c r="A2213" s="18">
        <v>42754</v>
      </c>
      <c r="B2213" s="19" t="s">
        <v>2573</v>
      </c>
      <c r="C2213" s="20">
        <v>97810</v>
      </c>
      <c r="D2213" s="4" t="s">
        <v>677</v>
      </c>
      <c r="E2213" s="17">
        <v>2653.6</v>
      </c>
      <c r="F2213" s="41" t="s">
        <v>927</v>
      </c>
      <c r="G2213" s="17">
        <v>2653.6</v>
      </c>
      <c r="H2213" s="17">
        <f t="shared" si="35"/>
        <v>0</v>
      </c>
      <c r="I2213" s="23"/>
    </row>
    <row r="2214" spans="1:9" x14ac:dyDescent="0.25">
      <c r="A2214" s="18">
        <v>42754</v>
      </c>
      <c r="B2214" s="19" t="s">
        <v>2574</v>
      </c>
      <c r="C2214" s="20">
        <v>97811</v>
      </c>
      <c r="D2214" s="4" t="s">
        <v>670</v>
      </c>
      <c r="E2214" s="17">
        <v>24116</v>
      </c>
      <c r="F2214" s="41" t="s">
        <v>1391</v>
      </c>
      <c r="G2214" s="17">
        <v>24116</v>
      </c>
      <c r="H2214" s="17">
        <f t="shared" si="35"/>
        <v>0</v>
      </c>
      <c r="I2214" s="23"/>
    </row>
    <row r="2215" spans="1:9" x14ac:dyDescent="0.25">
      <c r="A2215" s="18">
        <v>42754</v>
      </c>
      <c r="B2215" s="19" t="s">
        <v>2575</v>
      </c>
      <c r="C2215" s="20">
        <v>97812</v>
      </c>
      <c r="D2215" s="4" t="s">
        <v>222</v>
      </c>
      <c r="E2215" s="17">
        <v>270355.5</v>
      </c>
      <c r="F2215" s="41" t="s">
        <v>927</v>
      </c>
      <c r="G2215" s="17">
        <v>270355.5</v>
      </c>
      <c r="H2215" s="17">
        <f t="shared" si="35"/>
        <v>0</v>
      </c>
      <c r="I2215" s="23"/>
    </row>
    <row r="2216" spans="1:9" x14ac:dyDescent="0.25">
      <c r="A2216" s="18">
        <v>42754</v>
      </c>
      <c r="B2216" s="19" t="s">
        <v>2576</v>
      </c>
      <c r="C2216" s="20">
        <v>97813</v>
      </c>
      <c r="D2216" s="4" t="s">
        <v>10</v>
      </c>
      <c r="E2216" s="17">
        <v>13820.4</v>
      </c>
      <c r="F2216" s="41" t="s">
        <v>2274</v>
      </c>
      <c r="G2216" s="17">
        <v>13820.4</v>
      </c>
      <c r="H2216" s="17">
        <f t="shared" si="35"/>
        <v>0</v>
      </c>
      <c r="I2216" s="23"/>
    </row>
    <row r="2217" spans="1:9" x14ac:dyDescent="0.25">
      <c r="A2217" s="18">
        <v>42754</v>
      </c>
      <c r="B2217" s="19" t="s">
        <v>2577</v>
      </c>
      <c r="C2217" s="20">
        <v>97814</v>
      </c>
      <c r="D2217" s="4" t="s">
        <v>218</v>
      </c>
      <c r="E2217" s="17">
        <v>3244.8</v>
      </c>
      <c r="F2217" s="41" t="s">
        <v>307</v>
      </c>
      <c r="G2217" s="17">
        <v>3244.8</v>
      </c>
      <c r="H2217" s="17">
        <f t="shared" si="35"/>
        <v>0</v>
      </c>
      <c r="I2217" s="23"/>
    </row>
    <row r="2218" spans="1:9" x14ac:dyDescent="0.25">
      <c r="A2218" s="18">
        <v>42755</v>
      </c>
      <c r="B2218" s="19" t="s">
        <v>2578</v>
      </c>
      <c r="C2218" s="20">
        <v>97815</v>
      </c>
      <c r="D2218" s="4" t="s">
        <v>231</v>
      </c>
      <c r="E2218" s="17">
        <v>13471.2</v>
      </c>
      <c r="F2218" s="41" t="s">
        <v>927</v>
      </c>
      <c r="G2218" s="17">
        <v>13471.2</v>
      </c>
      <c r="H2218" s="17">
        <f t="shared" si="35"/>
        <v>0</v>
      </c>
      <c r="I2218" s="23"/>
    </row>
    <row r="2219" spans="1:9" x14ac:dyDescent="0.25">
      <c r="A2219" s="18">
        <v>42755</v>
      </c>
      <c r="B2219" s="19" t="s">
        <v>2579</v>
      </c>
      <c r="C2219" s="20">
        <v>97816</v>
      </c>
      <c r="D2219" s="4" t="s">
        <v>231</v>
      </c>
      <c r="E2219" s="17">
        <v>61154.2</v>
      </c>
      <c r="F2219" s="42" t="s">
        <v>2580</v>
      </c>
      <c r="G2219" s="22">
        <f>47500+13654.2</f>
        <v>61154.2</v>
      </c>
      <c r="H2219" s="22">
        <f t="shared" si="35"/>
        <v>0</v>
      </c>
      <c r="I2219" s="23"/>
    </row>
    <row r="2220" spans="1:9" x14ac:dyDescent="0.25">
      <c r="A2220" s="18">
        <v>42755</v>
      </c>
      <c r="B2220" s="19" t="s">
        <v>2581</v>
      </c>
      <c r="C2220" s="20">
        <v>97817</v>
      </c>
      <c r="D2220" s="4" t="s">
        <v>55</v>
      </c>
      <c r="E2220" s="17">
        <v>3121.8</v>
      </c>
      <c r="F2220" s="41" t="s">
        <v>1539</v>
      </c>
      <c r="G2220" s="17">
        <v>3121.8</v>
      </c>
      <c r="H2220" s="17">
        <f t="shared" si="35"/>
        <v>0</v>
      </c>
      <c r="I2220" s="23"/>
    </row>
    <row r="2221" spans="1:9" x14ac:dyDescent="0.25">
      <c r="A2221" s="18">
        <v>42755</v>
      </c>
      <c r="B2221" s="19" t="s">
        <v>2582</v>
      </c>
      <c r="C2221" s="20">
        <v>97818</v>
      </c>
      <c r="D2221" s="4" t="s">
        <v>1786</v>
      </c>
      <c r="E2221" s="17">
        <v>9156</v>
      </c>
      <c r="F2221" s="41" t="s">
        <v>1539</v>
      </c>
      <c r="G2221" s="17">
        <v>9156</v>
      </c>
      <c r="H2221" s="17">
        <f t="shared" si="35"/>
        <v>0</v>
      </c>
      <c r="I2221" s="23"/>
    </row>
    <row r="2222" spans="1:9" x14ac:dyDescent="0.25">
      <c r="A2222" s="18">
        <v>42755</v>
      </c>
      <c r="B2222" s="19" t="s">
        <v>2583</v>
      </c>
      <c r="C2222" s="20">
        <v>97819</v>
      </c>
      <c r="D2222" s="4" t="s">
        <v>26</v>
      </c>
      <c r="E2222" s="17">
        <v>33948.6</v>
      </c>
      <c r="F2222" s="41" t="s">
        <v>1539</v>
      </c>
      <c r="G2222" s="17">
        <v>33948.6</v>
      </c>
      <c r="H2222" s="17">
        <f t="shared" si="35"/>
        <v>0</v>
      </c>
      <c r="I2222" s="23"/>
    </row>
    <row r="2223" spans="1:9" x14ac:dyDescent="0.25">
      <c r="A2223" s="18">
        <v>42755</v>
      </c>
      <c r="B2223" s="19" t="s">
        <v>2584</v>
      </c>
      <c r="C2223" s="20">
        <v>97820</v>
      </c>
      <c r="D2223" s="15" t="s">
        <v>17</v>
      </c>
      <c r="E2223" s="16">
        <v>0</v>
      </c>
      <c r="F2223" s="40" t="s">
        <v>95</v>
      </c>
      <c r="G2223" s="16">
        <v>0</v>
      </c>
      <c r="H2223" s="16">
        <f t="shared" si="35"/>
        <v>0</v>
      </c>
      <c r="I2223" s="23"/>
    </row>
    <row r="2224" spans="1:9" x14ac:dyDescent="0.25">
      <c r="A2224" s="18">
        <v>42755</v>
      </c>
      <c r="B2224" s="19" t="s">
        <v>2585</v>
      </c>
      <c r="C2224" s="20">
        <v>97821</v>
      </c>
      <c r="D2224" s="4" t="s">
        <v>71</v>
      </c>
      <c r="E2224" s="17">
        <v>4312</v>
      </c>
      <c r="F2224" s="41" t="s">
        <v>1539</v>
      </c>
      <c r="G2224" s="17">
        <v>4312</v>
      </c>
      <c r="H2224" s="17">
        <f t="shared" si="35"/>
        <v>0</v>
      </c>
      <c r="I2224" s="23"/>
    </row>
    <row r="2225" spans="1:9" x14ac:dyDescent="0.25">
      <c r="A2225" s="18">
        <v>42755</v>
      </c>
      <c r="B2225" s="19" t="s">
        <v>2586</v>
      </c>
      <c r="C2225" s="20">
        <v>97822</v>
      </c>
      <c r="D2225" s="4" t="s">
        <v>428</v>
      </c>
      <c r="E2225" s="17">
        <v>1471.5</v>
      </c>
      <c r="F2225" s="41" t="s">
        <v>336</v>
      </c>
      <c r="G2225" s="17">
        <v>1471.5</v>
      </c>
      <c r="H2225" s="17">
        <f t="shared" si="35"/>
        <v>0</v>
      </c>
      <c r="I2225" s="23"/>
    </row>
    <row r="2226" spans="1:9" x14ac:dyDescent="0.25">
      <c r="A2226" s="18">
        <v>42755</v>
      </c>
      <c r="B2226" s="19" t="s">
        <v>2587</v>
      </c>
      <c r="C2226" s="20">
        <v>97823</v>
      </c>
      <c r="D2226" s="4" t="s">
        <v>462</v>
      </c>
      <c r="E2226" s="17">
        <v>48118.400000000001</v>
      </c>
      <c r="F2226" s="41" t="s">
        <v>927</v>
      </c>
      <c r="G2226" s="17">
        <v>48118.400000000001</v>
      </c>
      <c r="H2226" s="17">
        <f t="shared" si="35"/>
        <v>0</v>
      </c>
      <c r="I2226" s="23"/>
    </row>
    <row r="2227" spans="1:9" x14ac:dyDescent="0.25">
      <c r="A2227" s="18">
        <v>42755</v>
      </c>
      <c r="B2227" s="19" t="s">
        <v>2588</v>
      </c>
      <c r="C2227" s="20">
        <v>97824</v>
      </c>
      <c r="D2227" s="4" t="s">
        <v>103</v>
      </c>
      <c r="E2227" s="17">
        <v>3942</v>
      </c>
      <c r="F2227" s="41" t="s">
        <v>927</v>
      </c>
      <c r="G2227" s="17">
        <v>3942</v>
      </c>
      <c r="H2227" s="17">
        <f t="shared" si="35"/>
        <v>0</v>
      </c>
      <c r="I2227" s="23"/>
    </row>
    <row r="2228" spans="1:9" x14ac:dyDescent="0.25">
      <c r="A2228" s="18">
        <v>42755</v>
      </c>
      <c r="B2228" s="19" t="s">
        <v>2589</v>
      </c>
      <c r="C2228" s="20">
        <v>97825</v>
      </c>
      <c r="D2228" s="4" t="s">
        <v>17</v>
      </c>
      <c r="E2228" s="17">
        <v>2300</v>
      </c>
      <c r="F2228" s="41" t="s">
        <v>1539</v>
      </c>
      <c r="G2228" s="17">
        <v>2300</v>
      </c>
      <c r="H2228" s="17">
        <f t="shared" si="35"/>
        <v>0</v>
      </c>
      <c r="I2228" s="23"/>
    </row>
    <row r="2229" spans="1:9" x14ac:dyDescent="0.25">
      <c r="A2229" s="18">
        <v>42755</v>
      </c>
      <c r="B2229" s="19" t="s">
        <v>2590</v>
      </c>
      <c r="C2229" s="20">
        <v>97826</v>
      </c>
      <c r="D2229" s="4" t="s">
        <v>28</v>
      </c>
      <c r="E2229" s="17">
        <v>8862</v>
      </c>
      <c r="F2229" s="41" t="s">
        <v>1539</v>
      </c>
      <c r="G2229" s="17">
        <v>8862</v>
      </c>
      <c r="H2229" s="17">
        <f t="shared" si="35"/>
        <v>0</v>
      </c>
      <c r="I2229" s="23"/>
    </row>
    <row r="2230" spans="1:9" x14ac:dyDescent="0.25">
      <c r="A2230" s="18">
        <v>42755</v>
      </c>
      <c r="B2230" s="19" t="s">
        <v>2591</v>
      </c>
      <c r="C2230" s="20">
        <v>97827</v>
      </c>
      <c r="D2230" s="4" t="s">
        <v>19</v>
      </c>
      <c r="E2230" s="17">
        <v>1840</v>
      </c>
      <c r="F2230" s="41" t="s">
        <v>1539</v>
      </c>
      <c r="G2230" s="17">
        <v>1840</v>
      </c>
      <c r="H2230" s="17">
        <f t="shared" si="35"/>
        <v>0</v>
      </c>
      <c r="I2230" s="23"/>
    </row>
    <row r="2231" spans="1:9" x14ac:dyDescent="0.25">
      <c r="A2231" s="18">
        <v>42755</v>
      </c>
      <c r="B2231" s="19" t="s">
        <v>2592</v>
      </c>
      <c r="C2231" s="20">
        <v>97828</v>
      </c>
      <c r="D2231" s="4" t="s">
        <v>67</v>
      </c>
      <c r="E2231" s="17">
        <v>7948</v>
      </c>
      <c r="F2231" s="41" t="s">
        <v>927</v>
      </c>
      <c r="G2231" s="17">
        <v>7948</v>
      </c>
      <c r="H2231" s="17">
        <f t="shared" si="35"/>
        <v>0</v>
      </c>
      <c r="I2231" s="23"/>
    </row>
    <row r="2232" spans="1:9" x14ac:dyDescent="0.25">
      <c r="A2232" s="18">
        <v>42755</v>
      </c>
      <c r="B2232" s="19" t="s">
        <v>2593</v>
      </c>
      <c r="C2232" s="20">
        <v>97829</v>
      </c>
      <c r="D2232" s="4" t="s">
        <v>49</v>
      </c>
      <c r="E2232" s="17">
        <v>12857</v>
      </c>
      <c r="F2232" s="41" t="s">
        <v>166</v>
      </c>
      <c r="G2232" s="17">
        <v>12857</v>
      </c>
      <c r="H2232" s="17">
        <f t="shared" si="35"/>
        <v>0</v>
      </c>
      <c r="I2232" s="23"/>
    </row>
    <row r="2233" spans="1:9" x14ac:dyDescent="0.25">
      <c r="A2233" s="18">
        <v>42755</v>
      </c>
      <c r="B2233" s="19" t="s">
        <v>2594</v>
      </c>
      <c r="C2233" s="20">
        <v>97830</v>
      </c>
      <c r="D2233" s="4" t="s">
        <v>30</v>
      </c>
      <c r="E2233" s="17">
        <v>2551.5</v>
      </c>
      <c r="F2233" s="41" t="s">
        <v>1539</v>
      </c>
      <c r="G2233" s="17">
        <v>2551.5</v>
      </c>
      <c r="H2233" s="17">
        <f t="shared" si="35"/>
        <v>0</v>
      </c>
      <c r="I2233" s="23"/>
    </row>
    <row r="2234" spans="1:9" x14ac:dyDescent="0.25">
      <c r="A2234" s="18">
        <v>42755</v>
      </c>
      <c r="B2234" s="19" t="s">
        <v>2595</v>
      </c>
      <c r="C2234" s="20">
        <v>97831</v>
      </c>
      <c r="D2234" s="15" t="s">
        <v>1209</v>
      </c>
      <c r="E2234" s="16">
        <v>0</v>
      </c>
      <c r="F2234" s="40" t="s">
        <v>95</v>
      </c>
      <c r="G2234" s="16">
        <v>0</v>
      </c>
      <c r="H2234" s="16">
        <f t="shared" si="35"/>
        <v>0</v>
      </c>
      <c r="I2234" s="23"/>
    </row>
    <row r="2235" spans="1:9" x14ac:dyDescent="0.25">
      <c r="A2235" s="18">
        <v>42755</v>
      </c>
      <c r="B2235" s="19" t="s">
        <v>2596</v>
      </c>
      <c r="C2235" s="20">
        <v>97832</v>
      </c>
      <c r="D2235" s="15" t="s">
        <v>609</v>
      </c>
      <c r="E2235" s="16">
        <v>0</v>
      </c>
      <c r="F2235" s="40" t="s">
        <v>95</v>
      </c>
      <c r="G2235" s="16">
        <v>0</v>
      </c>
      <c r="H2235" s="16">
        <f t="shared" si="35"/>
        <v>0</v>
      </c>
      <c r="I2235" s="23"/>
    </row>
    <row r="2236" spans="1:9" x14ac:dyDescent="0.25">
      <c r="A2236" s="18">
        <v>42755</v>
      </c>
      <c r="B2236" s="19" t="s">
        <v>2597</v>
      </c>
      <c r="C2236" s="20">
        <v>97833</v>
      </c>
      <c r="D2236" s="4" t="s">
        <v>609</v>
      </c>
      <c r="E2236" s="17">
        <v>68795.100000000006</v>
      </c>
      <c r="F2236" s="41" t="s">
        <v>2143</v>
      </c>
      <c r="G2236" s="17">
        <v>68795.100000000006</v>
      </c>
      <c r="H2236" s="17">
        <f t="shared" si="35"/>
        <v>0</v>
      </c>
      <c r="I2236" s="23"/>
    </row>
    <row r="2237" spans="1:9" x14ac:dyDescent="0.25">
      <c r="A2237" s="18">
        <v>42755</v>
      </c>
      <c r="B2237" s="19" t="s">
        <v>2598</v>
      </c>
      <c r="C2237" s="20">
        <v>97834</v>
      </c>
      <c r="D2237" s="4" t="s">
        <v>35</v>
      </c>
      <c r="E2237" s="17">
        <v>16259.1</v>
      </c>
      <c r="F2237" s="41" t="s">
        <v>2274</v>
      </c>
      <c r="G2237" s="17">
        <v>16259.1</v>
      </c>
      <c r="H2237" s="17">
        <f t="shared" si="35"/>
        <v>0</v>
      </c>
      <c r="I2237" s="23"/>
    </row>
    <row r="2238" spans="1:9" x14ac:dyDescent="0.25">
      <c r="A2238" s="18">
        <v>42755</v>
      </c>
      <c r="B2238" s="19" t="s">
        <v>2599</v>
      </c>
      <c r="C2238" s="20">
        <v>97835</v>
      </c>
      <c r="D2238" s="4" t="s">
        <v>47</v>
      </c>
      <c r="E2238" s="17">
        <v>3647.5</v>
      </c>
      <c r="F2238" s="41" t="s">
        <v>1539</v>
      </c>
      <c r="G2238" s="17">
        <v>3647.5</v>
      </c>
      <c r="H2238" s="17">
        <f t="shared" si="35"/>
        <v>0</v>
      </c>
      <c r="I2238" s="23"/>
    </row>
    <row r="2239" spans="1:9" x14ac:dyDescent="0.25">
      <c r="A2239" s="18">
        <v>42755</v>
      </c>
      <c r="B2239" s="19" t="s">
        <v>2600</v>
      </c>
      <c r="C2239" s="20">
        <v>97836</v>
      </c>
      <c r="D2239" s="4" t="s">
        <v>40</v>
      </c>
      <c r="E2239" s="17">
        <v>4446.2</v>
      </c>
      <c r="F2239" s="41" t="s">
        <v>336</v>
      </c>
      <c r="G2239" s="17">
        <v>4446.2</v>
      </c>
      <c r="H2239" s="17">
        <f t="shared" si="35"/>
        <v>0</v>
      </c>
      <c r="I2239" s="23"/>
    </row>
    <row r="2240" spans="1:9" x14ac:dyDescent="0.25">
      <c r="A2240" s="18">
        <v>42755</v>
      </c>
      <c r="B2240" s="19" t="s">
        <v>2601</v>
      </c>
      <c r="C2240" s="20">
        <v>97837</v>
      </c>
      <c r="D2240" s="4" t="s">
        <v>1645</v>
      </c>
      <c r="E2240" s="17">
        <v>2487.6</v>
      </c>
      <c r="F2240" s="41" t="s">
        <v>1539</v>
      </c>
      <c r="G2240" s="17">
        <v>2487.6</v>
      </c>
      <c r="H2240" s="17">
        <f t="shared" si="35"/>
        <v>0</v>
      </c>
      <c r="I2240" s="23"/>
    </row>
    <row r="2241" spans="1:9" x14ac:dyDescent="0.25">
      <c r="A2241" s="18">
        <v>42755</v>
      </c>
      <c r="B2241" s="19" t="s">
        <v>2602</v>
      </c>
      <c r="C2241" s="20">
        <v>97838</v>
      </c>
      <c r="D2241" s="4" t="s">
        <v>236</v>
      </c>
      <c r="E2241" s="17">
        <v>102944</v>
      </c>
      <c r="F2241" s="41" t="s">
        <v>2166</v>
      </c>
      <c r="G2241" s="17">
        <v>102944</v>
      </c>
      <c r="H2241" s="17">
        <f t="shared" si="35"/>
        <v>0</v>
      </c>
      <c r="I2241" s="23"/>
    </row>
    <row r="2242" spans="1:9" x14ac:dyDescent="0.25">
      <c r="A2242" s="18">
        <v>42755</v>
      </c>
      <c r="B2242" s="19" t="s">
        <v>2603</v>
      </c>
      <c r="C2242" s="20">
        <v>97839</v>
      </c>
      <c r="D2242" s="15" t="s">
        <v>218</v>
      </c>
      <c r="E2242" s="16">
        <v>0</v>
      </c>
      <c r="F2242" s="40" t="s">
        <v>95</v>
      </c>
      <c r="G2242" s="16">
        <v>0</v>
      </c>
      <c r="H2242" s="16">
        <f t="shared" si="35"/>
        <v>0</v>
      </c>
      <c r="I2242" s="23"/>
    </row>
    <row r="2243" spans="1:9" x14ac:dyDescent="0.25">
      <c r="A2243" s="18">
        <v>42755</v>
      </c>
      <c r="B2243" s="19" t="s">
        <v>2604</v>
      </c>
      <c r="C2243" s="20">
        <v>97840</v>
      </c>
      <c r="D2243" s="4" t="s">
        <v>712</v>
      </c>
      <c r="E2243" s="17">
        <v>5551.7</v>
      </c>
      <c r="F2243" s="41" t="s">
        <v>1539</v>
      </c>
      <c r="G2243" s="17">
        <v>5551.7</v>
      </c>
      <c r="H2243" s="17">
        <f t="shared" si="35"/>
        <v>0</v>
      </c>
      <c r="I2243" s="23"/>
    </row>
    <row r="2244" spans="1:9" x14ac:dyDescent="0.25">
      <c r="A2244" s="18">
        <v>42755</v>
      </c>
      <c r="B2244" s="19" t="s">
        <v>2605</v>
      </c>
      <c r="C2244" s="20">
        <v>97841</v>
      </c>
      <c r="D2244" s="15" t="s">
        <v>335</v>
      </c>
      <c r="E2244" s="16">
        <v>0</v>
      </c>
      <c r="F2244" s="40" t="s">
        <v>95</v>
      </c>
      <c r="G2244" s="16">
        <v>0</v>
      </c>
      <c r="H2244" s="16">
        <f t="shared" si="35"/>
        <v>0</v>
      </c>
      <c r="I2244" s="23"/>
    </row>
    <row r="2245" spans="1:9" x14ac:dyDescent="0.25">
      <c r="A2245" s="18">
        <v>42755</v>
      </c>
      <c r="B2245" s="19" t="s">
        <v>2606</v>
      </c>
      <c r="C2245" s="20">
        <v>97842</v>
      </c>
      <c r="D2245" s="4" t="s">
        <v>21</v>
      </c>
      <c r="E2245" s="17">
        <v>45133.2</v>
      </c>
      <c r="F2245" s="41" t="s">
        <v>1889</v>
      </c>
      <c r="G2245" s="17">
        <v>45133.2</v>
      </c>
      <c r="H2245" s="17">
        <f t="shared" si="35"/>
        <v>0</v>
      </c>
      <c r="I2245" s="23"/>
    </row>
    <row r="2246" spans="1:9" x14ac:dyDescent="0.25">
      <c r="A2246" s="18">
        <v>42755</v>
      </c>
      <c r="B2246" s="19" t="s">
        <v>2607</v>
      </c>
      <c r="C2246" s="20">
        <v>97843</v>
      </c>
      <c r="D2246" s="4" t="s">
        <v>38</v>
      </c>
      <c r="E2246" s="17">
        <v>5748.4</v>
      </c>
      <c r="F2246" s="41" t="s">
        <v>2274</v>
      </c>
      <c r="G2246" s="17">
        <v>5748.4</v>
      </c>
      <c r="H2246" s="17">
        <f t="shared" ref="H2246:H2309" si="36">E2246-G2246</f>
        <v>0</v>
      </c>
      <c r="I2246" s="23"/>
    </row>
    <row r="2247" spans="1:9" x14ac:dyDescent="0.25">
      <c r="A2247" s="18">
        <v>42755</v>
      </c>
      <c r="B2247" s="19" t="s">
        <v>2608</v>
      </c>
      <c r="C2247" s="20">
        <v>97844</v>
      </c>
      <c r="D2247" s="4" t="s">
        <v>2609</v>
      </c>
      <c r="E2247" s="17">
        <v>1795.6</v>
      </c>
      <c r="F2247" s="41" t="s">
        <v>1539</v>
      </c>
      <c r="G2247" s="17">
        <v>1795.6</v>
      </c>
      <c r="H2247" s="17">
        <f t="shared" si="36"/>
        <v>0</v>
      </c>
      <c r="I2247" s="23"/>
    </row>
    <row r="2248" spans="1:9" x14ac:dyDescent="0.25">
      <c r="A2248" s="18">
        <v>42755</v>
      </c>
      <c r="B2248" s="19" t="s">
        <v>2610</v>
      </c>
      <c r="C2248" s="20">
        <v>97845</v>
      </c>
      <c r="D2248" s="4" t="s">
        <v>250</v>
      </c>
      <c r="E2248" s="17">
        <v>8407.2000000000007</v>
      </c>
      <c r="F2248" s="41" t="s">
        <v>336</v>
      </c>
      <c r="G2248" s="17">
        <v>8407.2000000000007</v>
      </c>
      <c r="H2248" s="17">
        <f t="shared" si="36"/>
        <v>0</v>
      </c>
      <c r="I2248" s="23"/>
    </row>
    <row r="2249" spans="1:9" x14ac:dyDescent="0.25">
      <c r="A2249" s="18">
        <v>42755</v>
      </c>
      <c r="B2249" s="19" t="s">
        <v>2611</v>
      </c>
      <c r="C2249" s="20">
        <v>97846</v>
      </c>
      <c r="D2249" s="4" t="s">
        <v>32</v>
      </c>
      <c r="E2249" s="17">
        <v>9384.5499999999993</v>
      </c>
      <c r="F2249" s="41" t="s">
        <v>2143</v>
      </c>
      <c r="G2249" s="17">
        <v>9384.5499999999993</v>
      </c>
      <c r="H2249" s="17">
        <f t="shared" si="36"/>
        <v>0</v>
      </c>
      <c r="I2249" s="23"/>
    </row>
    <row r="2250" spans="1:9" x14ac:dyDescent="0.25">
      <c r="A2250" s="18">
        <v>42755</v>
      </c>
      <c r="B2250" s="19" t="s">
        <v>2612</v>
      </c>
      <c r="C2250" s="20">
        <v>97847</v>
      </c>
      <c r="D2250" s="4" t="s">
        <v>2609</v>
      </c>
      <c r="E2250" s="17">
        <v>500.4</v>
      </c>
      <c r="F2250" s="41" t="s">
        <v>1539</v>
      </c>
      <c r="G2250" s="17">
        <v>500.4</v>
      </c>
      <c r="H2250" s="17">
        <f t="shared" si="36"/>
        <v>0</v>
      </c>
      <c r="I2250" s="23"/>
    </row>
    <row r="2251" spans="1:9" x14ac:dyDescent="0.25">
      <c r="A2251" s="18">
        <v>42755</v>
      </c>
      <c r="B2251" s="19" t="s">
        <v>2613</v>
      </c>
      <c r="C2251" s="20">
        <v>97848</v>
      </c>
      <c r="D2251" s="4" t="s">
        <v>69</v>
      </c>
      <c r="E2251" s="17">
        <v>1874.8</v>
      </c>
      <c r="F2251" s="41" t="s">
        <v>1539</v>
      </c>
      <c r="G2251" s="17">
        <v>1874.8</v>
      </c>
      <c r="H2251" s="17">
        <f t="shared" si="36"/>
        <v>0</v>
      </c>
      <c r="I2251" s="23"/>
    </row>
    <row r="2252" spans="1:9" x14ac:dyDescent="0.25">
      <c r="A2252" s="18">
        <v>42755</v>
      </c>
      <c r="B2252" s="19" t="s">
        <v>2614</v>
      </c>
      <c r="C2252" s="20">
        <v>97849</v>
      </c>
      <c r="D2252" s="4" t="s">
        <v>430</v>
      </c>
      <c r="E2252" s="17">
        <v>1764.4</v>
      </c>
      <c r="F2252" s="41" t="s">
        <v>1539</v>
      </c>
      <c r="G2252" s="17">
        <v>1764.4</v>
      </c>
      <c r="H2252" s="17">
        <f t="shared" si="36"/>
        <v>0</v>
      </c>
      <c r="I2252" s="23"/>
    </row>
    <row r="2253" spans="1:9" x14ac:dyDescent="0.25">
      <c r="A2253" s="18">
        <v>42755</v>
      </c>
      <c r="B2253" s="19" t="s">
        <v>2615</v>
      </c>
      <c r="C2253" s="20">
        <v>97850</v>
      </c>
      <c r="D2253" s="15" t="s">
        <v>2616</v>
      </c>
      <c r="E2253" s="16">
        <v>0</v>
      </c>
      <c r="F2253" s="40" t="s">
        <v>95</v>
      </c>
      <c r="G2253" s="16">
        <v>0</v>
      </c>
      <c r="H2253" s="16">
        <f t="shared" si="36"/>
        <v>0</v>
      </c>
      <c r="I2253" s="23"/>
    </row>
    <row r="2254" spans="1:9" x14ac:dyDescent="0.25">
      <c r="A2254" s="18">
        <v>42755</v>
      </c>
      <c r="B2254" s="19" t="s">
        <v>2617</v>
      </c>
      <c r="C2254" s="20">
        <v>97851</v>
      </c>
      <c r="D2254" s="4" t="s">
        <v>51</v>
      </c>
      <c r="E2254" s="17">
        <v>980</v>
      </c>
      <c r="F2254" s="41" t="s">
        <v>2274</v>
      </c>
      <c r="G2254" s="17">
        <v>980</v>
      </c>
      <c r="H2254" s="17">
        <f t="shared" si="36"/>
        <v>0</v>
      </c>
      <c r="I2254" s="23"/>
    </row>
    <row r="2255" spans="1:9" x14ac:dyDescent="0.25">
      <c r="A2255" s="18">
        <v>42755</v>
      </c>
      <c r="B2255" s="19" t="s">
        <v>2618</v>
      </c>
      <c r="C2255" s="20">
        <v>97852</v>
      </c>
      <c r="D2255" s="4" t="s">
        <v>30</v>
      </c>
      <c r="E2255" s="17">
        <v>371.3</v>
      </c>
      <c r="F2255" s="41" t="s">
        <v>1539</v>
      </c>
      <c r="G2255" s="17">
        <v>371.3</v>
      </c>
      <c r="H2255" s="17">
        <f t="shared" si="36"/>
        <v>0</v>
      </c>
      <c r="I2255" s="23"/>
    </row>
    <row r="2256" spans="1:9" x14ac:dyDescent="0.25">
      <c r="A2256" s="18">
        <v>42755</v>
      </c>
      <c r="B2256" s="19" t="s">
        <v>2619</v>
      </c>
      <c r="C2256" s="20">
        <v>97853</v>
      </c>
      <c r="D2256" s="4" t="s">
        <v>157</v>
      </c>
      <c r="E2256" s="17">
        <v>14687</v>
      </c>
      <c r="F2256" s="41" t="s">
        <v>1539</v>
      </c>
      <c r="G2256" s="17">
        <v>14687</v>
      </c>
      <c r="H2256" s="17">
        <f t="shared" si="36"/>
        <v>0</v>
      </c>
      <c r="I2256" s="23"/>
    </row>
    <row r="2257" spans="1:9" x14ac:dyDescent="0.25">
      <c r="A2257" s="18">
        <v>42755</v>
      </c>
      <c r="B2257" s="19" t="s">
        <v>2620</v>
      </c>
      <c r="C2257" s="20">
        <v>97854</v>
      </c>
      <c r="D2257" s="4" t="s">
        <v>302</v>
      </c>
      <c r="E2257" s="17">
        <v>11860</v>
      </c>
      <c r="F2257" s="41" t="s">
        <v>1539</v>
      </c>
      <c r="G2257" s="17">
        <v>11860</v>
      </c>
      <c r="H2257" s="17">
        <f t="shared" si="36"/>
        <v>0</v>
      </c>
      <c r="I2257" s="23"/>
    </row>
    <row r="2258" spans="1:9" x14ac:dyDescent="0.25">
      <c r="A2258" s="18">
        <v>42755</v>
      </c>
      <c r="B2258" s="19" t="s">
        <v>2621</v>
      </c>
      <c r="C2258" s="20">
        <v>97855</v>
      </c>
      <c r="D2258" s="4" t="s">
        <v>43</v>
      </c>
      <c r="E2258" s="17">
        <v>2558.1999999999998</v>
      </c>
      <c r="F2258" s="41" t="s">
        <v>336</v>
      </c>
      <c r="G2258" s="17">
        <v>2558.1999999999998</v>
      </c>
      <c r="H2258" s="17">
        <f t="shared" si="36"/>
        <v>0</v>
      </c>
      <c r="I2258" s="23"/>
    </row>
    <row r="2259" spans="1:9" x14ac:dyDescent="0.25">
      <c r="A2259" s="18">
        <v>42755</v>
      </c>
      <c r="B2259" s="19" t="s">
        <v>2622</v>
      </c>
      <c r="C2259" s="20">
        <v>97856</v>
      </c>
      <c r="D2259" s="4" t="s">
        <v>576</v>
      </c>
      <c r="E2259" s="17">
        <v>4544</v>
      </c>
      <c r="F2259" s="41" t="s">
        <v>336</v>
      </c>
      <c r="G2259" s="17">
        <v>4544</v>
      </c>
      <c r="H2259" s="17">
        <f t="shared" si="36"/>
        <v>0</v>
      </c>
      <c r="I2259" s="23"/>
    </row>
    <row r="2260" spans="1:9" x14ac:dyDescent="0.25">
      <c r="A2260" s="18">
        <v>42755</v>
      </c>
      <c r="B2260" s="19" t="s">
        <v>2623</v>
      </c>
      <c r="C2260" s="20">
        <v>97857</v>
      </c>
      <c r="D2260" s="4" t="s">
        <v>253</v>
      </c>
      <c r="E2260" s="17">
        <v>4669.8</v>
      </c>
      <c r="F2260" s="41" t="s">
        <v>166</v>
      </c>
      <c r="G2260" s="17">
        <v>4669.8</v>
      </c>
      <c r="H2260" s="17">
        <f t="shared" si="36"/>
        <v>0</v>
      </c>
      <c r="I2260" s="23"/>
    </row>
    <row r="2261" spans="1:9" x14ac:dyDescent="0.25">
      <c r="A2261" s="18">
        <v>42755</v>
      </c>
      <c r="B2261" s="19" t="s">
        <v>2624</v>
      </c>
      <c r="C2261" s="20">
        <v>97858</v>
      </c>
      <c r="D2261" s="4" t="s">
        <v>79</v>
      </c>
      <c r="E2261" s="17">
        <v>3426</v>
      </c>
      <c r="F2261" s="41" t="s">
        <v>1539</v>
      </c>
      <c r="G2261" s="17">
        <v>3426</v>
      </c>
      <c r="H2261" s="17">
        <f t="shared" si="36"/>
        <v>0</v>
      </c>
      <c r="I2261" s="23"/>
    </row>
    <row r="2262" spans="1:9" x14ac:dyDescent="0.25">
      <c r="A2262" s="18">
        <v>42755</v>
      </c>
      <c r="B2262" s="19" t="s">
        <v>2625</v>
      </c>
      <c r="C2262" s="20">
        <v>97859</v>
      </c>
      <c r="D2262" s="4" t="s">
        <v>1299</v>
      </c>
      <c r="E2262" s="17">
        <v>6441.6</v>
      </c>
      <c r="F2262" s="41" t="s">
        <v>1539</v>
      </c>
      <c r="G2262" s="17">
        <v>6441.6</v>
      </c>
      <c r="H2262" s="17">
        <f t="shared" si="36"/>
        <v>0</v>
      </c>
      <c r="I2262" s="23"/>
    </row>
    <row r="2263" spans="1:9" x14ac:dyDescent="0.25">
      <c r="A2263" s="18">
        <v>42755</v>
      </c>
      <c r="B2263" s="19" t="s">
        <v>2626</v>
      </c>
      <c r="C2263" s="20">
        <v>97860</v>
      </c>
      <c r="D2263" s="4" t="s">
        <v>1116</v>
      </c>
      <c r="E2263" s="17">
        <v>4812.2</v>
      </c>
      <c r="F2263" s="41" t="s">
        <v>927</v>
      </c>
      <c r="G2263" s="17">
        <v>4812.2</v>
      </c>
      <c r="H2263" s="17">
        <f t="shared" si="36"/>
        <v>0</v>
      </c>
      <c r="I2263" s="23"/>
    </row>
    <row r="2264" spans="1:9" x14ac:dyDescent="0.25">
      <c r="A2264" s="18">
        <v>42755</v>
      </c>
      <c r="B2264" s="19" t="s">
        <v>2627</v>
      </c>
      <c r="C2264" s="20">
        <v>97861</v>
      </c>
      <c r="D2264" s="4" t="s">
        <v>1335</v>
      </c>
      <c r="E2264" s="17">
        <v>6874.3</v>
      </c>
      <c r="F2264" s="41" t="s">
        <v>1539</v>
      </c>
      <c r="G2264" s="17">
        <v>6874.3</v>
      </c>
      <c r="H2264" s="17">
        <f t="shared" si="36"/>
        <v>0</v>
      </c>
      <c r="I2264" s="23"/>
    </row>
    <row r="2265" spans="1:9" x14ac:dyDescent="0.25">
      <c r="A2265" s="18">
        <v>42755</v>
      </c>
      <c r="B2265" s="19" t="s">
        <v>2628</v>
      </c>
      <c r="C2265" s="20">
        <v>97862</v>
      </c>
      <c r="D2265" s="4" t="s">
        <v>168</v>
      </c>
      <c r="E2265" s="17">
        <v>5372.4</v>
      </c>
      <c r="F2265" s="41" t="s">
        <v>1391</v>
      </c>
      <c r="G2265" s="17">
        <v>5372.4</v>
      </c>
      <c r="H2265" s="17">
        <f t="shared" si="36"/>
        <v>0</v>
      </c>
      <c r="I2265" s="23"/>
    </row>
    <row r="2266" spans="1:9" x14ac:dyDescent="0.25">
      <c r="A2266" s="18">
        <v>42755</v>
      </c>
      <c r="B2266" s="19" t="s">
        <v>2629</v>
      </c>
      <c r="C2266" s="20">
        <v>97863</v>
      </c>
      <c r="D2266" s="4" t="s">
        <v>30</v>
      </c>
      <c r="E2266" s="17">
        <v>1980.16</v>
      </c>
      <c r="F2266" s="41" t="s">
        <v>1539</v>
      </c>
      <c r="G2266" s="17">
        <v>1980.16</v>
      </c>
      <c r="H2266" s="17">
        <f t="shared" si="36"/>
        <v>0</v>
      </c>
      <c r="I2266" s="23"/>
    </row>
    <row r="2267" spans="1:9" x14ac:dyDescent="0.25">
      <c r="A2267" s="18">
        <v>42755</v>
      </c>
      <c r="B2267" s="19" t="s">
        <v>2630</v>
      </c>
      <c r="C2267" s="20">
        <v>97864</v>
      </c>
      <c r="D2267" s="4" t="s">
        <v>866</v>
      </c>
      <c r="E2267" s="17">
        <v>6228.4</v>
      </c>
      <c r="F2267" s="41" t="s">
        <v>1539</v>
      </c>
      <c r="G2267" s="17">
        <v>6228.4</v>
      </c>
      <c r="H2267" s="17">
        <f t="shared" si="36"/>
        <v>0</v>
      </c>
      <c r="I2267" s="23"/>
    </row>
    <row r="2268" spans="1:9" x14ac:dyDescent="0.25">
      <c r="A2268" s="18">
        <v>42755</v>
      </c>
      <c r="B2268" s="19" t="s">
        <v>2631</v>
      </c>
      <c r="C2268" s="20">
        <v>97865</v>
      </c>
      <c r="D2268" s="4" t="s">
        <v>319</v>
      </c>
      <c r="E2268" s="17">
        <v>3185.6</v>
      </c>
      <c r="F2268" s="41" t="s">
        <v>927</v>
      </c>
      <c r="G2268" s="17">
        <v>3185.6</v>
      </c>
      <c r="H2268" s="17">
        <f t="shared" si="36"/>
        <v>0</v>
      </c>
      <c r="I2268" s="23"/>
    </row>
    <row r="2269" spans="1:9" x14ac:dyDescent="0.25">
      <c r="A2269" s="18">
        <v>42755</v>
      </c>
      <c r="B2269" s="19" t="s">
        <v>2632</v>
      </c>
      <c r="C2269" s="20">
        <v>97866</v>
      </c>
      <c r="D2269" s="4" t="s">
        <v>773</v>
      </c>
      <c r="E2269" s="17">
        <v>753.8</v>
      </c>
      <c r="F2269" s="41" t="s">
        <v>1539</v>
      </c>
      <c r="G2269" s="17">
        <v>753.8</v>
      </c>
      <c r="H2269" s="17">
        <f t="shared" si="36"/>
        <v>0</v>
      </c>
      <c r="I2269" s="23"/>
    </row>
    <row r="2270" spans="1:9" x14ac:dyDescent="0.25">
      <c r="A2270" s="18">
        <v>42755</v>
      </c>
      <c r="B2270" s="19" t="s">
        <v>2633</v>
      </c>
      <c r="C2270" s="20">
        <v>97867</v>
      </c>
      <c r="D2270" s="4" t="s">
        <v>509</v>
      </c>
      <c r="E2270" s="17">
        <v>19500.5</v>
      </c>
      <c r="F2270" s="41" t="s">
        <v>1391</v>
      </c>
      <c r="G2270" s="17">
        <v>19500.5</v>
      </c>
      <c r="H2270" s="17">
        <f t="shared" si="36"/>
        <v>0</v>
      </c>
      <c r="I2270" s="23"/>
    </row>
    <row r="2271" spans="1:9" x14ac:dyDescent="0.25">
      <c r="A2271" s="18">
        <v>42755</v>
      </c>
      <c r="B2271" s="19" t="s">
        <v>2634</v>
      </c>
      <c r="C2271" s="20">
        <v>97868</v>
      </c>
      <c r="D2271" s="4" t="s">
        <v>432</v>
      </c>
      <c r="E2271" s="17">
        <v>18717.599999999999</v>
      </c>
      <c r="F2271" s="41" t="s">
        <v>1391</v>
      </c>
      <c r="G2271" s="17">
        <v>18717.599999999999</v>
      </c>
      <c r="H2271" s="17">
        <f t="shared" si="36"/>
        <v>0</v>
      </c>
      <c r="I2271" s="23"/>
    </row>
    <row r="2272" spans="1:9" x14ac:dyDescent="0.25">
      <c r="A2272" s="18">
        <v>42755</v>
      </c>
      <c r="B2272" s="19" t="s">
        <v>2635</v>
      </c>
      <c r="C2272" s="20">
        <v>97869</v>
      </c>
      <c r="D2272" s="4" t="s">
        <v>1666</v>
      </c>
      <c r="E2272" s="17">
        <v>19364.400000000001</v>
      </c>
      <c r="F2272" s="41" t="s">
        <v>1391</v>
      </c>
      <c r="G2272" s="17">
        <v>19364.400000000001</v>
      </c>
      <c r="H2272" s="17">
        <f t="shared" si="36"/>
        <v>0</v>
      </c>
      <c r="I2272" s="23"/>
    </row>
    <row r="2273" spans="1:9" x14ac:dyDescent="0.25">
      <c r="A2273" s="18">
        <v>42755</v>
      </c>
      <c r="B2273" s="19" t="s">
        <v>2636</v>
      </c>
      <c r="C2273" s="20">
        <v>97870</v>
      </c>
      <c r="D2273" s="4" t="s">
        <v>1306</v>
      </c>
      <c r="E2273" s="17">
        <v>3407.4</v>
      </c>
      <c r="F2273" s="41" t="s">
        <v>1539</v>
      </c>
      <c r="G2273" s="17">
        <v>3407.4</v>
      </c>
      <c r="H2273" s="17">
        <f t="shared" si="36"/>
        <v>0</v>
      </c>
      <c r="I2273" s="23"/>
    </row>
    <row r="2274" spans="1:9" x14ac:dyDescent="0.25">
      <c r="A2274" s="18">
        <v>42755</v>
      </c>
      <c r="B2274" s="19" t="s">
        <v>2637</v>
      </c>
      <c r="C2274" s="20">
        <v>97871</v>
      </c>
      <c r="D2274" s="4" t="s">
        <v>876</v>
      </c>
      <c r="E2274" s="17">
        <v>4364.5</v>
      </c>
      <c r="F2274" s="41" t="s">
        <v>1391</v>
      </c>
      <c r="G2274" s="17">
        <v>4364.5</v>
      </c>
      <c r="H2274" s="17">
        <f t="shared" si="36"/>
        <v>0</v>
      </c>
      <c r="I2274" s="23"/>
    </row>
    <row r="2275" spans="1:9" x14ac:dyDescent="0.25">
      <c r="A2275" s="18">
        <v>42755</v>
      </c>
      <c r="B2275" s="19" t="s">
        <v>2638</v>
      </c>
      <c r="C2275" s="20">
        <v>97872</v>
      </c>
      <c r="D2275" s="4" t="s">
        <v>149</v>
      </c>
      <c r="E2275" s="17">
        <v>112.8</v>
      </c>
      <c r="F2275" s="41" t="s">
        <v>1539</v>
      </c>
      <c r="G2275" s="17">
        <v>112.8</v>
      </c>
      <c r="H2275" s="17">
        <f t="shared" si="36"/>
        <v>0</v>
      </c>
      <c r="I2275" s="23"/>
    </row>
    <row r="2276" spans="1:9" x14ac:dyDescent="0.25">
      <c r="A2276" s="18">
        <v>42755</v>
      </c>
      <c r="B2276" s="19" t="s">
        <v>2639</v>
      </c>
      <c r="C2276" s="20">
        <v>97873</v>
      </c>
      <c r="D2276" s="4" t="s">
        <v>149</v>
      </c>
      <c r="E2276" s="17">
        <v>4352</v>
      </c>
      <c r="F2276" s="41" t="s">
        <v>1539</v>
      </c>
      <c r="G2276" s="17">
        <v>4352</v>
      </c>
      <c r="H2276" s="17">
        <f t="shared" si="36"/>
        <v>0</v>
      </c>
      <c r="I2276" s="21"/>
    </row>
    <row r="2277" spans="1:9" x14ac:dyDescent="0.25">
      <c r="A2277" s="18">
        <v>42755</v>
      </c>
      <c r="B2277" s="19" t="s">
        <v>2640</v>
      </c>
      <c r="C2277" s="20">
        <v>97874</v>
      </c>
      <c r="D2277" s="4" t="s">
        <v>470</v>
      </c>
      <c r="E2277" s="17">
        <v>10340</v>
      </c>
      <c r="F2277" s="41" t="s">
        <v>1539</v>
      </c>
      <c r="G2277" s="17">
        <v>10340</v>
      </c>
      <c r="H2277" s="17">
        <f t="shared" si="36"/>
        <v>0</v>
      </c>
      <c r="I2277" s="21"/>
    </row>
    <row r="2278" spans="1:9" x14ac:dyDescent="0.25">
      <c r="A2278" s="18">
        <v>42755</v>
      </c>
      <c r="B2278" s="19" t="s">
        <v>2641</v>
      </c>
      <c r="C2278" s="20">
        <v>97875</v>
      </c>
      <c r="D2278" s="4" t="s">
        <v>12</v>
      </c>
      <c r="E2278" s="17">
        <v>1937.5</v>
      </c>
      <c r="F2278" s="41" t="s">
        <v>1539</v>
      </c>
      <c r="G2278" s="17">
        <v>1937.5</v>
      </c>
      <c r="H2278" s="17">
        <f t="shared" si="36"/>
        <v>0</v>
      </c>
      <c r="I2278" s="21"/>
    </row>
    <row r="2279" spans="1:9" x14ac:dyDescent="0.25">
      <c r="A2279" s="18">
        <v>42755</v>
      </c>
      <c r="B2279" s="19" t="s">
        <v>2642</v>
      </c>
      <c r="C2279" s="20">
        <v>97876</v>
      </c>
      <c r="D2279" s="4" t="s">
        <v>1380</v>
      </c>
      <c r="E2279" s="17">
        <v>36504.400000000001</v>
      </c>
      <c r="F2279" s="41" t="s">
        <v>1539</v>
      </c>
      <c r="G2279" s="17">
        <v>36504.400000000001</v>
      </c>
      <c r="H2279" s="17">
        <f t="shared" si="36"/>
        <v>0</v>
      </c>
      <c r="I2279" s="21"/>
    </row>
    <row r="2280" spans="1:9" x14ac:dyDescent="0.25">
      <c r="A2280" s="18">
        <v>42755</v>
      </c>
      <c r="B2280" s="19" t="s">
        <v>2643</v>
      </c>
      <c r="C2280" s="20">
        <v>97877</v>
      </c>
      <c r="D2280" s="4" t="s">
        <v>590</v>
      </c>
      <c r="E2280" s="17">
        <v>7881.7</v>
      </c>
      <c r="F2280" s="41" t="s">
        <v>1391</v>
      </c>
      <c r="G2280" s="17">
        <v>7881.7</v>
      </c>
      <c r="H2280" s="17">
        <f t="shared" si="36"/>
        <v>0</v>
      </c>
      <c r="I2280" s="21"/>
    </row>
    <row r="2281" spans="1:9" x14ac:dyDescent="0.25">
      <c r="A2281" s="18">
        <v>42755</v>
      </c>
      <c r="B2281" s="19" t="s">
        <v>2644</v>
      </c>
      <c r="C2281" s="20">
        <v>97878</v>
      </c>
      <c r="D2281" s="4" t="s">
        <v>876</v>
      </c>
      <c r="E2281" s="17">
        <v>663</v>
      </c>
      <c r="F2281" s="41" t="s">
        <v>1391</v>
      </c>
      <c r="G2281" s="17">
        <v>663</v>
      </c>
      <c r="H2281" s="17">
        <f t="shared" si="36"/>
        <v>0</v>
      </c>
      <c r="I2281" s="21"/>
    </row>
    <row r="2282" spans="1:9" x14ac:dyDescent="0.25">
      <c r="A2282" s="18">
        <v>42755</v>
      </c>
      <c r="B2282" s="19" t="s">
        <v>2645</v>
      </c>
      <c r="C2282" s="20">
        <v>97879</v>
      </c>
      <c r="D2282" s="4" t="s">
        <v>274</v>
      </c>
      <c r="E2282" s="17">
        <v>19703.900000000001</v>
      </c>
      <c r="F2282" s="41" t="s">
        <v>1391</v>
      </c>
      <c r="G2282" s="17">
        <v>19703.900000000001</v>
      </c>
      <c r="H2282" s="17">
        <f t="shared" si="36"/>
        <v>0</v>
      </c>
      <c r="I2282" s="21"/>
    </row>
    <row r="2283" spans="1:9" x14ac:dyDescent="0.25">
      <c r="A2283" s="18">
        <v>42755</v>
      </c>
      <c r="B2283" s="19" t="s">
        <v>2646</v>
      </c>
      <c r="C2283" s="20">
        <v>97880</v>
      </c>
      <c r="D2283" s="4" t="s">
        <v>268</v>
      </c>
      <c r="E2283" s="17">
        <v>24415.5</v>
      </c>
      <c r="F2283" s="41" t="s">
        <v>1391</v>
      </c>
      <c r="G2283" s="17">
        <v>24415.5</v>
      </c>
      <c r="H2283" s="17">
        <f t="shared" si="36"/>
        <v>0</v>
      </c>
      <c r="I2283" s="21"/>
    </row>
    <row r="2284" spans="1:9" x14ac:dyDescent="0.25">
      <c r="A2284" s="18">
        <v>42755</v>
      </c>
      <c r="B2284" s="19" t="s">
        <v>2647</v>
      </c>
      <c r="C2284" s="20">
        <v>97881</v>
      </c>
      <c r="D2284" s="4" t="s">
        <v>590</v>
      </c>
      <c r="E2284" s="17">
        <v>17993.599999999999</v>
      </c>
      <c r="F2284" s="41" t="s">
        <v>1391</v>
      </c>
      <c r="G2284" s="17">
        <v>17993.599999999999</v>
      </c>
      <c r="H2284" s="17">
        <f t="shared" si="36"/>
        <v>0</v>
      </c>
      <c r="I2284" s="21"/>
    </row>
    <row r="2285" spans="1:9" x14ac:dyDescent="0.25">
      <c r="A2285" s="18">
        <v>42755</v>
      </c>
      <c r="B2285" s="19" t="s">
        <v>2648</v>
      </c>
      <c r="C2285" s="20">
        <v>97882</v>
      </c>
      <c r="D2285" s="4" t="s">
        <v>442</v>
      </c>
      <c r="E2285" s="17">
        <v>14920.2</v>
      </c>
      <c r="F2285" s="41" t="s">
        <v>1391</v>
      </c>
      <c r="G2285" s="17">
        <v>14920.2</v>
      </c>
      <c r="H2285" s="17">
        <f t="shared" si="36"/>
        <v>0</v>
      </c>
      <c r="I2285" s="21"/>
    </row>
    <row r="2286" spans="1:9" x14ac:dyDescent="0.25">
      <c r="A2286" s="18">
        <v>42755</v>
      </c>
      <c r="B2286" s="19" t="s">
        <v>2649</v>
      </c>
      <c r="C2286" s="20">
        <v>97883</v>
      </c>
      <c r="D2286" s="4" t="s">
        <v>30</v>
      </c>
      <c r="E2286" s="17">
        <v>695.2</v>
      </c>
      <c r="F2286" s="41" t="s">
        <v>1539</v>
      </c>
      <c r="G2286" s="17">
        <v>695.2</v>
      </c>
      <c r="H2286" s="17">
        <f t="shared" si="36"/>
        <v>0</v>
      </c>
      <c r="I2286" s="21"/>
    </row>
    <row r="2287" spans="1:9" x14ac:dyDescent="0.25">
      <c r="A2287" s="18">
        <v>42755</v>
      </c>
      <c r="B2287" s="19" t="s">
        <v>2650</v>
      </c>
      <c r="C2287" s="20">
        <v>97884</v>
      </c>
      <c r="D2287" s="4" t="s">
        <v>30</v>
      </c>
      <c r="E2287" s="17">
        <v>1518</v>
      </c>
      <c r="F2287" s="41" t="s">
        <v>1539</v>
      </c>
      <c r="G2287" s="17">
        <v>1518</v>
      </c>
      <c r="H2287" s="17">
        <f t="shared" si="36"/>
        <v>0</v>
      </c>
      <c r="I2287" s="21"/>
    </row>
    <row r="2288" spans="1:9" x14ac:dyDescent="0.25">
      <c r="A2288" s="18">
        <v>42755</v>
      </c>
      <c r="B2288" s="19" t="s">
        <v>2651</v>
      </c>
      <c r="C2288" s="20">
        <v>97885</v>
      </c>
      <c r="D2288" s="4" t="s">
        <v>109</v>
      </c>
      <c r="E2288" s="17">
        <v>5667.4</v>
      </c>
      <c r="F2288" s="41" t="s">
        <v>1539</v>
      </c>
      <c r="G2288" s="17">
        <v>5667.4</v>
      </c>
      <c r="H2288" s="17">
        <f t="shared" si="36"/>
        <v>0</v>
      </c>
      <c r="I2288" s="21"/>
    </row>
    <row r="2289" spans="1:9" x14ac:dyDescent="0.25">
      <c r="A2289" s="18">
        <v>42755</v>
      </c>
      <c r="B2289" s="19" t="s">
        <v>2652</v>
      </c>
      <c r="C2289" s="20">
        <v>97886</v>
      </c>
      <c r="D2289" s="15" t="s">
        <v>159</v>
      </c>
      <c r="E2289" s="16">
        <v>0</v>
      </c>
      <c r="F2289" s="40" t="s">
        <v>95</v>
      </c>
      <c r="G2289" s="16">
        <v>0</v>
      </c>
      <c r="H2289" s="16">
        <f t="shared" si="36"/>
        <v>0</v>
      </c>
      <c r="I2289" s="21"/>
    </row>
    <row r="2290" spans="1:9" x14ac:dyDescent="0.25">
      <c r="A2290" s="18">
        <v>42755</v>
      </c>
      <c r="B2290" s="19" t="s">
        <v>2653</v>
      </c>
      <c r="C2290" s="20">
        <v>97887</v>
      </c>
      <c r="D2290" s="4" t="s">
        <v>367</v>
      </c>
      <c r="E2290" s="17">
        <v>900</v>
      </c>
      <c r="F2290" s="41" t="s">
        <v>1539</v>
      </c>
      <c r="G2290" s="17">
        <v>900</v>
      </c>
      <c r="H2290" s="17">
        <f t="shared" si="36"/>
        <v>0</v>
      </c>
      <c r="I2290" s="21"/>
    </row>
    <row r="2291" spans="1:9" x14ac:dyDescent="0.25">
      <c r="A2291" s="18">
        <v>42755</v>
      </c>
      <c r="B2291" s="19" t="s">
        <v>2654</v>
      </c>
      <c r="C2291" s="20">
        <v>97888</v>
      </c>
      <c r="D2291" s="4" t="s">
        <v>159</v>
      </c>
      <c r="E2291" s="17">
        <v>6806.36</v>
      </c>
      <c r="F2291" s="41" t="s">
        <v>1539</v>
      </c>
      <c r="G2291" s="17">
        <v>6806.36</v>
      </c>
      <c r="H2291" s="17">
        <f t="shared" si="36"/>
        <v>0</v>
      </c>
      <c r="I2291" s="21"/>
    </row>
    <row r="2292" spans="1:9" x14ac:dyDescent="0.25">
      <c r="A2292" s="18">
        <v>42755</v>
      </c>
      <c r="B2292" s="19" t="s">
        <v>2655</v>
      </c>
      <c r="C2292" s="20">
        <v>97889</v>
      </c>
      <c r="D2292" s="4" t="s">
        <v>305</v>
      </c>
      <c r="E2292" s="17">
        <v>4351.6000000000004</v>
      </c>
      <c r="F2292" s="41" t="s">
        <v>336</v>
      </c>
      <c r="G2292" s="17">
        <v>4351.6000000000004</v>
      </c>
      <c r="H2292" s="17">
        <f t="shared" si="36"/>
        <v>0</v>
      </c>
      <c r="I2292" s="21"/>
    </row>
    <row r="2293" spans="1:9" x14ac:dyDescent="0.25">
      <c r="A2293" s="18">
        <v>42755</v>
      </c>
      <c r="B2293" s="19" t="s">
        <v>2656</v>
      </c>
      <c r="C2293" s="20">
        <v>97890</v>
      </c>
      <c r="D2293" s="4" t="s">
        <v>208</v>
      </c>
      <c r="E2293" s="17">
        <v>10302.52</v>
      </c>
      <c r="F2293" s="41" t="s">
        <v>1539</v>
      </c>
      <c r="G2293" s="17">
        <v>10302.52</v>
      </c>
      <c r="H2293" s="17">
        <f t="shared" si="36"/>
        <v>0</v>
      </c>
      <c r="I2293" s="21"/>
    </row>
    <row r="2294" spans="1:9" x14ac:dyDescent="0.25">
      <c r="A2294" s="18">
        <v>42755</v>
      </c>
      <c r="B2294" s="19" t="s">
        <v>2657</v>
      </c>
      <c r="C2294" s="20">
        <v>97891</v>
      </c>
      <c r="D2294" s="4" t="s">
        <v>476</v>
      </c>
      <c r="E2294" s="17">
        <v>10873.4</v>
      </c>
      <c r="F2294" s="41" t="s">
        <v>336</v>
      </c>
      <c r="G2294" s="17">
        <v>10873.4</v>
      </c>
      <c r="H2294" s="17">
        <f t="shared" si="36"/>
        <v>0</v>
      </c>
      <c r="I2294" s="21"/>
    </row>
    <row r="2295" spans="1:9" x14ac:dyDescent="0.25">
      <c r="A2295" s="18">
        <v>42755</v>
      </c>
      <c r="B2295" s="19" t="s">
        <v>2658</v>
      </c>
      <c r="C2295" s="20">
        <v>97892</v>
      </c>
      <c r="D2295" s="4" t="s">
        <v>1830</v>
      </c>
      <c r="E2295" s="17">
        <v>11097.74</v>
      </c>
      <c r="F2295" s="41" t="s">
        <v>1539</v>
      </c>
      <c r="G2295" s="17">
        <v>11097.74</v>
      </c>
      <c r="H2295" s="17">
        <f t="shared" si="36"/>
        <v>0</v>
      </c>
      <c r="I2295" s="21"/>
    </row>
    <row r="2296" spans="1:9" x14ac:dyDescent="0.25">
      <c r="A2296" s="18">
        <v>42755</v>
      </c>
      <c r="B2296" s="19" t="s">
        <v>2659</v>
      </c>
      <c r="C2296" s="20">
        <v>97893</v>
      </c>
      <c r="D2296" s="4" t="s">
        <v>128</v>
      </c>
      <c r="E2296" s="17">
        <v>2615.04</v>
      </c>
      <c r="F2296" s="41" t="s">
        <v>1539</v>
      </c>
      <c r="G2296" s="17">
        <v>2615.04</v>
      </c>
      <c r="H2296" s="17">
        <f t="shared" si="36"/>
        <v>0</v>
      </c>
      <c r="I2296" s="21"/>
    </row>
    <row r="2297" spans="1:9" x14ac:dyDescent="0.25">
      <c r="A2297" s="18">
        <v>42755</v>
      </c>
      <c r="B2297" s="19" t="s">
        <v>2660</v>
      </c>
      <c r="C2297" s="20">
        <v>97894</v>
      </c>
      <c r="D2297" s="4" t="s">
        <v>531</v>
      </c>
      <c r="E2297" s="17">
        <v>31521.4</v>
      </c>
      <c r="F2297" s="41" t="s">
        <v>927</v>
      </c>
      <c r="G2297" s="17">
        <v>31521.4</v>
      </c>
      <c r="H2297" s="17">
        <f t="shared" si="36"/>
        <v>0</v>
      </c>
      <c r="I2297" s="21"/>
    </row>
    <row r="2298" spans="1:9" x14ac:dyDescent="0.25">
      <c r="A2298" s="18">
        <v>42755</v>
      </c>
      <c r="B2298" s="19" t="s">
        <v>2661</v>
      </c>
      <c r="C2298" s="20">
        <v>97895</v>
      </c>
      <c r="D2298" s="4" t="s">
        <v>2240</v>
      </c>
      <c r="E2298" s="17">
        <v>6933.1</v>
      </c>
      <c r="F2298" s="41" t="s">
        <v>1539</v>
      </c>
      <c r="G2298" s="17">
        <v>6933.1</v>
      </c>
      <c r="H2298" s="17">
        <f t="shared" si="36"/>
        <v>0</v>
      </c>
      <c r="I2298" s="21"/>
    </row>
    <row r="2299" spans="1:9" x14ac:dyDescent="0.25">
      <c r="A2299" s="18">
        <v>42755</v>
      </c>
      <c r="B2299" s="19" t="s">
        <v>2662</v>
      </c>
      <c r="C2299" s="20">
        <v>97896</v>
      </c>
      <c r="D2299" s="4" t="s">
        <v>298</v>
      </c>
      <c r="E2299" s="17">
        <v>4114</v>
      </c>
      <c r="F2299" s="41" t="s">
        <v>1539</v>
      </c>
      <c r="G2299" s="17">
        <v>4114</v>
      </c>
      <c r="H2299" s="17">
        <f t="shared" si="36"/>
        <v>0</v>
      </c>
      <c r="I2299" s="21"/>
    </row>
    <row r="2300" spans="1:9" x14ac:dyDescent="0.25">
      <c r="A2300" s="18">
        <v>42755</v>
      </c>
      <c r="B2300" s="19" t="s">
        <v>2663</v>
      </c>
      <c r="C2300" s="20">
        <v>97897</v>
      </c>
      <c r="D2300" s="4" t="s">
        <v>131</v>
      </c>
      <c r="E2300" s="17">
        <v>7070.4</v>
      </c>
      <c r="F2300" s="41" t="s">
        <v>1539</v>
      </c>
      <c r="G2300" s="17">
        <v>7070.4</v>
      </c>
      <c r="H2300" s="17">
        <f t="shared" si="36"/>
        <v>0</v>
      </c>
      <c r="I2300" s="21"/>
    </row>
    <row r="2301" spans="1:9" x14ac:dyDescent="0.25">
      <c r="A2301" s="18">
        <v>42755</v>
      </c>
      <c r="B2301" s="19" t="s">
        <v>2664</v>
      </c>
      <c r="C2301" s="20">
        <v>97898</v>
      </c>
      <c r="D2301" s="4" t="s">
        <v>879</v>
      </c>
      <c r="E2301" s="17">
        <v>3955.5</v>
      </c>
      <c r="F2301" s="41" t="s">
        <v>1539</v>
      </c>
      <c r="G2301" s="17">
        <v>3955.5</v>
      </c>
      <c r="H2301" s="17">
        <f t="shared" si="36"/>
        <v>0</v>
      </c>
      <c r="I2301" s="21"/>
    </row>
    <row r="2302" spans="1:9" x14ac:dyDescent="0.25">
      <c r="A2302" s="18">
        <v>42755</v>
      </c>
      <c r="B2302" s="19" t="s">
        <v>2665</v>
      </c>
      <c r="C2302" s="20">
        <v>97899</v>
      </c>
      <c r="D2302" s="4" t="s">
        <v>492</v>
      </c>
      <c r="E2302" s="17">
        <v>24113</v>
      </c>
      <c r="F2302" s="41" t="s">
        <v>927</v>
      </c>
      <c r="G2302" s="17">
        <v>24113</v>
      </c>
      <c r="H2302" s="17">
        <f t="shared" si="36"/>
        <v>0</v>
      </c>
      <c r="I2302" s="21"/>
    </row>
    <row r="2303" spans="1:9" x14ac:dyDescent="0.25">
      <c r="A2303" s="18">
        <v>42755</v>
      </c>
      <c r="B2303" s="19" t="s">
        <v>2666</v>
      </c>
      <c r="C2303" s="20">
        <v>97900</v>
      </c>
      <c r="D2303" s="4" t="s">
        <v>379</v>
      </c>
      <c r="E2303" s="17">
        <v>5134.7</v>
      </c>
      <c r="F2303" s="41" t="s">
        <v>2143</v>
      </c>
      <c r="G2303" s="17">
        <v>5134.7</v>
      </c>
      <c r="H2303" s="17">
        <f t="shared" si="36"/>
        <v>0</v>
      </c>
      <c r="I2303" s="21"/>
    </row>
    <row r="2304" spans="1:9" x14ac:dyDescent="0.25">
      <c r="A2304" s="18">
        <v>42755</v>
      </c>
      <c r="B2304" s="19" t="s">
        <v>2667</v>
      </c>
      <c r="C2304" s="20">
        <v>97901</v>
      </c>
      <c r="D2304" s="4" t="s">
        <v>785</v>
      </c>
      <c r="E2304" s="17">
        <v>9870.7999999999993</v>
      </c>
      <c r="F2304" s="41" t="s">
        <v>1539</v>
      </c>
      <c r="G2304" s="17">
        <v>9870.7999999999993</v>
      </c>
      <c r="H2304" s="17">
        <f t="shared" si="36"/>
        <v>0</v>
      </c>
      <c r="I2304" s="21"/>
    </row>
    <row r="2305" spans="1:9" x14ac:dyDescent="0.25">
      <c r="A2305" s="18">
        <v>42755</v>
      </c>
      <c r="B2305" s="19" t="s">
        <v>2668</v>
      </c>
      <c r="C2305" s="20">
        <v>97902</v>
      </c>
      <c r="D2305" s="4" t="s">
        <v>277</v>
      </c>
      <c r="E2305" s="17">
        <v>3445.2</v>
      </c>
      <c r="F2305" s="41" t="s">
        <v>1539</v>
      </c>
      <c r="G2305" s="17">
        <v>3445.2</v>
      </c>
      <c r="H2305" s="17">
        <f t="shared" si="36"/>
        <v>0</v>
      </c>
      <c r="I2305" s="21"/>
    </row>
    <row r="2306" spans="1:9" x14ac:dyDescent="0.25">
      <c r="A2306" s="18">
        <v>42755</v>
      </c>
      <c r="B2306" s="19" t="s">
        <v>2669</v>
      </c>
      <c r="C2306" s="20">
        <v>97903</v>
      </c>
      <c r="D2306" s="15" t="s">
        <v>2670</v>
      </c>
      <c r="E2306" s="16">
        <v>0</v>
      </c>
      <c r="F2306" s="40" t="s">
        <v>1743</v>
      </c>
      <c r="G2306" s="16">
        <v>0</v>
      </c>
      <c r="H2306" s="16">
        <f t="shared" si="36"/>
        <v>0</v>
      </c>
      <c r="I2306" s="21"/>
    </row>
    <row r="2307" spans="1:9" x14ac:dyDescent="0.25">
      <c r="A2307" s="18">
        <v>42755</v>
      </c>
      <c r="B2307" s="19" t="s">
        <v>2671</v>
      </c>
      <c r="C2307" s="20">
        <v>97904</v>
      </c>
      <c r="D2307" s="4" t="s">
        <v>793</v>
      </c>
      <c r="E2307" s="17">
        <v>2016</v>
      </c>
      <c r="F2307" s="41" t="s">
        <v>1539</v>
      </c>
      <c r="G2307" s="17">
        <v>2016</v>
      </c>
      <c r="H2307" s="17">
        <f t="shared" si="36"/>
        <v>0</v>
      </c>
      <c r="I2307" s="21"/>
    </row>
    <row r="2308" spans="1:9" x14ac:dyDescent="0.25">
      <c r="A2308" s="18">
        <v>42755</v>
      </c>
      <c r="B2308" s="19" t="s">
        <v>2672</v>
      </c>
      <c r="C2308" s="20">
        <v>97905</v>
      </c>
      <c r="D2308" s="4" t="s">
        <v>205</v>
      </c>
      <c r="E2308" s="17">
        <v>29099.4</v>
      </c>
      <c r="F2308" s="41" t="s">
        <v>1156</v>
      </c>
      <c r="G2308" s="17">
        <v>29099.4</v>
      </c>
      <c r="H2308" s="17">
        <f t="shared" si="36"/>
        <v>0</v>
      </c>
      <c r="I2308" s="21"/>
    </row>
    <row r="2309" spans="1:9" x14ac:dyDescent="0.25">
      <c r="A2309" s="18">
        <v>42755</v>
      </c>
      <c r="B2309" s="19" t="s">
        <v>2673</v>
      </c>
      <c r="C2309" s="20">
        <v>97906</v>
      </c>
      <c r="D2309" s="4" t="s">
        <v>120</v>
      </c>
      <c r="E2309" s="17">
        <v>2195.6</v>
      </c>
      <c r="F2309" s="41" t="s">
        <v>1539</v>
      </c>
      <c r="G2309" s="17">
        <v>2195.6</v>
      </c>
      <c r="H2309" s="17">
        <f t="shared" si="36"/>
        <v>0</v>
      </c>
      <c r="I2309" s="21"/>
    </row>
    <row r="2310" spans="1:9" x14ac:dyDescent="0.25">
      <c r="A2310" s="18">
        <v>42755</v>
      </c>
      <c r="B2310" s="19" t="s">
        <v>2674</v>
      </c>
      <c r="C2310" s="20">
        <v>97907</v>
      </c>
      <c r="D2310" s="4" t="s">
        <v>459</v>
      </c>
      <c r="E2310" s="17">
        <v>1282.5999999999999</v>
      </c>
      <c r="F2310" s="41" t="s">
        <v>1539</v>
      </c>
      <c r="G2310" s="17">
        <v>1282.5999999999999</v>
      </c>
      <c r="H2310" s="17">
        <f t="shared" ref="H2310:H2373" si="37">E2310-G2310</f>
        <v>0</v>
      </c>
      <c r="I2310" s="21"/>
    </row>
    <row r="2311" spans="1:9" x14ac:dyDescent="0.25">
      <c r="A2311" s="18">
        <v>42755</v>
      </c>
      <c r="B2311" s="19" t="s">
        <v>2675</v>
      </c>
      <c r="C2311" s="20">
        <v>97908</v>
      </c>
      <c r="D2311" s="4" t="s">
        <v>115</v>
      </c>
      <c r="E2311" s="17">
        <v>3717</v>
      </c>
      <c r="F2311" s="41" t="s">
        <v>1539</v>
      </c>
      <c r="G2311" s="17">
        <v>3717</v>
      </c>
      <c r="H2311" s="17">
        <f t="shared" si="37"/>
        <v>0</v>
      </c>
      <c r="I2311" s="21"/>
    </row>
    <row r="2312" spans="1:9" x14ac:dyDescent="0.25">
      <c r="A2312" s="18">
        <v>42755</v>
      </c>
      <c r="B2312" s="19" t="s">
        <v>2676</v>
      </c>
      <c r="C2312" s="20">
        <v>97909</v>
      </c>
      <c r="D2312" s="4" t="s">
        <v>10</v>
      </c>
      <c r="E2312" s="17">
        <v>69799.199999999997</v>
      </c>
      <c r="F2312" s="41" t="s">
        <v>2274</v>
      </c>
      <c r="G2312" s="17">
        <v>69799.199999999997</v>
      </c>
      <c r="H2312" s="17">
        <f t="shared" si="37"/>
        <v>0</v>
      </c>
      <c r="I2312" s="21"/>
    </row>
    <row r="2313" spans="1:9" x14ac:dyDescent="0.25">
      <c r="A2313" s="18">
        <v>42755</v>
      </c>
      <c r="B2313" s="19" t="s">
        <v>2677</v>
      </c>
      <c r="C2313" s="20">
        <v>97910</v>
      </c>
      <c r="D2313" s="4" t="s">
        <v>61</v>
      </c>
      <c r="E2313" s="17">
        <v>4024.8</v>
      </c>
      <c r="F2313" s="41" t="s">
        <v>927</v>
      </c>
      <c r="G2313" s="17">
        <v>4024.8</v>
      </c>
      <c r="H2313" s="17">
        <f t="shared" si="37"/>
        <v>0</v>
      </c>
      <c r="I2313" s="21"/>
    </row>
    <row r="2314" spans="1:9" x14ac:dyDescent="0.25">
      <c r="A2314" s="18">
        <v>42755</v>
      </c>
      <c r="B2314" s="19" t="s">
        <v>2678</v>
      </c>
      <c r="C2314" s="20">
        <v>97911</v>
      </c>
      <c r="D2314" s="4" t="s">
        <v>188</v>
      </c>
      <c r="E2314" s="17">
        <v>4141.5</v>
      </c>
      <c r="F2314" s="41" t="s">
        <v>927</v>
      </c>
      <c r="G2314" s="17">
        <v>4141.5</v>
      </c>
      <c r="H2314" s="17">
        <f t="shared" si="37"/>
        <v>0</v>
      </c>
      <c r="I2314" s="21"/>
    </row>
    <row r="2315" spans="1:9" x14ac:dyDescent="0.25">
      <c r="A2315" s="18">
        <v>42755</v>
      </c>
      <c r="B2315" s="19" t="s">
        <v>2679</v>
      </c>
      <c r="C2315" s="20">
        <v>97912</v>
      </c>
      <c r="D2315" s="4" t="s">
        <v>101</v>
      </c>
      <c r="E2315" s="17">
        <v>1840</v>
      </c>
      <c r="F2315" s="41" t="s">
        <v>927</v>
      </c>
      <c r="G2315" s="17">
        <v>1840</v>
      </c>
      <c r="H2315" s="17">
        <f t="shared" si="37"/>
        <v>0</v>
      </c>
      <c r="I2315" s="21"/>
    </row>
    <row r="2316" spans="1:9" x14ac:dyDescent="0.25">
      <c r="A2316" s="18">
        <v>42755</v>
      </c>
      <c r="B2316" s="19" t="s">
        <v>2680</v>
      </c>
      <c r="C2316" s="20">
        <v>97913</v>
      </c>
      <c r="D2316" s="4" t="s">
        <v>99</v>
      </c>
      <c r="E2316" s="17">
        <v>1614.6</v>
      </c>
      <c r="F2316" s="41" t="s">
        <v>927</v>
      </c>
      <c r="G2316" s="17">
        <v>1614.6</v>
      </c>
      <c r="H2316" s="17">
        <f t="shared" si="37"/>
        <v>0</v>
      </c>
      <c r="I2316" s="21"/>
    </row>
    <row r="2317" spans="1:9" x14ac:dyDescent="0.25">
      <c r="A2317" s="18">
        <v>42755</v>
      </c>
      <c r="B2317" s="19" t="s">
        <v>2681</v>
      </c>
      <c r="C2317" s="20">
        <v>97914</v>
      </c>
      <c r="D2317" s="4" t="s">
        <v>281</v>
      </c>
      <c r="E2317" s="17">
        <v>1500</v>
      </c>
      <c r="F2317" s="41" t="s">
        <v>927</v>
      </c>
      <c r="G2317" s="17">
        <v>1500</v>
      </c>
      <c r="H2317" s="17">
        <f t="shared" si="37"/>
        <v>0</v>
      </c>
      <c r="I2317" s="21"/>
    </row>
    <row r="2318" spans="1:9" x14ac:dyDescent="0.25">
      <c r="A2318" s="18">
        <v>42755</v>
      </c>
      <c r="B2318" s="19" t="s">
        <v>2682</v>
      </c>
      <c r="C2318" s="20">
        <v>97915</v>
      </c>
      <c r="D2318" s="4" t="s">
        <v>30</v>
      </c>
      <c r="E2318" s="17">
        <v>1289.2</v>
      </c>
      <c r="F2318" s="41" t="s">
        <v>927</v>
      </c>
      <c r="G2318" s="17">
        <v>1289.2</v>
      </c>
      <c r="H2318" s="17">
        <f t="shared" si="37"/>
        <v>0</v>
      </c>
      <c r="I2318" s="21"/>
    </row>
    <row r="2319" spans="1:9" x14ac:dyDescent="0.25">
      <c r="A2319" s="18">
        <v>42755</v>
      </c>
      <c r="B2319" s="19" t="s">
        <v>2683</v>
      </c>
      <c r="C2319" s="20">
        <v>97916</v>
      </c>
      <c r="D2319" s="4" t="s">
        <v>30</v>
      </c>
      <c r="E2319" s="17">
        <v>1619.2</v>
      </c>
      <c r="F2319" s="41" t="s">
        <v>336</v>
      </c>
      <c r="G2319" s="17">
        <v>1619.2</v>
      </c>
      <c r="H2319" s="17">
        <f t="shared" si="37"/>
        <v>0</v>
      </c>
      <c r="I2319" s="21"/>
    </row>
    <row r="2320" spans="1:9" x14ac:dyDescent="0.25">
      <c r="A2320" s="18">
        <v>42755</v>
      </c>
      <c r="B2320" s="19" t="s">
        <v>2684</v>
      </c>
      <c r="C2320" s="20">
        <v>97917</v>
      </c>
      <c r="D2320" s="4" t="s">
        <v>1081</v>
      </c>
      <c r="E2320" s="17">
        <v>3922.56</v>
      </c>
      <c r="F2320" s="41" t="s">
        <v>927</v>
      </c>
      <c r="G2320" s="17">
        <v>3922.56</v>
      </c>
      <c r="H2320" s="17">
        <f t="shared" si="37"/>
        <v>0</v>
      </c>
      <c r="I2320" s="21"/>
    </row>
    <row r="2321" spans="1:9" x14ac:dyDescent="0.25">
      <c r="A2321" s="18">
        <v>42755</v>
      </c>
      <c r="B2321" s="19" t="s">
        <v>2685</v>
      </c>
      <c r="C2321" s="20">
        <v>97918</v>
      </c>
      <c r="D2321" s="4" t="s">
        <v>291</v>
      </c>
      <c r="E2321" s="17">
        <v>2147.9</v>
      </c>
      <c r="F2321" s="41" t="s">
        <v>927</v>
      </c>
      <c r="G2321" s="17">
        <v>2147.9</v>
      </c>
      <c r="H2321" s="17">
        <f t="shared" si="37"/>
        <v>0</v>
      </c>
      <c r="I2321" s="21"/>
    </row>
    <row r="2322" spans="1:9" x14ac:dyDescent="0.25">
      <c r="A2322" s="18">
        <v>42755</v>
      </c>
      <c r="B2322" s="19" t="s">
        <v>2686</v>
      </c>
      <c r="C2322" s="20">
        <v>97919</v>
      </c>
      <c r="D2322" s="4" t="s">
        <v>1259</v>
      </c>
      <c r="E2322" s="17">
        <v>2097</v>
      </c>
      <c r="F2322" s="41" t="s">
        <v>927</v>
      </c>
      <c r="G2322" s="17">
        <v>2097</v>
      </c>
      <c r="H2322" s="17">
        <f t="shared" si="37"/>
        <v>0</v>
      </c>
      <c r="I2322" s="21"/>
    </row>
    <row r="2323" spans="1:9" x14ac:dyDescent="0.25">
      <c r="A2323" s="18">
        <v>42755</v>
      </c>
      <c r="B2323" s="19" t="s">
        <v>2687</v>
      </c>
      <c r="C2323" s="20">
        <v>97920</v>
      </c>
      <c r="D2323" s="4" t="s">
        <v>155</v>
      </c>
      <c r="E2323" s="17">
        <v>20768.3</v>
      </c>
      <c r="F2323" s="42" t="s">
        <v>2688</v>
      </c>
      <c r="G2323" s="22">
        <f>15768.3+5000</f>
        <v>20768.3</v>
      </c>
      <c r="H2323" s="22">
        <f t="shared" si="37"/>
        <v>0</v>
      </c>
      <c r="I2323" s="21"/>
    </row>
    <row r="2324" spans="1:9" x14ac:dyDescent="0.25">
      <c r="A2324" s="18">
        <v>42755</v>
      </c>
      <c r="B2324" s="19" t="s">
        <v>2689</v>
      </c>
      <c r="C2324" s="20">
        <v>97921</v>
      </c>
      <c r="D2324" s="15" t="s">
        <v>30</v>
      </c>
      <c r="E2324" s="16">
        <v>0</v>
      </c>
      <c r="F2324" s="40" t="s">
        <v>95</v>
      </c>
      <c r="G2324" s="16">
        <v>0</v>
      </c>
      <c r="H2324" s="16">
        <f t="shared" si="37"/>
        <v>0</v>
      </c>
      <c r="I2324" s="21"/>
    </row>
    <row r="2325" spans="1:9" x14ac:dyDescent="0.25">
      <c r="A2325" s="18">
        <v>42755</v>
      </c>
      <c r="B2325" s="19" t="s">
        <v>2690</v>
      </c>
      <c r="C2325" s="20">
        <v>97922</v>
      </c>
      <c r="D2325" s="4" t="s">
        <v>30</v>
      </c>
      <c r="E2325" s="17">
        <v>1297.4000000000001</v>
      </c>
      <c r="F2325" s="41" t="s">
        <v>927</v>
      </c>
      <c r="G2325" s="17">
        <v>1297.4000000000001</v>
      </c>
      <c r="H2325" s="17">
        <f t="shared" si="37"/>
        <v>0</v>
      </c>
      <c r="I2325" s="21"/>
    </row>
    <row r="2326" spans="1:9" x14ac:dyDescent="0.25">
      <c r="A2326" s="18">
        <v>42755</v>
      </c>
      <c r="B2326" s="19" t="s">
        <v>2691</v>
      </c>
      <c r="C2326" s="20">
        <v>97923</v>
      </c>
      <c r="D2326" s="4" t="s">
        <v>81</v>
      </c>
      <c r="E2326" s="17">
        <v>3744.8</v>
      </c>
      <c r="F2326" s="41" t="s">
        <v>927</v>
      </c>
      <c r="G2326" s="17">
        <v>3744.8</v>
      </c>
      <c r="H2326" s="17">
        <f t="shared" si="37"/>
        <v>0</v>
      </c>
      <c r="I2326" s="21"/>
    </row>
    <row r="2327" spans="1:9" x14ac:dyDescent="0.25">
      <c r="A2327" s="18">
        <v>42755</v>
      </c>
      <c r="B2327" s="19" t="s">
        <v>2692</v>
      </c>
      <c r="C2327" s="20">
        <v>97924</v>
      </c>
      <c r="D2327" s="4" t="s">
        <v>145</v>
      </c>
      <c r="E2327" s="17">
        <v>17849</v>
      </c>
      <c r="F2327" s="41" t="s">
        <v>927</v>
      </c>
      <c r="G2327" s="17">
        <v>17849</v>
      </c>
      <c r="H2327" s="17">
        <f t="shared" si="37"/>
        <v>0</v>
      </c>
      <c r="I2327" s="21"/>
    </row>
    <row r="2328" spans="1:9" x14ac:dyDescent="0.25">
      <c r="A2328" s="18">
        <v>42755</v>
      </c>
      <c r="B2328" s="19" t="s">
        <v>2693</v>
      </c>
      <c r="C2328" s="20">
        <v>97925</v>
      </c>
      <c r="D2328" s="4" t="s">
        <v>92</v>
      </c>
      <c r="E2328" s="17">
        <v>2771.1</v>
      </c>
      <c r="F2328" s="41" t="s">
        <v>927</v>
      </c>
      <c r="G2328" s="17">
        <v>2771.1</v>
      </c>
      <c r="H2328" s="17">
        <f t="shared" si="37"/>
        <v>0</v>
      </c>
      <c r="I2328" s="21"/>
    </row>
    <row r="2329" spans="1:9" x14ac:dyDescent="0.25">
      <c r="A2329" s="18">
        <v>42755</v>
      </c>
      <c r="B2329" s="19" t="s">
        <v>2694</v>
      </c>
      <c r="C2329" s="20">
        <v>97926</v>
      </c>
      <c r="D2329" s="4" t="s">
        <v>613</v>
      </c>
      <c r="E2329" s="17">
        <v>2961</v>
      </c>
      <c r="F2329" s="41" t="s">
        <v>927</v>
      </c>
      <c r="G2329" s="17">
        <v>2961</v>
      </c>
      <c r="H2329" s="17">
        <f t="shared" si="37"/>
        <v>0</v>
      </c>
      <c r="I2329" s="21"/>
    </row>
    <row r="2330" spans="1:9" x14ac:dyDescent="0.25">
      <c r="A2330" s="18">
        <v>42755</v>
      </c>
      <c r="B2330" s="19" t="s">
        <v>2695</v>
      </c>
      <c r="C2330" s="20">
        <v>97927</v>
      </c>
      <c r="D2330" s="15" t="s">
        <v>83</v>
      </c>
      <c r="E2330" s="16">
        <v>0</v>
      </c>
      <c r="F2330" s="40" t="s">
        <v>95</v>
      </c>
      <c r="G2330" s="16">
        <v>0</v>
      </c>
      <c r="H2330" s="16">
        <f t="shared" si="37"/>
        <v>0</v>
      </c>
      <c r="I2330" s="21"/>
    </row>
    <row r="2331" spans="1:9" x14ac:dyDescent="0.25">
      <c r="A2331" s="18">
        <v>42755</v>
      </c>
      <c r="B2331" s="19" t="s">
        <v>2696</v>
      </c>
      <c r="C2331" s="20">
        <v>97928</v>
      </c>
      <c r="D2331" s="4" t="s">
        <v>83</v>
      </c>
      <c r="E2331" s="17">
        <v>3830.5</v>
      </c>
      <c r="F2331" s="41" t="s">
        <v>927</v>
      </c>
      <c r="G2331" s="17">
        <v>3830.5</v>
      </c>
      <c r="H2331" s="17">
        <f t="shared" si="37"/>
        <v>0</v>
      </c>
      <c r="I2331" s="21"/>
    </row>
    <row r="2332" spans="1:9" x14ac:dyDescent="0.25">
      <c r="A2332" s="18">
        <v>42755</v>
      </c>
      <c r="B2332" s="19" t="s">
        <v>2697</v>
      </c>
      <c r="C2332" s="20">
        <v>97929</v>
      </c>
      <c r="D2332" s="4" t="s">
        <v>422</v>
      </c>
      <c r="E2332" s="17">
        <v>2341.4</v>
      </c>
      <c r="F2332" s="41" t="s">
        <v>1539</v>
      </c>
      <c r="G2332" s="17">
        <v>2341.4</v>
      </c>
      <c r="H2332" s="17">
        <f t="shared" si="37"/>
        <v>0</v>
      </c>
      <c r="I2332" s="21"/>
    </row>
    <row r="2333" spans="1:9" x14ac:dyDescent="0.25">
      <c r="A2333" s="18">
        <v>42755</v>
      </c>
      <c r="B2333" s="19" t="s">
        <v>2698</v>
      </c>
      <c r="C2333" s="20">
        <v>97930</v>
      </c>
      <c r="D2333" s="4" t="s">
        <v>218</v>
      </c>
      <c r="E2333" s="17">
        <v>156593.1</v>
      </c>
      <c r="F2333" s="41" t="s">
        <v>307</v>
      </c>
      <c r="G2333" s="17">
        <v>156593.1</v>
      </c>
      <c r="H2333" s="17">
        <f t="shared" si="37"/>
        <v>0</v>
      </c>
      <c r="I2333" s="21"/>
    </row>
    <row r="2334" spans="1:9" x14ac:dyDescent="0.25">
      <c r="A2334" s="18">
        <v>42755</v>
      </c>
      <c r="B2334" s="19" t="s">
        <v>2699</v>
      </c>
      <c r="C2334" s="20">
        <v>97931</v>
      </c>
      <c r="D2334" s="4" t="s">
        <v>806</v>
      </c>
      <c r="E2334" s="17">
        <v>6356.7</v>
      </c>
      <c r="F2334" s="41" t="s">
        <v>1539</v>
      </c>
      <c r="G2334" s="17">
        <v>6356.7</v>
      </c>
      <c r="H2334" s="17">
        <f t="shared" si="37"/>
        <v>0</v>
      </c>
      <c r="I2334" s="21"/>
    </row>
    <row r="2335" spans="1:9" x14ac:dyDescent="0.25">
      <c r="A2335" s="18">
        <v>42755</v>
      </c>
      <c r="B2335" s="19" t="s">
        <v>2700</v>
      </c>
      <c r="C2335" s="20">
        <v>97932</v>
      </c>
      <c r="D2335" s="4" t="s">
        <v>12</v>
      </c>
      <c r="E2335" s="17">
        <v>1093.4000000000001</v>
      </c>
      <c r="F2335" s="41" t="s">
        <v>1539</v>
      </c>
      <c r="G2335" s="17">
        <v>1093.4000000000001</v>
      </c>
      <c r="H2335" s="17">
        <f t="shared" si="37"/>
        <v>0</v>
      </c>
      <c r="I2335" s="21"/>
    </row>
    <row r="2336" spans="1:9" x14ac:dyDescent="0.25">
      <c r="A2336" s="18">
        <v>42755</v>
      </c>
      <c r="B2336" s="19" t="s">
        <v>2701</v>
      </c>
      <c r="C2336" s="20">
        <v>97933</v>
      </c>
      <c r="D2336" s="4" t="s">
        <v>88</v>
      </c>
      <c r="E2336" s="17">
        <v>11241</v>
      </c>
      <c r="F2336" s="41" t="s">
        <v>927</v>
      </c>
      <c r="G2336" s="17">
        <v>11241</v>
      </c>
      <c r="H2336" s="17">
        <f t="shared" si="37"/>
        <v>0</v>
      </c>
      <c r="I2336" s="21"/>
    </row>
    <row r="2337" spans="1:9" x14ac:dyDescent="0.25">
      <c r="A2337" s="18">
        <v>42755</v>
      </c>
      <c r="B2337" s="19" t="s">
        <v>2702</v>
      </c>
      <c r="C2337" s="20">
        <v>97934</v>
      </c>
      <c r="D2337" s="4" t="s">
        <v>176</v>
      </c>
      <c r="E2337" s="17">
        <v>3256.2</v>
      </c>
      <c r="F2337" s="41" t="s">
        <v>1539</v>
      </c>
      <c r="G2337" s="17">
        <v>3256.2</v>
      </c>
      <c r="H2337" s="17">
        <f t="shared" si="37"/>
        <v>0</v>
      </c>
      <c r="I2337" s="21"/>
    </row>
    <row r="2338" spans="1:9" x14ac:dyDescent="0.25">
      <c r="A2338" s="18">
        <v>42755</v>
      </c>
      <c r="B2338" s="19" t="s">
        <v>2703</v>
      </c>
      <c r="C2338" s="20">
        <v>97935</v>
      </c>
      <c r="D2338" s="4" t="s">
        <v>2704</v>
      </c>
      <c r="E2338" s="17">
        <v>21462.2</v>
      </c>
      <c r="F2338" s="41" t="s">
        <v>927</v>
      </c>
      <c r="G2338" s="17">
        <v>21462.2</v>
      </c>
      <c r="H2338" s="17">
        <f t="shared" si="37"/>
        <v>0</v>
      </c>
      <c r="I2338" s="21"/>
    </row>
    <row r="2339" spans="1:9" x14ac:dyDescent="0.25">
      <c r="A2339" s="18">
        <v>42755</v>
      </c>
      <c r="B2339" s="19" t="s">
        <v>2705</v>
      </c>
      <c r="C2339" s="20">
        <v>97936</v>
      </c>
      <c r="D2339" s="4" t="s">
        <v>163</v>
      </c>
      <c r="E2339" s="17">
        <v>19262.599999999999</v>
      </c>
      <c r="F2339" s="41" t="s">
        <v>765</v>
      </c>
      <c r="G2339" s="17">
        <v>19262.599999999999</v>
      </c>
      <c r="H2339" s="17">
        <f t="shared" si="37"/>
        <v>0</v>
      </c>
      <c r="I2339" s="21"/>
    </row>
    <row r="2340" spans="1:9" x14ac:dyDescent="0.25">
      <c r="A2340" s="18">
        <v>42755</v>
      </c>
      <c r="B2340" s="19" t="s">
        <v>2706</v>
      </c>
      <c r="C2340" s="20">
        <v>97937</v>
      </c>
      <c r="D2340" s="15" t="s">
        <v>61</v>
      </c>
      <c r="E2340" s="16">
        <v>0</v>
      </c>
      <c r="F2340" s="40" t="s">
        <v>95</v>
      </c>
      <c r="G2340" s="16">
        <v>0</v>
      </c>
      <c r="H2340" s="16">
        <f t="shared" si="37"/>
        <v>0</v>
      </c>
      <c r="I2340" s="21"/>
    </row>
    <row r="2341" spans="1:9" x14ac:dyDescent="0.25">
      <c r="A2341" s="18">
        <v>42755</v>
      </c>
      <c r="B2341" s="19" t="s">
        <v>2707</v>
      </c>
      <c r="C2341" s="20">
        <v>97938</v>
      </c>
      <c r="D2341" s="4" t="s">
        <v>61</v>
      </c>
      <c r="E2341" s="17">
        <v>9878.4</v>
      </c>
      <c r="F2341" s="41" t="s">
        <v>927</v>
      </c>
      <c r="G2341" s="17">
        <v>9878.4</v>
      </c>
      <c r="H2341" s="17">
        <f t="shared" si="37"/>
        <v>0</v>
      </c>
      <c r="I2341" s="21"/>
    </row>
    <row r="2342" spans="1:9" x14ac:dyDescent="0.25">
      <c r="A2342" s="18">
        <v>42755</v>
      </c>
      <c r="B2342" s="19" t="s">
        <v>2708</v>
      </c>
      <c r="C2342" s="20">
        <v>97939</v>
      </c>
      <c r="D2342" s="4" t="s">
        <v>528</v>
      </c>
      <c r="E2342" s="17">
        <v>8803.2000000000007</v>
      </c>
      <c r="F2342" s="41" t="s">
        <v>927</v>
      </c>
      <c r="G2342" s="17">
        <v>8803.2000000000007</v>
      </c>
      <c r="H2342" s="17">
        <f t="shared" si="37"/>
        <v>0</v>
      </c>
      <c r="I2342" s="21"/>
    </row>
    <row r="2343" spans="1:9" x14ac:dyDescent="0.25">
      <c r="A2343" s="18">
        <v>42755</v>
      </c>
      <c r="B2343" s="19" t="s">
        <v>2709</v>
      </c>
      <c r="C2343" s="20">
        <v>97940</v>
      </c>
      <c r="D2343" s="4" t="s">
        <v>172</v>
      </c>
      <c r="E2343" s="17">
        <v>39324</v>
      </c>
      <c r="F2343" s="41" t="s">
        <v>765</v>
      </c>
      <c r="G2343" s="17">
        <v>39324</v>
      </c>
      <c r="H2343" s="17">
        <f t="shared" si="37"/>
        <v>0</v>
      </c>
      <c r="I2343" s="21"/>
    </row>
    <row r="2344" spans="1:9" x14ac:dyDescent="0.25">
      <c r="A2344" s="18">
        <v>42755</v>
      </c>
      <c r="B2344" s="19" t="s">
        <v>2710</v>
      </c>
      <c r="C2344" s="20">
        <v>97941</v>
      </c>
      <c r="D2344" s="4" t="s">
        <v>660</v>
      </c>
      <c r="E2344" s="17">
        <v>3186.8</v>
      </c>
      <c r="F2344" s="41" t="s">
        <v>927</v>
      </c>
      <c r="G2344" s="17">
        <v>3186.8</v>
      </c>
      <c r="H2344" s="17">
        <f t="shared" si="37"/>
        <v>0</v>
      </c>
      <c r="I2344" s="21"/>
    </row>
    <row r="2345" spans="1:9" x14ac:dyDescent="0.25">
      <c r="A2345" s="18">
        <v>42755</v>
      </c>
      <c r="B2345" s="19" t="s">
        <v>2711</v>
      </c>
      <c r="C2345" s="20">
        <v>97942</v>
      </c>
      <c r="D2345" s="4" t="s">
        <v>182</v>
      </c>
      <c r="E2345" s="17">
        <v>2300</v>
      </c>
      <c r="F2345" s="41" t="s">
        <v>927</v>
      </c>
      <c r="G2345" s="17">
        <v>2300</v>
      </c>
      <c r="H2345" s="17">
        <f t="shared" si="37"/>
        <v>0</v>
      </c>
      <c r="I2345" s="21"/>
    </row>
    <row r="2346" spans="1:9" x14ac:dyDescent="0.25">
      <c r="A2346" s="18">
        <v>42755</v>
      </c>
      <c r="B2346" s="19" t="s">
        <v>2712</v>
      </c>
      <c r="C2346" s="20">
        <v>97943</v>
      </c>
      <c r="D2346" s="4" t="s">
        <v>188</v>
      </c>
      <c r="E2346" s="17">
        <v>817.2</v>
      </c>
      <c r="F2346" s="41" t="s">
        <v>927</v>
      </c>
      <c r="G2346" s="17">
        <v>817.2</v>
      </c>
      <c r="H2346" s="17">
        <f t="shared" si="37"/>
        <v>0</v>
      </c>
      <c r="I2346" s="21"/>
    </row>
    <row r="2347" spans="1:9" x14ac:dyDescent="0.25">
      <c r="A2347" s="18">
        <v>42755</v>
      </c>
      <c r="B2347" s="19" t="s">
        <v>2713</v>
      </c>
      <c r="C2347" s="20">
        <v>97944</v>
      </c>
      <c r="D2347" s="4" t="s">
        <v>193</v>
      </c>
      <c r="E2347" s="17">
        <v>1782</v>
      </c>
      <c r="F2347" s="41" t="s">
        <v>927</v>
      </c>
      <c r="G2347" s="17">
        <v>1782</v>
      </c>
      <c r="H2347" s="17">
        <f t="shared" si="37"/>
        <v>0</v>
      </c>
      <c r="I2347" s="21"/>
    </row>
    <row r="2348" spans="1:9" x14ac:dyDescent="0.25">
      <c r="A2348" s="18">
        <v>42755</v>
      </c>
      <c r="B2348" s="19" t="s">
        <v>2714</v>
      </c>
      <c r="C2348" s="20">
        <v>97945</v>
      </c>
      <c r="D2348" s="4" t="s">
        <v>57</v>
      </c>
      <c r="E2348" s="17">
        <v>828</v>
      </c>
      <c r="F2348" s="41" t="s">
        <v>927</v>
      </c>
      <c r="G2348" s="17">
        <v>828</v>
      </c>
      <c r="H2348" s="17">
        <f t="shared" si="37"/>
        <v>0</v>
      </c>
      <c r="I2348" s="21"/>
    </row>
    <row r="2349" spans="1:9" x14ac:dyDescent="0.25">
      <c r="A2349" s="18">
        <v>42755</v>
      </c>
      <c r="B2349" s="19" t="s">
        <v>2715</v>
      </c>
      <c r="C2349" s="20">
        <v>97946</v>
      </c>
      <c r="D2349" s="4" t="s">
        <v>53</v>
      </c>
      <c r="E2349" s="17">
        <v>2833.6</v>
      </c>
      <c r="F2349" s="41" t="s">
        <v>927</v>
      </c>
      <c r="G2349" s="17">
        <v>2833.6</v>
      </c>
      <c r="H2349" s="17">
        <f t="shared" si="37"/>
        <v>0</v>
      </c>
      <c r="I2349" s="21"/>
    </row>
    <row r="2350" spans="1:9" x14ac:dyDescent="0.25">
      <c r="A2350" s="18">
        <v>42755</v>
      </c>
      <c r="B2350" s="19" t="s">
        <v>2716</v>
      </c>
      <c r="C2350" s="20">
        <v>97947</v>
      </c>
      <c r="D2350" s="4" t="s">
        <v>331</v>
      </c>
      <c r="E2350" s="17">
        <v>2354.9</v>
      </c>
      <c r="F2350" s="41" t="s">
        <v>927</v>
      </c>
      <c r="G2350" s="17">
        <v>2354.9</v>
      </c>
      <c r="H2350" s="17">
        <f t="shared" si="37"/>
        <v>0</v>
      </c>
      <c r="I2350" s="21"/>
    </row>
    <row r="2351" spans="1:9" x14ac:dyDescent="0.25">
      <c r="A2351" s="18">
        <v>42755</v>
      </c>
      <c r="B2351" s="19" t="s">
        <v>2717</v>
      </c>
      <c r="C2351" s="20">
        <v>97948</v>
      </c>
      <c r="D2351" s="4" t="s">
        <v>45</v>
      </c>
      <c r="E2351" s="17">
        <v>1069.2</v>
      </c>
      <c r="F2351" s="41" t="s">
        <v>927</v>
      </c>
      <c r="G2351" s="17">
        <v>1069.2</v>
      </c>
      <c r="H2351" s="17">
        <f t="shared" si="37"/>
        <v>0</v>
      </c>
      <c r="I2351" s="21"/>
    </row>
    <row r="2352" spans="1:9" x14ac:dyDescent="0.25">
      <c r="A2352" s="18">
        <v>42755</v>
      </c>
      <c r="B2352" s="19" t="s">
        <v>2718</v>
      </c>
      <c r="C2352" s="20">
        <v>97949</v>
      </c>
      <c r="D2352" s="4" t="s">
        <v>10</v>
      </c>
      <c r="E2352" s="17">
        <v>102458.48</v>
      </c>
      <c r="F2352" s="41" t="s">
        <v>2274</v>
      </c>
      <c r="G2352" s="17">
        <v>102458.48</v>
      </c>
      <c r="H2352" s="17">
        <f t="shared" si="37"/>
        <v>0</v>
      </c>
      <c r="I2352" s="21"/>
    </row>
    <row r="2353" spans="1:9" x14ac:dyDescent="0.25">
      <c r="A2353" s="18">
        <v>42755</v>
      </c>
      <c r="B2353" s="19" t="s">
        <v>2719</v>
      </c>
      <c r="C2353" s="20">
        <v>97950</v>
      </c>
      <c r="D2353" s="4" t="s">
        <v>457</v>
      </c>
      <c r="E2353" s="17">
        <v>1062.2</v>
      </c>
      <c r="F2353" s="41" t="s">
        <v>1539</v>
      </c>
      <c r="G2353" s="17">
        <v>1062.2</v>
      </c>
      <c r="H2353" s="17">
        <f t="shared" si="37"/>
        <v>0</v>
      </c>
      <c r="I2353" s="21"/>
    </row>
    <row r="2354" spans="1:9" x14ac:dyDescent="0.25">
      <c r="A2354" s="18">
        <v>42755</v>
      </c>
      <c r="B2354" s="19" t="s">
        <v>2720</v>
      </c>
      <c r="C2354" s="20">
        <v>97951</v>
      </c>
      <c r="D2354" s="4" t="s">
        <v>161</v>
      </c>
      <c r="E2354" s="17">
        <v>55584.4</v>
      </c>
      <c r="F2354" s="41" t="s">
        <v>765</v>
      </c>
      <c r="G2354" s="17">
        <v>55584.4</v>
      </c>
      <c r="H2354" s="17">
        <f t="shared" si="37"/>
        <v>0</v>
      </c>
      <c r="I2354" s="21"/>
    </row>
    <row r="2355" spans="1:9" x14ac:dyDescent="0.25">
      <c r="A2355" s="18">
        <v>42755</v>
      </c>
      <c r="B2355" s="19" t="s">
        <v>2721</v>
      </c>
      <c r="C2355" s="20">
        <v>97952</v>
      </c>
      <c r="D2355" s="4" t="s">
        <v>1141</v>
      </c>
      <c r="E2355" s="17">
        <v>660.4</v>
      </c>
      <c r="F2355" s="41" t="s">
        <v>1539</v>
      </c>
      <c r="G2355" s="17">
        <v>660.4</v>
      </c>
      <c r="H2355" s="17">
        <f t="shared" si="37"/>
        <v>0</v>
      </c>
      <c r="I2355" s="21"/>
    </row>
    <row r="2356" spans="1:9" x14ac:dyDescent="0.25">
      <c r="A2356" s="18">
        <v>42755</v>
      </c>
      <c r="B2356" s="19" t="s">
        <v>2722</v>
      </c>
      <c r="C2356" s="20">
        <v>97953</v>
      </c>
      <c r="D2356" s="4" t="s">
        <v>2670</v>
      </c>
      <c r="E2356" s="17">
        <v>29667</v>
      </c>
      <c r="F2356" s="41">
        <v>42755</v>
      </c>
      <c r="G2356" s="17">
        <f>E2356</f>
        <v>29667</v>
      </c>
      <c r="H2356" s="17">
        <f t="shared" si="37"/>
        <v>0</v>
      </c>
      <c r="I2356" s="21"/>
    </row>
    <row r="2357" spans="1:9" x14ac:dyDescent="0.25">
      <c r="A2357" s="18">
        <v>42755</v>
      </c>
      <c r="B2357" s="19" t="s">
        <v>2723</v>
      </c>
      <c r="C2357" s="20">
        <v>97954</v>
      </c>
      <c r="D2357" s="4" t="s">
        <v>165</v>
      </c>
      <c r="E2357" s="17">
        <v>11827.5</v>
      </c>
      <c r="F2357" s="41" t="s">
        <v>2724</v>
      </c>
      <c r="G2357" s="17">
        <v>11827.5</v>
      </c>
      <c r="H2357" s="17">
        <f t="shared" si="37"/>
        <v>0</v>
      </c>
      <c r="I2357" s="21"/>
    </row>
    <row r="2358" spans="1:9" x14ac:dyDescent="0.25">
      <c r="A2358" s="18">
        <v>42755</v>
      </c>
      <c r="B2358" s="19" t="s">
        <v>2725</v>
      </c>
      <c r="C2358" s="20">
        <v>97955</v>
      </c>
      <c r="D2358" s="4" t="s">
        <v>2726</v>
      </c>
      <c r="E2358" s="17">
        <v>15500</v>
      </c>
      <c r="F2358" s="41" t="s">
        <v>927</v>
      </c>
      <c r="G2358" s="17">
        <v>15500</v>
      </c>
      <c r="H2358" s="17">
        <f t="shared" si="37"/>
        <v>0</v>
      </c>
      <c r="I2358" s="21"/>
    </row>
    <row r="2359" spans="1:9" x14ac:dyDescent="0.25">
      <c r="A2359" s="18">
        <v>42755</v>
      </c>
      <c r="B2359" s="19" t="s">
        <v>2727</v>
      </c>
      <c r="C2359" s="20">
        <v>97956</v>
      </c>
      <c r="D2359" s="4" t="s">
        <v>1925</v>
      </c>
      <c r="E2359" s="17">
        <v>475.2</v>
      </c>
      <c r="F2359" s="41" t="s">
        <v>1539</v>
      </c>
      <c r="G2359" s="17">
        <v>475.2</v>
      </c>
      <c r="H2359" s="17">
        <f t="shared" si="37"/>
        <v>0</v>
      </c>
      <c r="I2359" s="21"/>
    </row>
    <row r="2360" spans="1:9" x14ac:dyDescent="0.25">
      <c r="A2360" s="18">
        <v>42755</v>
      </c>
      <c r="B2360" s="19" t="s">
        <v>2728</v>
      </c>
      <c r="C2360" s="20">
        <v>97957</v>
      </c>
      <c r="D2360" s="4" t="s">
        <v>1421</v>
      </c>
      <c r="E2360" s="17">
        <v>40387</v>
      </c>
      <c r="F2360" s="41" t="s">
        <v>927</v>
      </c>
      <c r="G2360" s="17">
        <v>40387</v>
      </c>
      <c r="H2360" s="17">
        <f t="shared" si="37"/>
        <v>0</v>
      </c>
      <c r="I2360" s="21"/>
    </row>
    <row r="2361" spans="1:9" x14ac:dyDescent="0.25">
      <c r="A2361" s="18">
        <v>42755</v>
      </c>
      <c r="B2361" s="19" t="s">
        <v>2729</v>
      </c>
      <c r="C2361" s="20">
        <v>97958</v>
      </c>
      <c r="D2361" s="4" t="s">
        <v>30</v>
      </c>
      <c r="E2361" s="17">
        <v>780</v>
      </c>
      <c r="F2361" s="41" t="s">
        <v>1539</v>
      </c>
      <c r="G2361" s="17">
        <v>780</v>
      </c>
      <c r="H2361" s="17">
        <f t="shared" si="37"/>
        <v>0</v>
      </c>
      <c r="I2361" s="21"/>
    </row>
    <row r="2362" spans="1:9" x14ac:dyDescent="0.25">
      <c r="A2362" s="18">
        <v>42755</v>
      </c>
      <c r="B2362" s="19" t="s">
        <v>2730</v>
      </c>
      <c r="C2362" s="20">
        <v>97959</v>
      </c>
      <c r="D2362" s="4" t="s">
        <v>335</v>
      </c>
      <c r="E2362" s="17">
        <v>1523.5</v>
      </c>
      <c r="F2362" s="41" t="s">
        <v>2143</v>
      </c>
      <c r="G2362" s="17">
        <v>1523.5</v>
      </c>
      <c r="H2362" s="17">
        <f t="shared" si="37"/>
        <v>0</v>
      </c>
      <c r="I2362" s="21"/>
    </row>
    <row r="2363" spans="1:9" x14ac:dyDescent="0.25">
      <c r="A2363" s="18">
        <v>42755</v>
      </c>
      <c r="B2363" s="19" t="s">
        <v>2731</v>
      </c>
      <c r="C2363" s="20">
        <v>97960</v>
      </c>
      <c r="D2363" s="4" t="s">
        <v>800</v>
      </c>
      <c r="E2363" s="17">
        <v>15212.4</v>
      </c>
      <c r="F2363" s="42" t="s">
        <v>2732</v>
      </c>
      <c r="G2363" s="22">
        <f>9500+5712.4</f>
        <v>15212.4</v>
      </c>
      <c r="H2363" s="22">
        <f t="shared" si="37"/>
        <v>0</v>
      </c>
      <c r="I2363" s="21"/>
    </row>
    <row r="2364" spans="1:9" x14ac:dyDescent="0.25">
      <c r="A2364" s="18">
        <v>42755</v>
      </c>
      <c r="B2364" s="19" t="s">
        <v>2733</v>
      </c>
      <c r="C2364" s="20">
        <v>97961</v>
      </c>
      <c r="D2364" s="4" t="s">
        <v>137</v>
      </c>
      <c r="E2364" s="17">
        <v>151.19999999999999</v>
      </c>
      <c r="F2364" s="41" t="s">
        <v>1539</v>
      </c>
      <c r="G2364" s="17">
        <v>151.19999999999999</v>
      </c>
      <c r="H2364" s="17">
        <f t="shared" si="37"/>
        <v>0</v>
      </c>
      <c r="I2364" s="21"/>
    </row>
    <row r="2365" spans="1:9" x14ac:dyDescent="0.25">
      <c r="A2365" s="18">
        <v>42755</v>
      </c>
      <c r="B2365" s="19" t="s">
        <v>2734</v>
      </c>
      <c r="C2365" s="20">
        <v>97962</v>
      </c>
      <c r="D2365" s="4" t="s">
        <v>352</v>
      </c>
      <c r="E2365" s="17">
        <v>2286.1999999999998</v>
      </c>
      <c r="F2365" s="41" t="s">
        <v>1539</v>
      </c>
      <c r="G2365" s="17">
        <v>2286.1999999999998</v>
      </c>
      <c r="H2365" s="17">
        <f t="shared" si="37"/>
        <v>0</v>
      </c>
      <c r="I2365" s="21"/>
    </row>
    <row r="2366" spans="1:9" x14ac:dyDescent="0.25">
      <c r="A2366" s="18">
        <v>42755</v>
      </c>
      <c r="B2366" s="19" t="s">
        <v>2735</v>
      </c>
      <c r="C2366" s="20">
        <v>97963</v>
      </c>
      <c r="D2366" s="4" t="s">
        <v>2736</v>
      </c>
      <c r="E2366" s="17">
        <v>600</v>
      </c>
      <c r="F2366" s="41" t="s">
        <v>1539</v>
      </c>
      <c r="G2366" s="17">
        <v>600</v>
      </c>
      <c r="H2366" s="17">
        <f t="shared" si="37"/>
        <v>0</v>
      </c>
      <c r="I2366" s="21"/>
    </row>
    <row r="2367" spans="1:9" x14ac:dyDescent="0.25">
      <c r="A2367" s="18">
        <v>42755</v>
      </c>
      <c r="B2367" s="19" t="s">
        <v>2737</v>
      </c>
      <c r="C2367" s="20">
        <v>97964</v>
      </c>
      <c r="D2367" s="4" t="s">
        <v>10</v>
      </c>
      <c r="E2367" s="17">
        <v>75654.8</v>
      </c>
      <c r="F2367" s="41" t="s">
        <v>2274</v>
      </c>
      <c r="G2367" s="17">
        <v>75654.8</v>
      </c>
      <c r="H2367" s="17">
        <f t="shared" si="37"/>
        <v>0</v>
      </c>
      <c r="I2367" s="21"/>
    </row>
    <row r="2368" spans="1:9" x14ac:dyDescent="0.25">
      <c r="A2368" s="18">
        <v>42755</v>
      </c>
      <c r="B2368" s="19" t="s">
        <v>2738</v>
      </c>
      <c r="C2368" s="20">
        <v>97965</v>
      </c>
      <c r="D2368" s="4" t="s">
        <v>218</v>
      </c>
      <c r="E2368" s="17">
        <v>5187</v>
      </c>
      <c r="F2368" s="41" t="s">
        <v>307</v>
      </c>
      <c r="G2368" s="17">
        <v>5187</v>
      </c>
      <c r="H2368" s="17">
        <f t="shared" si="37"/>
        <v>0</v>
      </c>
      <c r="I2368" s="21"/>
    </row>
    <row r="2369" spans="1:9" x14ac:dyDescent="0.25">
      <c r="A2369" s="18">
        <v>42755</v>
      </c>
      <c r="B2369" s="19" t="s">
        <v>2739</v>
      </c>
      <c r="C2369" s="20">
        <v>97966</v>
      </c>
      <c r="D2369" s="4" t="s">
        <v>10</v>
      </c>
      <c r="E2369" s="17">
        <v>10768.2</v>
      </c>
      <c r="F2369" s="41" t="s">
        <v>2274</v>
      </c>
      <c r="G2369" s="17">
        <v>10768.2</v>
      </c>
      <c r="H2369" s="17">
        <f t="shared" si="37"/>
        <v>0</v>
      </c>
      <c r="I2369" s="21"/>
    </row>
    <row r="2370" spans="1:9" x14ac:dyDescent="0.25">
      <c r="A2370" s="18">
        <v>42755</v>
      </c>
      <c r="B2370" s="19" t="s">
        <v>2740</v>
      </c>
      <c r="C2370" s="20">
        <v>97967</v>
      </c>
      <c r="D2370" s="4" t="s">
        <v>218</v>
      </c>
      <c r="E2370" s="17">
        <v>6501.8</v>
      </c>
      <c r="F2370" s="41" t="s">
        <v>307</v>
      </c>
      <c r="G2370" s="17">
        <v>6501.8</v>
      </c>
      <c r="H2370" s="17">
        <f t="shared" si="37"/>
        <v>0</v>
      </c>
      <c r="I2370" s="21"/>
    </row>
    <row r="2371" spans="1:9" x14ac:dyDescent="0.25">
      <c r="A2371" s="18">
        <v>42755</v>
      </c>
      <c r="B2371" s="19" t="s">
        <v>2741</v>
      </c>
      <c r="C2371" s="20">
        <v>97968</v>
      </c>
      <c r="D2371" s="4" t="s">
        <v>358</v>
      </c>
      <c r="E2371" s="17">
        <v>30753</v>
      </c>
      <c r="F2371" s="41" t="s">
        <v>927</v>
      </c>
      <c r="G2371" s="17">
        <v>30753</v>
      </c>
      <c r="H2371" s="17">
        <f t="shared" si="37"/>
        <v>0</v>
      </c>
      <c r="I2371" s="21"/>
    </row>
    <row r="2372" spans="1:9" x14ac:dyDescent="0.25">
      <c r="A2372" s="18">
        <v>42755</v>
      </c>
      <c r="B2372" s="19" t="s">
        <v>2742</v>
      </c>
      <c r="C2372" s="20">
        <v>97969</v>
      </c>
      <c r="D2372" s="4" t="s">
        <v>231</v>
      </c>
      <c r="E2372" s="17">
        <v>2405.8000000000002</v>
      </c>
      <c r="F2372" s="41" t="s">
        <v>927</v>
      </c>
      <c r="G2372" s="17">
        <v>2405.8000000000002</v>
      </c>
      <c r="H2372" s="17">
        <f t="shared" si="37"/>
        <v>0</v>
      </c>
      <c r="I2372" s="21"/>
    </row>
    <row r="2373" spans="1:9" x14ac:dyDescent="0.25">
      <c r="A2373" s="18">
        <v>42755</v>
      </c>
      <c r="B2373" s="19" t="s">
        <v>2743</v>
      </c>
      <c r="C2373" s="20">
        <v>97970</v>
      </c>
      <c r="D2373" s="4" t="s">
        <v>693</v>
      </c>
      <c r="E2373" s="17">
        <v>38937.599999999999</v>
      </c>
      <c r="F2373" s="41" t="s">
        <v>2744</v>
      </c>
      <c r="G2373" s="17">
        <v>38937.599999999999</v>
      </c>
      <c r="H2373" s="17">
        <f t="shared" si="37"/>
        <v>0</v>
      </c>
      <c r="I2373" s="21"/>
    </row>
    <row r="2374" spans="1:9" x14ac:dyDescent="0.25">
      <c r="A2374" s="18">
        <v>42755</v>
      </c>
      <c r="B2374" s="19" t="s">
        <v>2745</v>
      </c>
      <c r="C2374" s="20">
        <v>97971</v>
      </c>
      <c r="D2374" s="4" t="s">
        <v>428</v>
      </c>
      <c r="E2374" s="17">
        <v>714</v>
      </c>
      <c r="F2374" s="41" t="s">
        <v>2143</v>
      </c>
      <c r="G2374" s="17">
        <v>714</v>
      </c>
      <c r="H2374" s="17">
        <f t="shared" ref="H2374:H2437" si="38">E2374-G2374</f>
        <v>0</v>
      </c>
      <c r="I2374" s="21"/>
    </row>
    <row r="2375" spans="1:9" x14ac:dyDescent="0.25">
      <c r="A2375" s="18">
        <v>42755</v>
      </c>
      <c r="B2375" s="19" t="s">
        <v>2746</v>
      </c>
      <c r="C2375" s="20">
        <v>97972</v>
      </c>
      <c r="D2375" s="4" t="s">
        <v>122</v>
      </c>
      <c r="E2375" s="17">
        <v>7442.8</v>
      </c>
      <c r="F2375" s="41" t="s">
        <v>1173</v>
      </c>
      <c r="G2375" s="17">
        <v>7442.8</v>
      </c>
      <c r="H2375" s="17">
        <f t="shared" si="38"/>
        <v>0</v>
      </c>
      <c r="I2375" s="21"/>
    </row>
    <row r="2376" spans="1:9" x14ac:dyDescent="0.25">
      <c r="A2376" s="18">
        <v>42755</v>
      </c>
      <c r="B2376" s="19" t="s">
        <v>2747</v>
      </c>
      <c r="C2376" s="20">
        <v>97973</v>
      </c>
      <c r="D2376" s="4" t="s">
        <v>354</v>
      </c>
      <c r="E2376" s="17">
        <v>2074.3000000000002</v>
      </c>
      <c r="F2376" s="41" t="s">
        <v>1539</v>
      </c>
      <c r="G2376" s="17">
        <v>2074.3000000000002</v>
      </c>
      <c r="H2376" s="17">
        <f t="shared" si="38"/>
        <v>0</v>
      </c>
      <c r="I2376" s="21"/>
    </row>
    <row r="2377" spans="1:9" x14ac:dyDescent="0.25">
      <c r="A2377" s="18">
        <v>42755</v>
      </c>
      <c r="B2377" s="19" t="s">
        <v>2748</v>
      </c>
      <c r="C2377" s="20">
        <v>97974</v>
      </c>
      <c r="D2377" s="4" t="s">
        <v>509</v>
      </c>
      <c r="E2377" s="17">
        <v>13050</v>
      </c>
      <c r="F2377" s="41" t="s">
        <v>1539</v>
      </c>
      <c r="G2377" s="17">
        <v>13050</v>
      </c>
      <c r="H2377" s="17">
        <f t="shared" si="38"/>
        <v>0</v>
      </c>
      <c r="I2377" s="21"/>
    </row>
    <row r="2378" spans="1:9" x14ac:dyDescent="0.25">
      <c r="A2378" s="18">
        <v>42755</v>
      </c>
      <c r="B2378" s="19" t="s">
        <v>2749</v>
      </c>
      <c r="C2378" s="20">
        <v>97975</v>
      </c>
      <c r="D2378" s="4" t="s">
        <v>10</v>
      </c>
      <c r="E2378" s="17">
        <v>367176.8</v>
      </c>
      <c r="F2378" s="41" t="s">
        <v>2274</v>
      </c>
      <c r="G2378" s="17">
        <v>367176.8</v>
      </c>
      <c r="H2378" s="17">
        <f t="shared" si="38"/>
        <v>0</v>
      </c>
      <c r="I2378" s="21"/>
    </row>
    <row r="2379" spans="1:9" x14ac:dyDescent="0.25">
      <c r="A2379" s="18">
        <v>42755</v>
      </c>
      <c r="B2379" s="19" t="s">
        <v>2750</v>
      </c>
      <c r="C2379" s="20">
        <v>97976</v>
      </c>
      <c r="D2379" s="4" t="s">
        <v>30</v>
      </c>
      <c r="E2379" s="17">
        <v>2953.9</v>
      </c>
      <c r="F2379" s="41" t="s">
        <v>1539</v>
      </c>
      <c r="G2379" s="17">
        <v>2953.9</v>
      </c>
      <c r="H2379" s="17">
        <f t="shared" si="38"/>
        <v>0</v>
      </c>
      <c r="I2379" s="21"/>
    </row>
    <row r="2380" spans="1:9" x14ac:dyDescent="0.25">
      <c r="A2380" s="18">
        <v>42755</v>
      </c>
      <c r="B2380" s="19" t="s">
        <v>2751</v>
      </c>
      <c r="C2380" s="20">
        <v>97977</v>
      </c>
      <c r="D2380" s="4" t="s">
        <v>30</v>
      </c>
      <c r="E2380" s="17">
        <v>343</v>
      </c>
      <c r="F2380" s="41" t="s">
        <v>927</v>
      </c>
      <c r="G2380" s="17">
        <v>343</v>
      </c>
      <c r="H2380" s="17">
        <f t="shared" si="38"/>
        <v>0</v>
      </c>
      <c r="I2380" s="21"/>
    </row>
    <row r="2381" spans="1:9" x14ac:dyDescent="0.25">
      <c r="A2381" s="18">
        <v>42755</v>
      </c>
      <c r="B2381" s="19" t="s">
        <v>2752</v>
      </c>
      <c r="C2381" s="20">
        <v>97978</v>
      </c>
      <c r="D2381" s="4" t="s">
        <v>921</v>
      </c>
      <c r="E2381" s="17">
        <v>7473.4</v>
      </c>
      <c r="F2381" s="41" t="s">
        <v>927</v>
      </c>
      <c r="G2381" s="17">
        <v>7473.4</v>
      </c>
      <c r="H2381" s="17">
        <f t="shared" si="38"/>
        <v>0</v>
      </c>
      <c r="I2381" s="21"/>
    </row>
    <row r="2382" spans="1:9" x14ac:dyDescent="0.25">
      <c r="A2382" s="18">
        <v>42756</v>
      </c>
      <c r="B2382" s="19" t="s">
        <v>2753</v>
      </c>
      <c r="C2382" s="20">
        <v>97979</v>
      </c>
      <c r="D2382" s="4" t="s">
        <v>231</v>
      </c>
      <c r="E2382" s="17">
        <v>11862.1</v>
      </c>
      <c r="F2382" s="41" t="s">
        <v>2754</v>
      </c>
      <c r="G2382" s="17">
        <v>11862.1</v>
      </c>
      <c r="H2382" s="17">
        <f t="shared" si="38"/>
        <v>0</v>
      </c>
      <c r="I2382" s="21"/>
    </row>
    <row r="2383" spans="1:9" x14ac:dyDescent="0.25">
      <c r="A2383" s="18">
        <v>42756</v>
      </c>
      <c r="B2383" s="19" t="s">
        <v>2755</v>
      </c>
      <c r="C2383" s="20">
        <v>97980</v>
      </c>
      <c r="D2383" s="4" t="s">
        <v>374</v>
      </c>
      <c r="E2383" s="17">
        <v>6421.6</v>
      </c>
      <c r="F2383" s="41" t="s">
        <v>927</v>
      </c>
      <c r="G2383" s="17">
        <v>6421.6</v>
      </c>
      <c r="H2383" s="17">
        <f t="shared" si="38"/>
        <v>0</v>
      </c>
      <c r="I2383" s="21"/>
    </row>
    <row r="2384" spans="1:9" x14ac:dyDescent="0.25">
      <c r="A2384" s="18">
        <v>42756</v>
      </c>
      <c r="B2384" s="19" t="s">
        <v>2756</v>
      </c>
      <c r="C2384" s="20">
        <v>97981</v>
      </c>
      <c r="D2384" s="4" t="s">
        <v>231</v>
      </c>
      <c r="E2384" s="17">
        <v>38640.800000000003</v>
      </c>
      <c r="F2384" s="41" t="s">
        <v>336</v>
      </c>
      <c r="G2384" s="31">
        <f>16000+22640.8</f>
        <v>38640.800000000003</v>
      </c>
      <c r="H2384" s="17">
        <f t="shared" si="38"/>
        <v>0</v>
      </c>
      <c r="I2384" s="21"/>
    </row>
    <row r="2385" spans="1:9" x14ac:dyDescent="0.25">
      <c r="A2385" s="18">
        <v>42756</v>
      </c>
      <c r="B2385" s="19" t="s">
        <v>2757</v>
      </c>
      <c r="C2385" s="20">
        <v>97982</v>
      </c>
      <c r="D2385" s="4" t="s">
        <v>1335</v>
      </c>
      <c r="E2385" s="17">
        <v>5285.7</v>
      </c>
      <c r="F2385" s="41" t="s">
        <v>927</v>
      </c>
      <c r="G2385" s="17">
        <v>5285.7</v>
      </c>
      <c r="H2385" s="17">
        <f t="shared" si="38"/>
        <v>0</v>
      </c>
      <c r="I2385" s="21"/>
    </row>
    <row r="2386" spans="1:9" x14ac:dyDescent="0.25">
      <c r="A2386" s="18">
        <v>42756</v>
      </c>
      <c r="B2386" s="19" t="s">
        <v>2758</v>
      </c>
      <c r="C2386" s="20">
        <v>97983</v>
      </c>
      <c r="D2386" s="4" t="s">
        <v>1786</v>
      </c>
      <c r="E2386" s="17">
        <v>11515</v>
      </c>
      <c r="F2386" s="41" t="s">
        <v>927</v>
      </c>
      <c r="G2386" s="17">
        <v>11515</v>
      </c>
      <c r="H2386" s="17">
        <f t="shared" si="38"/>
        <v>0</v>
      </c>
      <c r="I2386" s="21"/>
    </row>
    <row r="2387" spans="1:9" x14ac:dyDescent="0.25">
      <c r="A2387" s="18">
        <v>42756</v>
      </c>
      <c r="B2387" s="19" t="s">
        <v>2759</v>
      </c>
      <c r="C2387" s="20">
        <v>97984</v>
      </c>
      <c r="D2387" s="4" t="s">
        <v>26</v>
      </c>
      <c r="E2387" s="17">
        <v>30128.42</v>
      </c>
      <c r="F2387" s="41" t="s">
        <v>927</v>
      </c>
      <c r="G2387" s="17">
        <v>30128.42</v>
      </c>
      <c r="H2387" s="17">
        <f t="shared" si="38"/>
        <v>0</v>
      </c>
      <c r="I2387" s="21"/>
    </row>
    <row r="2388" spans="1:9" x14ac:dyDescent="0.25">
      <c r="A2388" s="18">
        <v>42756</v>
      </c>
      <c r="B2388" s="19" t="s">
        <v>2760</v>
      </c>
      <c r="C2388" s="20">
        <v>97985</v>
      </c>
      <c r="D2388" s="4" t="s">
        <v>428</v>
      </c>
      <c r="E2388" s="17">
        <v>1473.6</v>
      </c>
      <c r="F2388" s="41" t="s">
        <v>336</v>
      </c>
      <c r="G2388" s="17">
        <v>1473.6</v>
      </c>
      <c r="H2388" s="17">
        <f t="shared" si="38"/>
        <v>0</v>
      </c>
      <c r="I2388" s="21"/>
    </row>
    <row r="2389" spans="1:9" x14ac:dyDescent="0.25">
      <c r="A2389" s="18">
        <v>42756</v>
      </c>
      <c r="B2389" s="19" t="s">
        <v>2761</v>
      </c>
      <c r="C2389" s="20">
        <v>97986</v>
      </c>
      <c r="D2389" s="4" t="s">
        <v>509</v>
      </c>
      <c r="E2389" s="17">
        <v>23110.400000000001</v>
      </c>
      <c r="F2389" s="41" t="s">
        <v>1391</v>
      </c>
      <c r="G2389" s="17">
        <v>23110.400000000001</v>
      </c>
      <c r="H2389" s="17">
        <f t="shared" si="38"/>
        <v>0</v>
      </c>
      <c r="I2389" s="21"/>
    </row>
    <row r="2390" spans="1:9" x14ac:dyDescent="0.25">
      <c r="A2390" s="18">
        <v>42756</v>
      </c>
      <c r="B2390" s="19" t="s">
        <v>2762</v>
      </c>
      <c r="C2390" s="20">
        <v>97987</v>
      </c>
      <c r="D2390" s="4" t="s">
        <v>32</v>
      </c>
      <c r="E2390" s="17">
        <v>14538.9</v>
      </c>
      <c r="F2390" s="41" t="s">
        <v>2143</v>
      </c>
      <c r="G2390" s="17">
        <v>14538.9</v>
      </c>
      <c r="H2390" s="17">
        <f t="shared" si="38"/>
        <v>0</v>
      </c>
      <c r="I2390" s="21"/>
    </row>
    <row r="2391" spans="1:9" x14ac:dyDescent="0.25">
      <c r="A2391" s="18">
        <v>42756</v>
      </c>
      <c r="B2391" s="19" t="s">
        <v>2763</v>
      </c>
      <c r="C2391" s="20">
        <v>97988</v>
      </c>
      <c r="D2391" s="4" t="s">
        <v>430</v>
      </c>
      <c r="E2391" s="17">
        <v>1355.2</v>
      </c>
      <c r="F2391" s="41" t="s">
        <v>927</v>
      </c>
      <c r="G2391" s="17">
        <v>1355.2</v>
      </c>
      <c r="H2391" s="17">
        <f t="shared" si="38"/>
        <v>0</v>
      </c>
      <c r="I2391" s="21"/>
    </row>
    <row r="2392" spans="1:9" x14ac:dyDescent="0.25">
      <c r="A2392" s="18">
        <v>42756</v>
      </c>
      <c r="B2392" s="19" t="s">
        <v>2764</v>
      </c>
      <c r="C2392" s="20">
        <v>97989</v>
      </c>
      <c r="D2392" s="4" t="s">
        <v>28</v>
      </c>
      <c r="E2392" s="17">
        <v>9504</v>
      </c>
      <c r="F2392" s="41" t="s">
        <v>927</v>
      </c>
      <c r="G2392" s="17">
        <v>9504</v>
      </c>
      <c r="H2392" s="17">
        <f t="shared" si="38"/>
        <v>0</v>
      </c>
      <c r="I2392" s="21"/>
    </row>
    <row r="2393" spans="1:9" x14ac:dyDescent="0.25">
      <c r="A2393" s="18">
        <v>42756</v>
      </c>
      <c r="B2393" s="19" t="s">
        <v>2765</v>
      </c>
      <c r="C2393" s="20">
        <v>97990</v>
      </c>
      <c r="D2393" s="4" t="s">
        <v>143</v>
      </c>
      <c r="E2393" s="17">
        <v>6974.9</v>
      </c>
      <c r="F2393" s="41" t="s">
        <v>927</v>
      </c>
      <c r="G2393" s="17">
        <v>6974.9</v>
      </c>
      <c r="H2393" s="17">
        <f t="shared" si="38"/>
        <v>0</v>
      </c>
      <c r="I2393" s="21"/>
    </row>
    <row r="2394" spans="1:9" x14ac:dyDescent="0.25">
      <c r="A2394" s="18">
        <v>42756</v>
      </c>
      <c r="B2394" s="19" t="s">
        <v>2766</v>
      </c>
      <c r="C2394" s="20">
        <v>97991</v>
      </c>
      <c r="D2394" s="4" t="s">
        <v>69</v>
      </c>
      <c r="E2394" s="17">
        <v>2650.8</v>
      </c>
      <c r="F2394" s="41" t="s">
        <v>927</v>
      </c>
      <c r="G2394" s="17">
        <v>2650.8</v>
      </c>
      <c r="H2394" s="17">
        <f t="shared" si="38"/>
        <v>0</v>
      </c>
      <c r="I2394" s="21"/>
    </row>
    <row r="2395" spans="1:9" x14ac:dyDescent="0.25">
      <c r="A2395" s="18">
        <v>42756</v>
      </c>
      <c r="B2395" s="19" t="s">
        <v>2767</v>
      </c>
      <c r="C2395" s="20">
        <v>97992</v>
      </c>
      <c r="D2395" s="4" t="s">
        <v>40</v>
      </c>
      <c r="E2395" s="17">
        <v>7224</v>
      </c>
      <c r="F2395" s="42" t="s">
        <v>2768</v>
      </c>
      <c r="G2395" s="22">
        <f>2200+5024</f>
        <v>7224</v>
      </c>
      <c r="H2395" s="22">
        <f t="shared" si="38"/>
        <v>0</v>
      </c>
      <c r="I2395" s="21"/>
    </row>
    <row r="2396" spans="1:9" x14ac:dyDescent="0.25">
      <c r="A2396" s="18">
        <v>42756</v>
      </c>
      <c r="B2396" s="19" t="s">
        <v>2769</v>
      </c>
      <c r="C2396" s="20">
        <v>97993</v>
      </c>
      <c r="D2396" s="4" t="s">
        <v>67</v>
      </c>
      <c r="E2396" s="17">
        <v>10037.200000000001</v>
      </c>
      <c r="F2396" s="41" t="s">
        <v>2274</v>
      </c>
      <c r="G2396" s="17">
        <v>10037.200000000001</v>
      </c>
      <c r="H2396" s="17">
        <f t="shared" si="38"/>
        <v>0</v>
      </c>
      <c r="I2396" s="21"/>
    </row>
    <row r="2397" spans="1:9" x14ac:dyDescent="0.25">
      <c r="A2397" s="18">
        <v>42756</v>
      </c>
      <c r="B2397" s="19" t="s">
        <v>2770</v>
      </c>
      <c r="C2397" s="20">
        <v>97994</v>
      </c>
      <c r="D2397" s="4" t="s">
        <v>17</v>
      </c>
      <c r="E2397" s="17">
        <v>5280</v>
      </c>
      <c r="F2397" s="41" t="s">
        <v>927</v>
      </c>
      <c r="G2397" s="17">
        <v>5280</v>
      </c>
      <c r="H2397" s="17">
        <f t="shared" si="38"/>
        <v>0</v>
      </c>
      <c r="I2397" s="21"/>
    </row>
    <row r="2398" spans="1:9" x14ac:dyDescent="0.25">
      <c r="A2398" s="18">
        <v>42756</v>
      </c>
      <c r="B2398" s="19" t="s">
        <v>2771</v>
      </c>
      <c r="C2398" s="20">
        <v>97995</v>
      </c>
      <c r="D2398" s="15" t="s">
        <v>35</v>
      </c>
      <c r="E2398" s="16">
        <v>0</v>
      </c>
      <c r="F2398" s="40" t="s">
        <v>95</v>
      </c>
      <c r="G2398" s="16">
        <v>0</v>
      </c>
      <c r="H2398" s="16">
        <f t="shared" si="38"/>
        <v>0</v>
      </c>
      <c r="I2398" s="21"/>
    </row>
    <row r="2399" spans="1:9" x14ac:dyDescent="0.25">
      <c r="A2399" s="18">
        <v>42756</v>
      </c>
      <c r="B2399" s="19" t="s">
        <v>2772</v>
      </c>
      <c r="C2399" s="20">
        <v>97996</v>
      </c>
      <c r="D2399" s="4" t="s">
        <v>35</v>
      </c>
      <c r="E2399" s="17">
        <v>20150.8</v>
      </c>
      <c r="F2399" s="41" t="s">
        <v>2274</v>
      </c>
      <c r="G2399" s="17">
        <v>20150.8</v>
      </c>
      <c r="H2399" s="17">
        <f t="shared" si="38"/>
        <v>0</v>
      </c>
      <c r="I2399" s="21"/>
    </row>
    <row r="2400" spans="1:9" x14ac:dyDescent="0.25">
      <c r="A2400" s="18">
        <v>42756</v>
      </c>
      <c r="B2400" s="19" t="s">
        <v>2773</v>
      </c>
      <c r="C2400" s="20">
        <v>97997</v>
      </c>
      <c r="D2400" s="4" t="s">
        <v>49</v>
      </c>
      <c r="E2400" s="17">
        <v>25233.599999999999</v>
      </c>
      <c r="F2400" s="45" t="s">
        <v>2774</v>
      </c>
      <c r="G2400" s="26">
        <f>10010+15223.6</f>
        <v>25233.599999999999</v>
      </c>
      <c r="H2400" s="26">
        <f t="shared" si="38"/>
        <v>0</v>
      </c>
      <c r="I2400" s="21"/>
    </row>
    <row r="2401" spans="1:9" x14ac:dyDescent="0.25">
      <c r="A2401" s="18">
        <v>42756</v>
      </c>
      <c r="B2401" s="19" t="s">
        <v>2775</v>
      </c>
      <c r="C2401" s="20">
        <v>97998</v>
      </c>
      <c r="D2401" s="4" t="s">
        <v>268</v>
      </c>
      <c r="E2401" s="17">
        <v>13410.6</v>
      </c>
      <c r="F2401" s="41" t="s">
        <v>1391</v>
      </c>
      <c r="G2401" s="17">
        <v>13410.6</v>
      </c>
      <c r="H2401" s="17">
        <f t="shared" si="38"/>
        <v>0</v>
      </c>
      <c r="I2401" s="21"/>
    </row>
    <row r="2402" spans="1:9" x14ac:dyDescent="0.25">
      <c r="A2402" s="18">
        <v>42756</v>
      </c>
      <c r="B2402" s="19" t="s">
        <v>2776</v>
      </c>
      <c r="C2402" s="20">
        <v>97999</v>
      </c>
      <c r="D2402" s="4" t="s">
        <v>30</v>
      </c>
      <c r="E2402" s="17">
        <v>3204.2</v>
      </c>
      <c r="F2402" s="41" t="s">
        <v>927</v>
      </c>
      <c r="G2402" s="17">
        <v>3204.2</v>
      </c>
      <c r="H2402" s="17">
        <f t="shared" si="38"/>
        <v>0</v>
      </c>
      <c r="I2402" s="21"/>
    </row>
    <row r="2403" spans="1:9" x14ac:dyDescent="0.25">
      <c r="A2403" s="18">
        <v>42756</v>
      </c>
      <c r="B2403" s="19" t="s">
        <v>2777</v>
      </c>
      <c r="C2403" s="20">
        <v>98000</v>
      </c>
      <c r="D2403" s="4" t="s">
        <v>38</v>
      </c>
      <c r="E2403" s="17">
        <v>4755.6000000000004</v>
      </c>
      <c r="F2403" s="42" t="s">
        <v>2778</v>
      </c>
      <c r="G2403" s="22">
        <f>3055+1700.6</f>
        <v>4755.6000000000004</v>
      </c>
      <c r="H2403" s="22">
        <f t="shared" si="38"/>
        <v>0</v>
      </c>
      <c r="I2403" s="21"/>
    </row>
    <row r="2404" spans="1:9" x14ac:dyDescent="0.25">
      <c r="A2404" s="18">
        <v>42756</v>
      </c>
      <c r="B2404" s="19" t="s">
        <v>2779</v>
      </c>
      <c r="C2404" s="20">
        <v>98001</v>
      </c>
      <c r="D2404" s="4" t="s">
        <v>111</v>
      </c>
      <c r="E2404" s="17">
        <v>2760.2</v>
      </c>
      <c r="F2404" s="41" t="s">
        <v>927</v>
      </c>
      <c r="G2404" s="17">
        <v>2760.2</v>
      </c>
      <c r="H2404" s="17">
        <f t="shared" si="38"/>
        <v>0</v>
      </c>
      <c r="I2404" s="21"/>
    </row>
    <row r="2405" spans="1:9" x14ac:dyDescent="0.25">
      <c r="A2405" s="18">
        <v>42756</v>
      </c>
      <c r="B2405" s="19" t="s">
        <v>2780</v>
      </c>
      <c r="C2405" s="20">
        <v>98002</v>
      </c>
      <c r="D2405" s="4" t="s">
        <v>432</v>
      </c>
      <c r="E2405" s="17">
        <v>14141.4</v>
      </c>
      <c r="F2405" s="41" t="s">
        <v>1391</v>
      </c>
      <c r="G2405" s="17">
        <v>14141.4</v>
      </c>
      <c r="H2405" s="17">
        <f t="shared" si="38"/>
        <v>0</v>
      </c>
      <c r="I2405" s="21"/>
    </row>
    <row r="2406" spans="1:9" x14ac:dyDescent="0.25">
      <c r="A2406" s="18">
        <v>42756</v>
      </c>
      <c r="B2406" s="19" t="s">
        <v>2781</v>
      </c>
      <c r="C2406" s="20">
        <v>98003</v>
      </c>
      <c r="D2406" s="4" t="s">
        <v>250</v>
      </c>
      <c r="E2406" s="17">
        <v>16718.400000000001</v>
      </c>
      <c r="F2406" s="42" t="s">
        <v>2778</v>
      </c>
      <c r="G2406" s="22">
        <f>12400+4318.4</f>
        <v>16718.400000000001</v>
      </c>
      <c r="H2406" s="22">
        <f t="shared" si="38"/>
        <v>0</v>
      </c>
      <c r="I2406" s="21"/>
    </row>
    <row r="2407" spans="1:9" x14ac:dyDescent="0.25">
      <c r="A2407" s="18">
        <v>42756</v>
      </c>
      <c r="B2407" s="19" t="s">
        <v>2782</v>
      </c>
      <c r="C2407" s="20">
        <v>98004</v>
      </c>
      <c r="D2407" s="4" t="s">
        <v>1209</v>
      </c>
      <c r="E2407" s="17">
        <v>182.4</v>
      </c>
      <c r="F2407" s="41" t="s">
        <v>336</v>
      </c>
      <c r="G2407" s="17">
        <v>182.4</v>
      </c>
      <c r="H2407" s="17">
        <f t="shared" si="38"/>
        <v>0</v>
      </c>
      <c r="I2407" s="21"/>
    </row>
    <row r="2408" spans="1:9" x14ac:dyDescent="0.25">
      <c r="A2408" s="18">
        <v>42756</v>
      </c>
      <c r="B2408" s="19" t="s">
        <v>2783</v>
      </c>
      <c r="C2408" s="20">
        <v>98005</v>
      </c>
      <c r="D2408" s="4" t="s">
        <v>71</v>
      </c>
      <c r="E2408" s="17">
        <v>3115</v>
      </c>
      <c r="F2408" s="41" t="s">
        <v>927</v>
      </c>
      <c r="G2408" s="17">
        <v>3115</v>
      </c>
      <c r="H2408" s="17">
        <f t="shared" si="38"/>
        <v>0</v>
      </c>
      <c r="I2408" s="21"/>
    </row>
    <row r="2409" spans="1:9" x14ac:dyDescent="0.25">
      <c r="A2409" s="18">
        <v>42756</v>
      </c>
      <c r="B2409" s="19" t="s">
        <v>2784</v>
      </c>
      <c r="C2409" s="20">
        <v>98006</v>
      </c>
      <c r="D2409" s="4" t="s">
        <v>10</v>
      </c>
      <c r="E2409" s="17">
        <v>11552.8</v>
      </c>
      <c r="F2409" s="42" t="s">
        <v>2778</v>
      </c>
      <c r="G2409" s="22">
        <f>4500.48+7052.32</f>
        <v>11552.8</v>
      </c>
      <c r="H2409" s="22">
        <f t="shared" si="38"/>
        <v>0</v>
      </c>
      <c r="I2409" s="21"/>
    </row>
    <row r="2410" spans="1:9" x14ac:dyDescent="0.25">
      <c r="A2410" s="18">
        <v>42756</v>
      </c>
      <c r="B2410" s="19" t="s">
        <v>2785</v>
      </c>
      <c r="C2410" s="20">
        <v>98007</v>
      </c>
      <c r="D2410" s="4" t="s">
        <v>30</v>
      </c>
      <c r="E2410" s="17">
        <v>653.4</v>
      </c>
      <c r="F2410" s="41" t="s">
        <v>336</v>
      </c>
      <c r="G2410" s="17">
        <v>653.4</v>
      </c>
      <c r="H2410" s="17">
        <f t="shared" si="38"/>
        <v>0</v>
      </c>
      <c r="I2410" s="21"/>
    </row>
    <row r="2411" spans="1:9" x14ac:dyDescent="0.25">
      <c r="A2411" s="18">
        <v>42756</v>
      </c>
      <c r="B2411" s="19" t="s">
        <v>2786</v>
      </c>
      <c r="C2411" s="20">
        <v>98008</v>
      </c>
      <c r="D2411" s="4" t="s">
        <v>253</v>
      </c>
      <c r="E2411" s="17">
        <v>11859</v>
      </c>
      <c r="F2411" s="42" t="s">
        <v>2787</v>
      </c>
      <c r="G2411" s="22">
        <f>1800+4000+6059</f>
        <v>11859</v>
      </c>
      <c r="H2411" s="22">
        <f t="shared" si="38"/>
        <v>0</v>
      </c>
      <c r="I2411" s="21"/>
    </row>
    <row r="2412" spans="1:9" x14ac:dyDescent="0.25">
      <c r="A2412" s="18">
        <v>42756</v>
      </c>
      <c r="B2412" s="19" t="s">
        <v>2788</v>
      </c>
      <c r="C2412" s="20">
        <v>98009</v>
      </c>
      <c r="D2412" s="4" t="s">
        <v>30</v>
      </c>
      <c r="E2412" s="17">
        <v>406.7</v>
      </c>
      <c r="F2412" s="41" t="s">
        <v>927</v>
      </c>
      <c r="G2412" s="17">
        <v>406.7</v>
      </c>
      <c r="H2412" s="17">
        <f t="shared" si="38"/>
        <v>0</v>
      </c>
      <c r="I2412" s="21"/>
    </row>
    <row r="2413" spans="1:9" x14ac:dyDescent="0.25">
      <c r="A2413" s="18">
        <v>42756</v>
      </c>
      <c r="B2413" s="19" t="s">
        <v>2789</v>
      </c>
      <c r="C2413" s="20">
        <v>98010</v>
      </c>
      <c r="D2413" s="4" t="s">
        <v>43</v>
      </c>
      <c r="E2413" s="17">
        <v>18032.599999999999</v>
      </c>
      <c r="F2413" s="41" t="s">
        <v>336</v>
      </c>
      <c r="G2413" s="17">
        <v>18032.599999999999</v>
      </c>
      <c r="H2413" s="17">
        <f t="shared" si="38"/>
        <v>0</v>
      </c>
      <c r="I2413" s="21"/>
    </row>
    <row r="2414" spans="1:9" x14ac:dyDescent="0.25">
      <c r="A2414" s="18">
        <v>42756</v>
      </c>
      <c r="B2414" s="19" t="s">
        <v>2790</v>
      </c>
      <c r="C2414" s="20">
        <v>98011</v>
      </c>
      <c r="D2414" s="4" t="s">
        <v>94</v>
      </c>
      <c r="E2414" s="17">
        <v>3607.7</v>
      </c>
      <c r="F2414" s="41" t="s">
        <v>927</v>
      </c>
      <c r="G2414" s="17">
        <v>3607.7</v>
      </c>
      <c r="H2414" s="17">
        <f t="shared" si="38"/>
        <v>0</v>
      </c>
      <c r="I2414" s="21"/>
    </row>
    <row r="2415" spans="1:9" x14ac:dyDescent="0.25">
      <c r="A2415" s="18">
        <v>42756</v>
      </c>
      <c r="B2415" s="19" t="s">
        <v>2791</v>
      </c>
      <c r="C2415" s="20">
        <v>98012</v>
      </c>
      <c r="D2415" s="4" t="s">
        <v>405</v>
      </c>
      <c r="E2415" s="17">
        <v>2630.4</v>
      </c>
      <c r="F2415" s="41" t="s">
        <v>927</v>
      </c>
      <c r="G2415" s="17">
        <v>2630.4</v>
      </c>
      <c r="H2415" s="17">
        <f t="shared" si="38"/>
        <v>0</v>
      </c>
      <c r="I2415" s="21"/>
    </row>
    <row r="2416" spans="1:9" x14ac:dyDescent="0.25">
      <c r="A2416" s="18">
        <v>42756</v>
      </c>
      <c r="B2416" s="19" t="s">
        <v>2792</v>
      </c>
      <c r="C2416" s="20">
        <v>98013</v>
      </c>
      <c r="D2416" s="4" t="s">
        <v>270</v>
      </c>
      <c r="E2416" s="17">
        <v>33963.85</v>
      </c>
      <c r="F2416" s="41" t="s">
        <v>1391</v>
      </c>
      <c r="G2416" s="17">
        <v>33963.85</v>
      </c>
      <c r="H2416" s="17">
        <f t="shared" si="38"/>
        <v>0</v>
      </c>
      <c r="I2416" s="21"/>
    </row>
    <row r="2417" spans="1:9" x14ac:dyDescent="0.25">
      <c r="A2417" s="18">
        <v>42756</v>
      </c>
      <c r="B2417" s="19" t="s">
        <v>2793</v>
      </c>
      <c r="C2417" s="20">
        <v>98014</v>
      </c>
      <c r="D2417" s="4" t="s">
        <v>1090</v>
      </c>
      <c r="E2417" s="17">
        <v>6081.4</v>
      </c>
      <c r="F2417" s="41" t="s">
        <v>927</v>
      </c>
      <c r="G2417" s="17">
        <v>6081.4</v>
      </c>
      <c r="H2417" s="17">
        <f t="shared" si="38"/>
        <v>0</v>
      </c>
      <c r="I2417" s="21"/>
    </row>
    <row r="2418" spans="1:9" x14ac:dyDescent="0.25">
      <c r="A2418" s="18">
        <v>42756</v>
      </c>
      <c r="B2418" s="19" t="s">
        <v>2794</v>
      </c>
      <c r="C2418" s="20">
        <v>98015</v>
      </c>
      <c r="D2418" s="4" t="s">
        <v>272</v>
      </c>
      <c r="E2418" s="17">
        <v>3658.2</v>
      </c>
      <c r="F2418" s="41" t="s">
        <v>1391</v>
      </c>
      <c r="G2418" s="17">
        <v>3658.2</v>
      </c>
      <c r="H2418" s="17">
        <f t="shared" si="38"/>
        <v>0</v>
      </c>
      <c r="I2418" s="21"/>
    </row>
    <row r="2419" spans="1:9" x14ac:dyDescent="0.25">
      <c r="A2419" s="18">
        <v>42756</v>
      </c>
      <c r="B2419" s="19" t="s">
        <v>2795</v>
      </c>
      <c r="C2419" s="20">
        <v>98016</v>
      </c>
      <c r="D2419" s="4" t="s">
        <v>590</v>
      </c>
      <c r="E2419" s="17">
        <v>5453.6</v>
      </c>
      <c r="F2419" s="41" t="s">
        <v>1391</v>
      </c>
      <c r="G2419" s="17">
        <v>5453.6</v>
      </c>
      <c r="H2419" s="17">
        <f t="shared" si="38"/>
        <v>0</v>
      </c>
      <c r="I2419" s="21"/>
    </row>
    <row r="2420" spans="1:9" x14ac:dyDescent="0.25">
      <c r="A2420" s="18">
        <v>42756</v>
      </c>
      <c r="B2420" s="19" t="s">
        <v>2796</v>
      </c>
      <c r="C2420" s="20">
        <v>98017</v>
      </c>
      <c r="D2420" s="4" t="s">
        <v>590</v>
      </c>
      <c r="E2420" s="17">
        <v>7799.2</v>
      </c>
      <c r="F2420" s="41" t="s">
        <v>1391</v>
      </c>
      <c r="G2420" s="17">
        <v>7799.2</v>
      </c>
      <c r="H2420" s="17">
        <f t="shared" si="38"/>
        <v>0</v>
      </c>
      <c r="I2420" s="21"/>
    </row>
    <row r="2421" spans="1:9" x14ac:dyDescent="0.25">
      <c r="A2421" s="18">
        <v>42756</v>
      </c>
      <c r="B2421" s="19" t="s">
        <v>2797</v>
      </c>
      <c r="C2421" s="20">
        <v>98018</v>
      </c>
      <c r="D2421" s="4" t="s">
        <v>435</v>
      </c>
      <c r="E2421" s="17">
        <v>3232.2</v>
      </c>
      <c r="F2421" s="41" t="s">
        <v>1391</v>
      </c>
      <c r="G2421" s="17">
        <v>3232.2</v>
      </c>
      <c r="H2421" s="17">
        <f t="shared" si="38"/>
        <v>0</v>
      </c>
      <c r="I2421" s="21"/>
    </row>
    <row r="2422" spans="1:9" x14ac:dyDescent="0.25">
      <c r="A2422" s="18">
        <v>42756</v>
      </c>
      <c r="B2422" s="19" t="s">
        <v>2798</v>
      </c>
      <c r="C2422" s="20">
        <v>98019</v>
      </c>
      <c r="D2422" s="4" t="s">
        <v>289</v>
      </c>
      <c r="E2422" s="17">
        <v>48822.03</v>
      </c>
      <c r="F2422" s="41" t="s">
        <v>1173</v>
      </c>
      <c r="G2422" s="17">
        <v>48822.03</v>
      </c>
      <c r="H2422" s="17">
        <f t="shared" si="38"/>
        <v>0</v>
      </c>
      <c r="I2422" s="21"/>
    </row>
    <row r="2423" spans="1:9" x14ac:dyDescent="0.25">
      <c r="A2423" s="18">
        <v>42756</v>
      </c>
      <c r="B2423" s="19" t="s">
        <v>2799</v>
      </c>
      <c r="C2423" s="20">
        <v>98020</v>
      </c>
      <c r="D2423" s="4" t="s">
        <v>442</v>
      </c>
      <c r="E2423" s="17">
        <v>4426.8</v>
      </c>
      <c r="F2423" s="41" t="s">
        <v>1391</v>
      </c>
      <c r="G2423" s="17">
        <v>4426.8</v>
      </c>
      <c r="H2423" s="17">
        <f t="shared" si="38"/>
        <v>0</v>
      </c>
      <c r="I2423" s="21"/>
    </row>
    <row r="2424" spans="1:9" x14ac:dyDescent="0.25">
      <c r="A2424" s="18">
        <v>42756</v>
      </c>
      <c r="B2424" s="19" t="s">
        <v>2800</v>
      </c>
      <c r="C2424" s="20">
        <v>98021</v>
      </c>
      <c r="D2424" s="4" t="s">
        <v>876</v>
      </c>
      <c r="E2424" s="17">
        <v>484</v>
      </c>
      <c r="F2424" s="41" t="s">
        <v>1391</v>
      </c>
      <c r="G2424" s="17">
        <v>484</v>
      </c>
      <c r="H2424" s="17">
        <f t="shared" si="38"/>
        <v>0</v>
      </c>
      <c r="I2424" s="21"/>
    </row>
    <row r="2425" spans="1:9" x14ac:dyDescent="0.25">
      <c r="A2425" s="18">
        <v>42756</v>
      </c>
      <c r="B2425" s="19" t="s">
        <v>2801</v>
      </c>
      <c r="C2425" s="20">
        <v>98022</v>
      </c>
      <c r="D2425" s="4" t="s">
        <v>1116</v>
      </c>
      <c r="E2425" s="17">
        <v>5603.8</v>
      </c>
      <c r="F2425" s="41" t="s">
        <v>2754</v>
      </c>
      <c r="G2425" s="17">
        <v>5603.8</v>
      </c>
      <c r="H2425" s="17">
        <f t="shared" si="38"/>
        <v>0</v>
      </c>
      <c r="I2425" s="21"/>
    </row>
    <row r="2426" spans="1:9" x14ac:dyDescent="0.25">
      <c r="A2426" s="18">
        <v>42756</v>
      </c>
      <c r="B2426" s="19" t="s">
        <v>2802</v>
      </c>
      <c r="C2426" s="20">
        <v>98023</v>
      </c>
      <c r="D2426" s="4" t="s">
        <v>99</v>
      </c>
      <c r="E2426" s="17">
        <v>1737.6</v>
      </c>
      <c r="F2426" s="41" t="s">
        <v>927</v>
      </c>
      <c r="G2426" s="17">
        <v>1737.6</v>
      </c>
      <c r="H2426" s="17">
        <f t="shared" si="38"/>
        <v>0</v>
      </c>
      <c r="I2426" s="21"/>
    </row>
    <row r="2427" spans="1:9" x14ac:dyDescent="0.25">
      <c r="A2427" s="18">
        <v>42756</v>
      </c>
      <c r="B2427" s="19" t="s">
        <v>2803</v>
      </c>
      <c r="C2427" s="20">
        <v>98024</v>
      </c>
      <c r="D2427" s="4" t="s">
        <v>281</v>
      </c>
      <c r="E2427" s="17">
        <v>2294.4</v>
      </c>
      <c r="F2427" s="41" t="s">
        <v>927</v>
      </c>
      <c r="G2427" s="17">
        <v>2294.4</v>
      </c>
      <c r="H2427" s="17">
        <f t="shared" si="38"/>
        <v>0</v>
      </c>
      <c r="I2427" s="21"/>
    </row>
    <row r="2428" spans="1:9" x14ac:dyDescent="0.25">
      <c r="A2428" s="18">
        <v>42756</v>
      </c>
      <c r="B2428" s="19" t="s">
        <v>2804</v>
      </c>
      <c r="C2428" s="20">
        <v>98025</v>
      </c>
      <c r="D2428" s="4" t="s">
        <v>99</v>
      </c>
      <c r="E2428" s="17">
        <v>4800</v>
      </c>
      <c r="F2428" s="41" t="s">
        <v>927</v>
      </c>
      <c r="G2428" s="17">
        <v>4800</v>
      </c>
      <c r="H2428" s="17">
        <f t="shared" si="38"/>
        <v>0</v>
      </c>
      <c r="I2428" s="21"/>
    </row>
    <row r="2429" spans="1:9" x14ac:dyDescent="0.25">
      <c r="A2429" s="18">
        <v>42756</v>
      </c>
      <c r="B2429" s="19" t="s">
        <v>2805</v>
      </c>
      <c r="C2429" s="20">
        <v>98026</v>
      </c>
      <c r="D2429" s="4" t="s">
        <v>30</v>
      </c>
      <c r="E2429" s="17">
        <v>888.5</v>
      </c>
      <c r="F2429" s="41" t="s">
        <v>927</v>
      </c>
      <c r="G2429" s="17">
        <v>888.5</v>
      </c>
      <c r="H2429" s="17">
        <f t="shared" si="38"/>
        <v>0</v>
      </c>
      <c r="I2429" s="21"/>
    </row>
    <row r="2430" spans="1:9" x14ac:dyDescent="0.25">
      <c r="A2430" s="18">
        <v>42756</v>
      </c>
      <c r="B2430" s="19" t="s">
        <v>2806</v>
      </c>
      <c r="C2430" s="20">
        <v>98027</v>
      </c>
      <c r="D2430" s="4" t="s">
        <v>613</v>
      </c>
      <c r="E2430" s="17">
        <v>3983.7</v>
      </c>
      <c r="F2430" s="41" t="s">
        <v>927</v>
      </c>
      <c r="G2430" s="17">
        <v>3983.7</v>
      </c>
      <c r="H2430" s="17">
        <f t="shared" si="38"/>
        <v>0</v>
      </c>
      <c r="I2430" s="21"/>
    </row>
    <row r="2431" spans="1:9" x14ac:dyDescent="0.25">
      <c r="A2431" s="18">
        <v>42756</v>
      </c>
      <c r="B2431" s="19" t="s">
        <v>2807</v>
      </c>
      <c r="C2431" s="20">
        <v>98028</v>
      </c>
      <c r="D2431" s="4" t="s">
        <v>293</v>
      </c>
      <c r="E2431" s="17">
        <v>357.7</v>
      </c>
      <c r="F2431" s="41" t="s">
        <v>927</v>
      </c>
      <c r="G2431" s="17">
        <v>357.7</v>
      </c>
      <c r="H2431" s="17">
        <f t="shared" si="38"/>
        <v>0</v>
      </c>
      <c r="I2431" s="21"/>
    </row>
    <row r="2432" spans="1:9" x14ac:dyDescent="0.25">
      <c r="A2432" s="18">
        <v>42756</v>
      </c>
      <c r="B2432" s="19" t="s">
        <v>2808</v>
      </c>
      <c r="C2432" s="20">
        <v>98029</v>
      </c>
      <c r="D2432" s="4" t="s">
        <v>291</v>
      </c>
      <c r="E2432" s="17">
        <v>2268.6999999999998</v>
      </c>
      <c r="F2432" s="41" t="s">
        <v>927</v>
      </c>
      <c r="G2432" s="17">
        <v>2268.6999999999998</v>
      </c>
      <c r="H2432" s="17">
        <f t="shared" si="38"/>
        <v>0</v>
      </c>
      <c r="I2432" s="21"/>
    </row>
    <row r="2433" spans="1:9" x14ac:dyDescent="0.25">
      <c r="A2433" s="18">
        <v>42756</v>
      </c>
      <c r="B2433" s="19" t="s">
        <v>2809</v>
      </c>
      <c r="C2433" s="20">
        <v>98030</v>
      </c>
      <c r="D2433" s="4" t="s">
        <v>30</v>
      </c>
      <c r="E2433" s="17">
        <v>3440</v>
      </c>
      <c r="F2433" s="41" t="s">
        <v>927</v>
      </c>
      <c r="G2433" s="17">
        <v>3440</v>
      </c>
      <c r="H2433" s="17">
        <f t="shared" si="38"/>
        <v>0</v>
      </c>
      <c r="I2433" s="21"/>
    </row>
    <row r="2434" spans="1:9" x14ac:dyDescent="0.25">
      <c r="A2434" s="18">
        <v>42756</v>
      </c>
      <c r="B2434" s="19" t="s">
        <v>2810</v>
      </c>
      <c r="C2434" s="20">
        <v>98031</v>
      </c>
      <c r="D2434" s="4" t="s">
        <v>627</v>
      </c>
      <c r="E2434" s="17">
        <v>2595.6</v>
      </c>
      <c r="F2434" s="41" t="s">
        <v>927</v>
      </c>
      <c r="G2434" s="17">
        <v>2595.6</v>
      </c>
      <c r="H2434" s="17">
        <f t="shared" si="38"/>
        <v>0</v>
      </c>
      <c r="I2434" s="21"/>
    </row>
    <row r="2435" spans="1:9" x14ac:dyDescent="0.25">
      <c r="A2435" s="18">
        <v>42756</v>
      </c>
      <c r="B2435" s="19" t="s">
        <v>2811</v>
      </c>
      <c r="C2435" s="20">
        <v>98032</v>
      </c>
      <c r="D2435" s="4" t="s">
        <v>218</v>
      </c>
      <c r="E2435" s="17">
        <v>91568.5</v>
      </c>
      <c r="F2435" s="41" t="s">
        <v>307</v>
      </c>
      <c r="G2435" s="17">
        <v>91568.5</v>
      </c>
      <c r="H2435" s="17">
        <f t="shared" si="38"/>
        <v>0</v>
      </c>
      <c r="I2435" s="21"/>
    </row>
    <row r="2436" spans="1:9" x14ac:dyDescent="0.25">
      <c r="A2436" s="18">
        <v>42756</v>
      </c>
      <c r="B2436" s="19" t="s">
        <v>2812</v>
      </c>
      <c r="C2436" s="20">
        <v>98033</v>
      </c>
      <c r="D2436" s="4" t="s">
        <v>83</v>
      </c>
      <c r="E2436" s="17">
        <v>6423.9</v>
      </c>
      <c r="F2436" s="41" t="s">
        <v>927</v>
      </c>
      <c r="G2436" s="17">
        <v>6423.9</v>
      </c>
      <c r="H2436" s="17">
        <f t="shared" si="38"/>
        <v>0</v>
      </c>
      <c r="I2436" s="21"/>
    </row>
    <row r="2437" spans="1:9" x14ac:dyDescent="0.25">
      <c r="A2437" s="18">
        <v>42756</v>
      </c>
      <c r="B2437" s="19" t="s">
        <v>2813</v>
      </c>
      <c r="C2437" s="20">
        <v>98034</v>
      </c>
      <c r="D2437" s="4" t="s">
        <v>285</v>
      </c>
      <c r="E2437" s="17">
        <v>1111.3</v>
      </c>
      <c r="F2437" s="41" t="s">
        <v>927</v>
      </c>
      <c r="G2437" s="17">
        <v>1111.3</v>
      </c>
      <c r="H2437" s="17">
        <f t="shared" si="38"/>
        <v>0</v>
      </c>
      <c r="I2437" s="21"/>
    </row>
    <row r="2438" spans="1:9" x14ac:dyDescent="0.25">
      <c r="A2438" s="18">
        <v>42756</v>
      </c>
      <c r="B2438" s="19" t="s">
        <v>2814</v>
      </c>
      <c r="C2438" s="20">
        <v>98035</v>
      </c>
      <c r="D2438" s="4" t="s">
        <v>21</v>
      </c>
      <c r="E2438" s="17">
        <v>44991</v>
      </c>
      <c r="F2438" s="41" t="s">
        <v>1889</v>
      </c>
      <c r="G2438" s="17">
        <v>44991</v>
      </c>
      <c r="H2438" s="17">
        <f t="shared" ref="H2438:H2501" si="39">E2438-G2438</f>
        <v>0</v>
      </c>
      <c r="I2438" s="21"/>
    </row>
    <row r="2439" spans="1:9" x14ac:dyDescent="0.25">
      <c r="A2439" s="18">
        <v>42756</v>
      </c>
      <c r="B2439" s="19" t="s">
        <v>2815</v>
      </c>
      <c r="C2439" s="20">
        <v>98036</v>
      </c>
      <c r="D2439" s="15" t="s">
        <v>92</v>
      </c>
      <c r="E2439" s="16">
        <v>0</v>
      </c>
      <c r="F2439" s="40" t="s">
        <v>95</v>
      </c>
      <c r="G2439" s="16">
        <v>0</v>
      </c>
      <c r="H2439" s="16">
        <f t="shared" si="39"/>
        <v>0</v>
      </c>
      <c r="I2439" s="21"/>
    </row>
    <row r="2440" spans="1:9" x14ac:dyDescent="0.25">
      <c r="A2440" s="18">
        <v>42756</v>
      </c>
      <c r="B2440" s="19" t="s">
        <v>2816</v>
      </c>
      <c r="C2440" s="20">
        <v>98037</v>
      </c>
      <c r="D2440" s="4" t="s">
        <v>92</v>
      </c>
      <c r="E2440" s="17">
        <v>3408</v>
      </c>
      <c r="F2440" s="41" t="s">
        <v>927</v>
      </c>
      <c r="G2440" s="17">
        <v>3408</v>
      </c>
      <c r="H2440" s="17">
        <f t="shared" si="39"/>
        <v>0</v>
      </c>
      <c r="I2440" s="21"/>
    </row>
    <row r="2441" spans="1:9" x14ac:dyDescent="0.25">
      <c r="A2441" s="18">
        <v>42756</v>
      </c>
      <c r="B2441" s="19" t="s">
        <v>2817</v>
      </c>
      <c r="C2441" s="20">
        <v>98038</v>
      </c>
      <c r="D2441" s="4" t="s">
        <v>47</v>
      </c>
      <c r="E2441" s="17">
        <v>3405.6</v>
      </c>
      <c r="F2441" s="41" t="s">
        <v>927</v>
      </c>
      <c r="G2441" s="17">
        <v>3405.6</v>
      </c>
      <c r="H2441" s="17">
        <f t="shared" si="39"/>
        <v>0</v>
      </c>
      <c r="I2441" s="21"/>
    </row>
    <row r="2442" spans="1:9" x14ac:dyDescent="0.25">
      <c r="A2442" s="18">
        <v>42756</v>
      </c>
      <c r="B2442" s="19" t="s">
        <v>2818</v>
      </c>
      <c r="C2442" s="20">
        <v>98039</v>
      </c>
      <c r="D2442" s="4" t="s">
        <v>1259</v>
      </c>
      <c r="E2442" s="17">
        <v>1997.5</v>
      </c>
      <c r="F2442" s="41" t="s">
        <v>927</v>
      </c>
      <c r="G2442" s="17">
        <v>1997.5</v>
      </c>
      <c r="H2442" s="17">
        <f t="shared" si="39"/>
        <v>0</v>
      </c>
      <c r="I2442" s="21"/>
    </row>
    <row r="2443" spans="1:9" x14ac:dyDescent="0.25">
      <c r="A2443" s="18">
        <v>42756</v>
      </c>
      <c r="B2443" s="19" t="s">
        <v>2819</v>
      </c>
      <c r="C2443" s="20">
        <v>98040</v>
      </c>
      <c r="D2443" s="4" t="s">
        <v>457</v>
      </c>
      <c r="E2443" s="17">
        <v>3590.4</v>
      </c>
      <c r="F2443" s="41" t="s">
        <v>927</v>
      </c>
      <c r="G2443" s="17">
        <v>3590.4</v>
      </c>
      <c r="H2443" s="17">
        <f t="shared" si="39"/>
        <v>0</v>
      </c>
      <c r="I2443" s="21"/>
    </row>
    <row r="2444" spans="1:9" x14ac:dyDescent="0.25">
      <c r="A2444" s="18">
        <v>42756</v>
      </c>
      <c r="B2444" s="19" t="s">
        <v>2820</v>
      </c>
      <c r="C2444" s="20">
        <v>98041</v>
      </c>
      <c r="D2444" s="4" t="s">
        <v>109</v>
      </c>
      <c r="E2444" s="17">
        <v>5830</v>
      </c>
      <c r="F2444" s="41" t="s">
        <v>927</v>
      </c>
      <c r="G2444" s="17">
        <v>5830</v>
      </c>
      <c r="H2444" s="17">
        <f t="shared" si="39"/>
        <v>0</v>
      </c>
      <c r="I2444" s="21"/>
    </row>
    <row r="2445" spans="1:9" x14ac:dyDescent="0.25">
      <c r="A2445" s="18">
        <v>42756</v>
      </c>
      <c r="B2445" s="19" t="s">
        <v>2821</v>
      </c>
      <c r="C2445" s="20">
        <v>98042</v>
      </c>
      <c r="D2445" s="4" t="s">
        <v>1299</v>
      </c>
      <c r="E2445" s="17">
        <v>6338.8</v>
      </c>
      <c r="F2445" s="41" t="s">
        <v>927</v>
      </c>
      <c r="G2445" s="17">
        <v>6338.8</v>
      </c>
      <c r="H2445" s="17">
        <f t="shared" si="39"/>
        <v>0</v>
      </c>
      <c r="I2445" s="21"/>
    </row>
    <row r="2446" spans="1:9" x14ac:dyDescent="0.25">
      <c r="A2446" s="18">
        <v>42756</v>
      </c>
      <c r="B2446" s="19" t="s">
        <v>2822</v>
      </c>
      <c r="C2446" s="20">
        <v>98043</v>
      </c>
      <c r="D2446" s="4" t="s">
        <v>168</v>
      </c>
      <c r="E2446" s="17">
        <v>213.3</v>
      </c>
      <c r="F2446" s="41" t="s">
        <v>927</v>
      </c>
      <c r="G2446" s="17">
        <v>213.3</v>
      </c>
      <c r="H2446" s="17">
        <f t="shared" si="39"/>
        <v>0</v>
      </c>
      <c r="I2446" s="21"/>
    </row>
    <row r="2447" spans="1:9" x14ac:dyDescent="0.25">
      <c r="A2447" s="18">
        <v>42756</v>
      </c>
      <c r="B2447" s="19" t="s">
        <v>2823</v>
      </c>
      <c r="C2447" s="20">
        <v>98044</v>
      </c>
      <c r="D2447" s="4" t="s">
        <v>1081</v>
      </c>
      <c r="E2447" s="17">
        <v>2615.04</v>
      </c>
      <c r="F2447" s="41" t="s">
        <v>927</v>
      </c>
      <c r="G2447" s="17">
        <v>2615.04</v>
      </c>
      <c r="H2447" s="17">
        <f t="shared" si="39"/>
        <v>0</v>
      </c>
      <c r="I2447" s="21"/>
    </row>
    <row r="2448" spans="1:9" x14ac:dyDescent="0.25">
      <c r="A2448" s="18">
        <v>42756</v>
      </c>
      <c r="B2448" s="19" t="s">
        <v>2824</v>
      </c>
      <c r="C2448" s="20">
        <v>98045</v>
      </c>
      <c r="D2448" s="4" t="s">
        <v>61</v>
      </c>
      <c r="E2448" s="17">
        <v>10781.4</v>
      </c>
      <c r="F2448" s="41" t="s">
        <v>927</v>
      </c>
      <c r="G2448" s="17">
        <v>10781.4</v>
      </c>
      <c r="H2448" s="17">
        <f t="shared" si="39"/>
        <v>0</v>
      </c>
      <c r="I2448" s="21"/>
    </row>
    <row r="2449" spans="1:9" x14ac:dyDescent="0.25">
      <c r="A2449" s="18">
        <v>42756</v>
      </c>
      <c r="B2449" s="19" t="s">
        <v>2825</v>
      </c>
      <c r="C2449" s="20">
        <v>98046</v>
      </c>
      <c r="D2449" s="4" t="s">
        <v>176</v>
      </c>
      <c r="E2449" s="17">
        <v>10314</v>
      </c>
      <c r="F2449" s="41" t="s">
        <v>927</v>
      </c>
      <c r="G2449" s="17">
        <v>10314</v>
      </c>
      <c r="H2449" s="17">
        <f t="shared" si="39"/>
        <v>0</v>
      </c>
      <c r="I2449" s="21"/>
    </row>
    <row r="2450" spans="1:9" x14ac:dyDescent="0.25">
      <c r="A2450" s="18">
        <v>42756</v>
      </c>
      <c r="B2450" s="19" t="s">
        <v>2826</v>
      </c>
      <c r="C2450" s="20">
        <v>98047</v>
      </c>
      <c r="D2450" s="4" t="s">
        <v>151</v>
      </c>
      <c r="E2450" s="17">
        <v>772.4</v>
      </c>
      <c r="F2450" s="41" t="s">
        <v>927</v>
      </c>
      <c r="G2450" s="17">
        <v>772.4</v>
      </c>
      <c r="H2450" s="17">
        <f t="shared" si="39"/>
        <v>0</v>
      </c>
      <c r="I2450" s="21"/>
    </row>
    <row r="2451" spans="1:9" x14ac:dyDescent="0.25">
      <c r="A2451" s="18">
        <v>42756</v>
      </c>
      <c r="B2451" s="19" t="s">
        <v>2827</v>
      </c>
      <c r="C2451" s="20">
        <v>98048</v>
      </c>
      <c r="D2451" s="4" t="s">
        <v>115</v>
      </c>
      <c r="E2451" s="17">
        <v>921.3</v>
      </c>
      <c r="F2451" s="41" t="s">
        <v>927</v>
      </c>
      <c r="G2451" s="17">
        <v>921.3</v>
      </c>
      <c r="H2451" s="17">
        <f t="shared" si="39"/>
        <v>0</v>
      </c>
      <c r="I2451" s="21"/>
    </row>
    <row r="2452" spans="1:9" x14ac:dyDescent="0.25">
      <c r="A2452" s="18">
        <v>42756</v>
      </c>
      <c r="B2452" s="19" t="s">
        <v>2828</v>
      </c>
      <c r="C2452" s="20">
        <v>98049</v>
      </c>
      <c r="D2452" s="4" t="s">
        <v>157</v>
      </c>
      <c r="E2452" s="17">
        <v>34235.9</v>
      </c>
      <c r="F2452" s="41" t="s">
        <v>927</v>
      </c>
      <c r="G2452" s="17">
        <v>34235.9</v>
      </c>
      <c r="H2452" s="17">
        <f t="shared" si="39"/>
        <v>0</v>
      </c>
      <c r="I2452" s="21"/>
    </row>
    <row r="2453" spans="1:9" x14ac:dyDescent="0.25">
      <c r="A2453" s="18">
        <v>42756</v>
      </c>
      <c r="B2453" s="19" t="s">
        <v>2829</v>
      </c>
      <c r="C2453" s="20">
        <v>98050</v>
      </c>
      <c r="D2453" s="4" t="s">
        <v>329</v>
      </c>
      <c r="E2453" s="17">
        <v>460.8</v>
      </c>
      <c r="F2453" s="41" t="s">
        <v>927</v>
      </c>
      <c r="G2453" s="17">
        <v>460.8</v>
      </c>
      <c r="H2453" s="17">
        <f t="shared" si="39"/>
        <v>0</v>
      </c>
      <c r="I2453" s="21"/>
    </row>
    <row r="2454" spans="1:9" x14ac:dyDescent="0.25">
      <c r="A2454" s="18">
        <v>42756</v>
      </c>
      <c r="B2454" s="19" t="s">
        <v>2830</v>
      </c>
      <c r="C2454" s="20">
        <v>98051</v>
      </c>
      <c r="D2454" s="4" t="s">
        <v>264</v>
      </c>
      <c r="E2454" s="17">
        <v>5871.6</v>
      </c>
      <c r="F2454" s="41" t="s">
        <v>927</v>
      </c>
      <c r="G2454" s="17">
        <v>5871.6</v>
      </c>
      <c r="H2454" s="17">
        <f t="shared" si="39"/>
        <v>0</v>
      </c>
      <c r="I2454" s="21"/>
    </row>
    <row r="2455" spans="1:9" x14ac:dyDescent="0.25">
      <c r="A2455" s="18">
        <v>42756</v>
      </c>
      <c r="B2455" s="19" t="s">
        <v>2831</v>
      </c>
      <c r="C2455" s="20">
        <v>98052</v>
      </c>
      <c r="D2455" s="4" t="s">
        <v>492</v>
      </c>
      <c r="E2455" s="17">
        <v>30738</v>
      </c>
      <c r="F2455" s="41" t="s">
        <v>927</v>
      </c>
      <c r="G2455" s="17">
        <v>30738</v>
      </c>
      <c r="H2455" s="17">
        <f t="shared" si="39"/>
        <v>0</v>
      </c>
      <c r="I2455" s="21"/>
    </row>
    <row r="2456" spans="1:9" x14ac:dyDescent="0.25">
      <c r="A2456" s="18">
        <v>42756</v>
      </c>
      <c r="B2456" s="19" t="s">
        <v>2832</v>
      </c>
      <c r="C2456" s="20">
        <v>98053</v>
      </c>
      <c r="D2456" s="4" t="s">
        <v>773</v>
      </c>
      <c r="E2456" s="17">
        <v>119.6</v>
      </c>
      <c r="F2456" s="41" t="s">
        <v>927</v>
      </c>
      <c r="G2456" s="17">
        <v>119.6</v>
      </c>
      <c r="H2456" s="17">
        <f t="shared" si="39"/>
        <v>0</v>
      </c>
      <c r="I2456" s="21"/>
    </row>
    <row r="2457" spans="1:9" x14ac:dyDescent="0.25">
      <c r="A2457" s="18">
        <v>42756</v>
      </c>
      <c r="B2457" s="19" t="s">
        <v>2833</v>
      </c>
      <c r="C2457" s="20">
        <v>98054</v>
      </c>
      <c r="D2457" s="4" t="s">
        <v>277</v>
      </c>
      <c r="E2457" s="17">
        <v>3301.2</v>
      </c>
      <c r="F2457" s="41" t="s">
        <v>927</v>
      </c>
      <c r="G2457" s="17">
        <v>3301.2</v>
      </c>
      <c r="H2457" s="17">
        <f t="shared" si="39"/>
        <v>0</v>
      </c>
      <c r="I2457" s="21"/>
    </row>
    <row r="2458" spans="1:9" x14ac:dyDescent="0.25">
      <c r="A2458" s="18">
        <v>42756</v>
      </c>
      <c r="B2458" s="19" t="s">
        <v>2834</v>
      </c>
      <c r="C2458" s="20">
        <v>98055</v>
      </c>
      <c r="D2458" s="4" t="s">
        <v>470</v>
      </c>
      <c r="E2458" s="17">
        <v>10956.4</v>
      </c>
      <c r="F2458" s="41" t="s">
        <v>927</v>
      </c>
      <c r="G2458" s="17">
        <v>10956.4</v>
      </c>
      <c r="H2458" s="17">
        <f t="shared" si="39"/>
        <v>0</v>
      </c>
      <c r="I2458" s="21"/>
    </row>
    <row r="2459" spans="1:9" x14ac:dyDescent="0.25">
      <c r="A2459" s="18">
        <v>42756</v>
      </c>
      <c r="B2459" s="19" t="s">
        <v>2835</v>
      </c>
      <c r="C2459" s="20">
        <v>98056</v>
      </c>
      <c r="D2459" s="4" t="s">
        <v>12</v>
      </c>
      <c r="E2459" s="17">
        <v>2260</v>
      </c>
      <c r="F2459" s="41" t="s">
        <v>927</v>
      </c>
      <c r="G2459" s="17">
        <v>2260</v>
      </c>
      <c r="H2459" s="17">
        <f t="shared" si="39"/>
        <v>0</v>
      </c>
      <c r="I2459" s="21"/>
    </row>
    <row r="2460" spans="1:9" x14ac:dyDescent="0.25">
      <c r="A2460" s="18">
        <v>42756</v>
      </c>
      <c r="B2460" s="19" t="s">
        <v>2836</v>
      </c>
      <c r="C2460" s="20">
        <v>98057</v>
      </c>
      <c r="D2460" s="4" t="s">
        <v>302</v>
      </c>
      <c r="E2460" s="17">
        <v>12467.2</v>
      </c>
      <c r="F2460" s="41" t="s">
        <v>927</v>
      </c>
      <c r="G2460" s="17">
        <v>12467.2</v>
      </c>
      <c r="H2460" s="17">
        <f t="shared" si="39"/>
        <v>0</v>
      </c>
      <c r="I2460" s="21"/>
    </row>
    <row r="2461" spans="1:9" ht="33.75" customHeight="1" x14ac:dyDescent="0.25">
      <c r="A2461" s="18">
        <v>42756</v>
      </c>
      <c r="B2461" s="19" t="s">
        <v>2837</v>
      </c>
      <c r="C2461" s="20">
        <v>98058</v>
      </c>
      <c r="D2461" s="4" t="s">
        <v>125</v>
      </c>
      <c r="E2461" s="17">
        <v>33090.21</v>
      </c>
      <c r="F2461" s="167" t="s">
        <v>11513</v>
      </c>
      <c r="G2461" s="26">
        <f>10000+5000+15000</f>
        <v>30000</v>
      </c>
      <c r="H2461" s="26">
        <f t="shared" si="39"/>
        <v>3090.2099999999991</v>
      </c>
      <c r="I2461" s="21"/>
    </row>
    <row r="2462" spans="1:9" x14ac:dyDescent="0.25">
      <c r="A2462" s="18">
        <v>42756</v>
      </c>
      <c r="B2462" s="19" t="s">
        <v>2838</v>
      </c>
      <c r="C2462" s="20">
        <v>98059</v>
      </c>
      <c r="D2462" s="4" t="s">
        <v>30</v>
      </c>
      <c r="E2462" s="17">
        <v>484.8</v>
      </c>
      <c r="F2462" s="41" t="s">
        <v>927</v>
      </c>
      <c r="G2462" s="17">
        <v>484.8</v>
      </c>
      <c r="H2462" s="17">
        <f t="shared" si="39"/>
        <v>0</v>
      </c>
      <c r="I2462" s="21"/>
    </row>
    <row r="2463" spans="1:9" x14ac:dyDescent="0.25">
      <c r="A2463" s="18">
        <v>42756</v>
      </c>
      <c r="B2463" s="19" t="s">
        <v>2839</v>
      </c>
      <c r="C2463" s="20">
        <v>98060</v>
      </c>
      <c r="D2463" s="4" t="s">
        <v>1870</v>
      </c>
      <c r="E2463" s="17">
        <v>122.4</v>
      </c>
      <c r="F2463" s="41" t="s">
        <v>927</v>
      </c>
      <c r="G2463" s="17">
        <v>122.4</v>
      </c>
      <c r="H2463" s="17">
        <f t="shared" si="39"/>
        <v>0</v>
      </c>
      <c r="I2463" s="21"/>
    </row>
    <row r="2464" spans="1:9" x14ac:dyDescent="0.25">
      <c r="A2464" s="18">
        <v>42756</v>
      </c>
      <c r="B2464" s="19" t="s">
        <v>2840</v>
      </c>
      <c r="C2464" s="20">
        <v>98061</v>
      </c>
      <c r="D2464" s="4" t="s">
        <v>476</v>
      </c>
      <c r="E2464" s="17">
        <v>38474.800000000003</v>
      </c>
      <c r="F2464" s="41" t="s">
        <v>361</v>
      </c>
      <c r="G2464" s="17">
        <v>38474.800000000003</v>
      </c>
      <c r="H2464" s="17">
        <f t="shared" si="39"/>
        <v>0</v>
      </c>
      <c r="I2464" s="21"/>
    </row>
    <row r="2465" spans="1:9" x14ac:dyDescent="0.25">
      <c r="A2465" s="18">
        <v>42756</v>
      </c>
      <c r="B2465" s="19" t="s">
        <v>2841</v>
      </c>
      <c r="C2465" s="20">
        <v>98062</v>
      </c>
      <c r="D2465" s="4" t="s">
        <v>305</v>
      </c>
      <c r="E2465" s="17">
        <v>7272.9</v>
      </c>
      <c r="F2465" s="41" t="s">
        <v>336</v>
      </c>
      <c r="G2465" s="17">
        <v>7272.9</v>
      </c>
      <c r="H2465" s="17">
        <f t="shared" si="39"/>
        <v>0</v>
      </c>
      <c r="I2465" s="21"/>
    </row>
    <row r="2466" spans="1:9" x14ac:dyDescent="0.25">
      <c r="A2466" s="18">
        <v>42756</v>
      </c>
      <c r="B2466" s="19" t="s">
        <v>2842</v>
      </c>
      <c r="C2466" s="20">
        <v>98063</v>
      </c>
      <c r="D2466" s="4" t="s">
        <v>472</v>
      </c>
      <c r="E2466" s="17">
        <v>10039.4</v>
      </c>
      <c r="F2466" s="41" t="s">
        <v>166</v>
      </c>
      <c r="G2466" s="17">
        <v>10039.4</v>
      </c>
      <c r="H2466" s="17">
        <f t="shared" si="39"/>
        <v>0</v>
      </c>
      <c r="I2466" s="21"/>
    </row>
    <row r="2467" spans="1:9" x14ac:dyDescent="0.25">
      <c r="A2467" s="18">
        <v>42756</v>
      </c>
      <c r="B2467" s="19" t="s">
        <v>2843</v>
      </c>
      <c r="C2467" s="20">
        <v>98064</v>
      </c>
      <c r="D2467" s="4" t="s">
        <v>879</v>
      </c>
      <c r="E2467" s="17">
        <v>3388</v>
      </c>
      <c r="F2467" s="41" t="s">
        <v>927</v>
      </c>
      <c r="G2467" s="17">
        <v>3388</v>
      </c>
      <c r="H2467" s="17">
        <f t="shared" si="39"/>
        <v>0</v>
      </c>
      <c r="I2467" s="21"/>
    </row>
    <row r="2468" spans="1:9" x14ac:dyDescent="0.25">
      <c r="A2468" s="18">
        <v>42756</v>
      </c>
      <c r="B2468" s="19" t="s">
        <v>2844</v>
      </c>
      <c r="C2468" s="20">
        <v>98065</v>
      </c>
      <c r="D2468" s="4" t="s">
        <v>2240</v>
      </c>
      <c r="E2468" s="17">
        <v>6474.8</v>
      </c>
      <c r="F2468" s="41" t="s">
        <v>927</v>
      </c>
      <c r="G2468" s="17">
        <v>6474.8</v>
      </c>
      <c r="H2468" s="17">
        <f t="shared" si="39"/>
        <v>0</v>
      </c>
      <c r="I2468" s="21"/>
    </row>
    <row r="2469" spans="1:9" x14ac:dyDescent="0.25">
      <c r="A2469" s="18">
        <v>42756</v>
      </c>
      <c r="B2469" s="19" t="s">
        <v>2845</v>
      </c>
      <c r="C2469" s="20">
        <v>98066</v>
      </c>
      <c r="D2469" s="4" t="s">
        <v>2240</v>
      </c>
      <c r="E2469" s="17">
        <v>364.8</v>
      </c>
      <c r="F2469" s="41" t="s">
        <v>927</v>
      </c>
      <c r="G2469" s="17">
        <v>364.8</v>
      </c>
      <c r="H2469" s="17">
        <f t="shared" si="39"/>
        <v>0</v>
      </c>
      <c r="I2469" s="21"/>
    </row>
    <row r="2470" spans="1:9" x14ac:dyDescent="0.25">
      <c r="A2470" s="18">
        <v>42756</v>
      </c>
      <c r="B2470" s="19" t="s">
        <v>2846</v>
      </c>
      <c r="C2470" s="20">
        <v>98067</v>
      </c>
      <c r="D2470" s="4" t="s">
        <v>236</v>
      </c>
      <c r="E2470" s="17">
        <v>43358.84</v>
      </c>
      <c r="F2470" s="41" t="s">
        <v>2166</v>
      </c>
      <c r="G2470" s="17">
        <v>43358.84</v>
      </c>
      <c r="H2470" s="17">
        <f t="shared" si="39"/>
        <v>0</v>
      </c>
      <c r="I2470" s="21"/>
    </row>
    <row r="2471" spans="1:9" x14ac:dyDescent="0.25">
      <c r="A2471" s="18">
        <v>42756</v>
      </c>
      <c r="B2471" s="19" t="s">
        <v>2847</v>
      </c>
      <c r="C2471" s="20">
        <v>98068</v>
      </c>
      <c r="D2471" s="4" t="s">
        <v>321</v>
      </c>
      <c r="E2471" s="17">
        <v>1641.6</v>
      </c>
      <c r="F2471" s="41" t="s">
        <v>927</v>
      </c>
      <c r="G2471" s="17">
        <v>1641.6</v>
      </c>
      <c r="H2471" s="17">
        <f t="shared" si="39"/>
        <v>0</v>
      </c>
      <c r="I2471" s="21"/>
    </row>
    <row r="2472" spans="1:9" x14ac:dyDescent="0.25">
      <c r="A2472" s="18">
        <v>42756</v>
      </c>
      <c r="B2472" s="19" t="s">
        <v>2848</v>
      </c>
      <c r="C2472" s="20">
        <v>98069</v>
      </c>
      <c r="D2472" s="4" t="s">
        <v>176</v>
      </c>
      <c r="E2472" s="17">
        <v>6474.6</v>
      </c>
      <c r="F2472" s="41" t="s">
        <v>927</v>
      </c>
      <c r="G2472" s="17">
        <v>6474.6</v>
      </c>
      <c r="H2472" s="17">
        <f t="shared" si="39"/>
        <v>0</v>
      </c>
      <c r="I2472" s="21"/>
    </row>
    <row r="2473" spans="1:9" x14ac:dyDescent="0.25">
      <c r="A2473" s="18">
        <v>42756</v>
      </c>
      <c r="B2473" s="19" t="s">
        <v>2849</v>
      </c>
      <c r="C2473" s="20">
        <v>98070</v>
      </c>
      <c r="D2473" s="4" t="s">
        <v>30</v>
      </c>
      <c r="E2473" s="17">
        <v>2853.6</v>
      </c>
      <c r="F2473" s="41" t="s">
        <v>927</v>
      </c>
      <c r="G2473" s="17">
        <v>2853.6</v>
      </c>
      <c r="H2473" s="17">
        <f t="shared" si="39"/>
        <v>0</v>
      </c>
      <c r="I2473" s="21"/>
    </row>
    <row r="2474" spans="1:9" x14ac:dyDescent="0.25">
      <c r="A2474" s="18">
        <v>42756</v>
      </c>
      <c r="B2474" s="19" t="s">
        <v>2850</v>
      </c>
      <c r="C2474" s="20">
        <v>98071</v>
      </c>
      <c r="D2474" s="4" t="s">
        <v>30</v>
      </c>
      <c r="E2474" s="17">
        <v>1334.76</v>
      </c>
      <c r="F2474" s="41" t="s">
        <v>2754</v>
      </c>
      <c r="G2474" s="17">
        <v>1334.76</v>
      </c>
      <c r="H2474" s="17">
        <f t="shared" si="39"/>
        <v>0</v>
      </c>
      <c r="I2474" s="21"/>
    </row>
    <row r="2475" spans="1:9" x14ac:dyDescent="0.25">
      <c r="A2475" s="18">
        <v>42756</v>
      </c>
      <c r="B2475" s="19" t="s">
        <v>2851</v>
      </c>
      <c r="C2475" s="20">
        <v>98072</v>
      </c>
      <c r="D2475" s="4" t="s">
        <v>930</v>
      </c>
      <c r="E2475" s="17">
        <v>1334.76</v>
      </c>
      <c r="F2475" s="41" t="s">
        <v>1391</v>
      </c>
      <c r="G2475" s="17">
        <v>1334.76</v>
      </c>
      <c r="H2475" s="17">
        <f t="shared" si="39"/>
        <v>0</v>
      </c>
      <c r="I2475" s="21"/>
    </row>
    <row r="2476" spans="1:9" x14ac:dyDescent="0.25">
      <c r="A2476" s="18">
        <v>42756</v>
      </c>
      <c r="B2476" s="19" t="s">
        <v>2852</v>
      </c>
      <c r="C2476" s="20">
        <v>98073</v>
      </c>
      <c r="D2476" s="4" t="s">
        <v>19</v>
      </c>
      <c r="E2476" s="17">
        <v>1440</v>
      </c>
      <c r="F2476" s="41" t="s">
        <v>2754</v>
      </c>
      <c r="G2476" s="17">
        <v>1440</v>
      </c>
      <c r="H2476" s="17">
        <f t="shared" si="39"/>
        <v>0</v>
      </c>
      <c r="I2476" s="21"/>
    </row>
    <row r="2477" spans="1:9" x14ac:dyDescent="0.25">
      <c r="A2477" s="18">
        <v>42756</v>
      </c>
      <c r="B2477" s="19" t="s">
        <v>2853</v>
      </c>
      <c r="C2477" s="20">
        <v>98074</v>
      </c>
      <c r="D2477" s="4" t="s">
        <v>57</v>
      </c>
      <c r="E2477" s="17">
        <v>864</v>
      </c>
      <c r="F2477" s="41" t="s">
        <v>2754</v>
      </c>
      <c r="G2477" s="17">
        <v>864</v>
      </c>
      <c r="H2477" s="17">
        <f t="shared" si="39"/>
        <v>0</v>
      </c>
      <c r="I2477" s="21"/>
    </row>
    <row r="2478" spans="1:9" x14ac:dyDescent="0.25">
      <c r="A2478" s="18">
        <v>42756</v>
      </c>
      <c r="B2478" s="19" t="s">
        <v>2854</v>
      </c>
      <c r="C2478" s="20">
        <v>98075</v>
      </c>
      <c r="D2478" s="4" t="s">
        <v>182</v>
      </c>
      <c r="E2478" s="17">
        <v>5760</v>
      </c>
      <c r="F2478" s="41" t="s">
        <v>2754</v>
      </c>
      <c r="G2478" s="17">
        <v>5760</v>
      </c>
      <c r="H2478" s="17">
        <f t="shared" si="39"/>
        <v>0</v>
      </c>
      <c r="I2478" s="21"/>
    </row>
    <row r="2479" spans="1:9" x14ac:dyDescent="0.25">
      <c r="A2479" s="18">
        <v>42756</v>
      </c>
      <c r="B2479" s="19" t="s">
        <v>2855</v>
      </c>
      <c r="C2479" s="20">
        <v>98076</v>
      </c>
      <c r="D2479" s="4" t="s">
        <v>422</v>
      </c>
      <c r="E2479" s="17">
        <v>5895.4</v>
      </c>
      <c r="F2479" s="41" t="s">
        <v>2009</v>
      </c>
      <c r="G2479" s="17">
        <v>5895.4</v>
      </c>
      <c r="H2479" s="17">
        <f t="shared" si="39"/>
        <v>0</v>
      </c>
      <c r="I2479" s="21"/>
    </row>
    <row r="2480" spans="1:9" x14ac:dyDescent="0.25">
      <c r="A2480" s="18">
        <v>42756</v>
      </c>
      <c r="B2480" s="19" t="s">
        <v>2856</v>
      </c>
      <c r="C2480" s="20">
        <v>98077</v>
      </c>
      <c r="D2480" s="15" t="s">
        <v>523</v>
      </c>
      <c r="E2480" s="16">
        <v>0</v>
      </c>
      <c r="F2480" s="40" t="s">
        <v>95</v>
      </c>
      <c r="G2480" s="16">
        <v>0</v>
      </c>
      <c r="H2480" s="16">
        <f t="shared" si="39"/>
        <v>0</v>
      </c>
      <c r="I2480" s="21"/>
    </row>
    <row r="2481" spans="1:9" x14ac:dyDescent="0.25">
      <c r="A2481" s="18">
        <v>42756</v>
      </c>
      <c r="B2481" s="19" t="s">
        <v>2857</v>
      </c>
      <c r="C2481" s="20">
        <v>98078</v>
      </c>
      <c r="D2481" s="4" t="s">
        <v>193</v>
      </c>
      <c r="E2481" s="17">
        <v>3788.2</v>
      </c>
      <c r="F2481" s="41" t="s">
        <v>2754</v>
      </c>
      <c r="G2481" s="17">
        <v>3788.2</v>
      </c>
      <c r="H2481" s="17">
        <f t="shared" si="39"/>
        <v>0</v>
      </c>
      <c r="I2481" s="21"/>
    </row>
    <row r="2482" spans="1:9" x14ac:dyDescent="0.25">
      <c r="A2482" s="18">
        <v>42756</v>
      </c>
      <c r="B2482" s="19" t="s">
        <v>2858</v>
      </c>
      <c r="C2482" s="20">
        <v>98079</v>
      </c>
      <c r="D2482" s="4" t="s">
        <v>231</v>
      </c>
      <c r="E2482" s="17">
        <v>7115.8</v>
      </c>
      <c r="F2482" s="41" t="s">
        <v>2754</v>
      </c>
      <c r="G2482" s="17">
        <v>7115.8</v>
      </c>
      <c r="H2482" s="17">
        <f t="shared" si="39"/>
        <v>0</v>
      </c>
      <c r="I2482" s="21"/>
    </row>
    <row r="2483" spans="1:9" x14ac:dyDescent="0.25">
      <c r="A2483" s="18">
        <v>42756</v>
      </c>
      <c r="B2483" s="19" t="s">
        <v>2859</v>
      </c>
      <c r="C2483" s="20">
        <v>98080</v>
      </c>
      <c r="D2483" s="4" t="s">
        <v>53</v>
      </c>
      <c r="E2483" s="17">
        <v>3606.4</v>
      </c>
      <c r="F2483" s="41" t="s">
        <v>2754</v>
      </c>
      <c r="G2483" s="17">
        <v>3606.4</v>
      </c>
      <c r="H2483" s="17">
        <f t="shared" si="39"/>
        <v>0</v>
      </c>
      <c r="I2483" s="21"/>
    </row>
    <row r="2484" spans="1:9" x14ac:dyDescent="0.25">
      <c r="A2484" s="18">
        <v>42756</v>
      </c>
      <c r="B2484" s="19" t="s">
        <v>2860</v>
      </c>
      <c r="C2484" s="20">
        <v>98081</v>
      </c>
      <c r="D2484" s="4" t="s">
        <v>523</v>
      </c>
      <c r="E2484" s="17">
        <v>27491</v>
      </c>
      <c r="F2484" s="41" t="s">
        <v>1889</v>
      </c>
      <c r="G2484" s="17">
        <v>27491</v>
      </c>
      <c r="H2484" s="17">
        <f t="shared" si="39"/>
        <v>0</v>
      </c>
      <c r="I2484" s="21"/>
    </row>
    <row r="2485" spans="1:9" x14ac:dyDescent="0.25">
      <c r="A2485" s="18">
        <v>42756</v>
      </c>
      <c r="B2485" s="19" t="s">
        <v>2861</v>
      </c>
      <c r="C2485" s="20">
        <v>98082</v>
      </c>
      <c r="D2485" s="4" t="s">
        <v>113</v>
      </c>
      <c r="E2485" s="17">
        <v>2371</v>
      </c>
      <c r="F2485" s="41" t="s">
        <v>927</v>
      </c>
      <c r="G2485" s="17">
        <v>2371</v>
      </c>
      <c r="H2485" s="17">
        <f t="shared" si="39"/>
        <v>0</v>
      </c>
      <c r="I2485" s="21"/>
    </row>
    <row r="2486" spans="1:9" x14ac:dyDescent="0.25">
      <c r="A2486" s="18">
        <v>42756</v>
      </c>
      <c r="B2486" s="19" t="s">
        <v>2862</v>
      </c>
      <c r="C2486" s="20">
        <v>98083</v>
      </c>
      <c r="D2486" s="4" t="s">
        <v>30</v>
      </c>
      <c r="E2486" s="17">
        <v>5979.8</v>
      </c>
      <c r="F2486" s="41" t="s">
        <v>927</v>
      </c>
      <c r="G2486" s="17">
        <v>5979.8</v>
      </c>
      <c r="H2486" s="17">
        <f t="shared" si="39"/>
        <v>0</v>
      </c>
      <c r="I2486" s="21"/>
    </row>
    <row r="2487" spans="1:9" x14ac:dyDescent="0.25">
      <c r="A2487" s="18">
        <v>42756</v>
      </c>
      <c r="B2487" s="19" t="s">
        <v>2863</v>
      </c>
      <c r="C2487" s="20">
        <v>98084</v>
      </c>
      <c r="D2487" s="4" t="s">
        <v>45</v>
      </c>
      <c r="E2487" s="17">
        <v>2388.4</v>
      </c>
      <c r="F2487" s="41" t="s">
        <v>2754</v>
      </c>
      <c r="G2487" s="17">
        <v>2388.4</v>
      </c>
      <c r="H2487" s="17">
        <f t="shared" si="39"/>
        <v>0</v>
      </c>
      <c r="I2487" s="21"/>
    </row>
    <row r="2488" spans="1:9" x14ac:dyDescent="0.25">
      <c r="A2488" s="18">
        <v>42756</v>
      </c>
      <c r="B2488" s="19" t="s">
        <v>2864</v>
      </c>
      <c r="C2488" s="20">
        <v>98085</v>
      </c>
      <c r="D2488" s="15" t="s">
        <v>331</v>
      </c>
      <c r="E2488" s="16">
        <v>0</v>
      </c>
      <c r="F2488" s="40" t="s">
        <v>95</v>
      </c>
      <c r="G2488" s="16">
        <v>0</v>
      </c>
      <c r="H2488" s="16">
        <f t="shared" si="39"/>
        <v>0</v>
      </c>
      <c r="I2488" s="21"/>
    </row>
    <row r="2489" spans="1:9" x14ac:dyDescent="0.25">
      <c r="A2489" s="18">
        <v>42756</v>
      </c>
      <c r="B2489" s="19" t="s">
        <v>2865</v>
      </c>
      <c r="C2489" s="20">
        <v>98086</v>
      </c>
      <c r="D2489" s="4" t="s">
        <v>331</v>
      </c>
      <c r="E2489" s="17">
        <v>3852</v>
      </c>
      <c r="F2489" s="41" t="s">
        <v>2754</v>
      </c>
      <c r="G2489" s="17">
        <v>3852</v>
      </c>
      <c r="H2489" s="17">
        <f t="shared" si="39"/>
        <v>0</v>
      </c>
      <c r="I2489" s="21"/>
    </row>
    <row r="2490" spans="1:9" x14ac:dyDescent="0.25">
      <c r="A2490" s="18">
        <v>42756</v>
      </c>
      <c r="B2490" s="19" t="s">
        <v>2866</v>
      </c>
      <c r="C2490" s="20">
        <v>98087</v>
      </c>
      <c r="D2490" s="4" t="s">
        <v>226</v>
      </c>
      <c r="E2490" s="17">
        <v>1713.6</v>
      </c>
      <c r="F2490" s="41" t="s">
        <v>927</v>
      </c>
      <c r="G2490" s="17">
        <v>1713.6</v>
      </c>
      <c r="H2490" s="17">
        <f t="shared" si="39"/>
        <v>0</v>
      </c>
      <c r="I2490" s="21"/>
    </row>
    <row r="2491" spans="1:9" x14ac:dyDescent="0.25">
      <c r="A2491" s="18">
        <v>42756</v>
      </c>
      <c r="B2491" s="19" t="s">
        <v>2867</v>
      </c>
      <c r="C2491" s="20">
        <v>98088</v>
      </c>
      <c r="D2491" s="4" t="s">
        <v>319</v>
      </c>
      <c r="E2491" s="17">
        <v>4526.3999999999996</v>
      </c>
      <c r="F2491" s="41" t="s">
        <v>336</v>
      </c>
      <c r="G2491" s="17">
        <v>4526.3999999999996</v>
      </c>
      <c r="H2491" s="17">
        <f t="shared" si="39"/>
        <v>0</v>
      </c>
      <c r="I2491" s="21"/>
    </row>
    <row r="2492" spans="1:9" x14ac:dyDescent="0.25">
      <c r="A2492" s="18">
        <v>42756</v>
      </c>
      <c r="B2492" s="19" t="s">
        <v>2868</v>
      </c>
      <c r="C2492" s="20">
        <v>98089</v>
      </c>
      <c r="D2492" s="4" t="s">
        <v>30</v>
      </c>
      <c r="E2492" s="17">
        <v>1057.5</v>
      </c>
      <c r="F2492" s="41" t="s">
        <v>927</v>
      </c>
      <c r="G2492" s="17">
        <v>1057.5</v>
      </c>
      <c r="H2492" s="17">
        <f t="shared" si="39"/>
        <v>0</v>
      </c>
      <c r="I2492" s="21"/>
    </row>
    <row r="2493" spans="1:9" x14ac:dyDescent="0.25">
      <c r="A2493" s="18">
        <v>42756</v>
      </c>
      <c r="B2493" s="19" t="s">
        <v>2869</v>
      </c>
      <c r="C2493" s="20">
        <v>98090</v>
      </c>
      <c r="D2493" s="4" t="s">
        <v>697</v>
      </c>
      <c r="E2493" s="17">
        <v>74560</v>
      </c>
      <c r="F2493" s="41" t="s">
        <v>2554</v>
      </c>
      <c r="G2493" s="17">
        <v>74560</v>
      </c>
      <c r="H2493" s="17">
        <f t="shared" si="39"/>
        <v>0</v>
      </c>
      <c r="I2493" s="21"/>
    </row>
    <row r="2494" spans="1:9" x14ac:dyDescent="0.25">
      <c r="A2494" s="18">
        <v>42756</v>
      </c>
      <c r="B2494" s="19" t="s">
        <v>2870</v>
      </c>
      <c r="C2494" s="20">
        <v>98091</v>
      </c>
      <c r="D2494" s="4" t="s">
        <v>145</v>
      </c>
      <c r="E2494" s="17">
        <v>19036.2</v>
      </c>
      <c r="F2494" s="41" t="s">
        <v>927</v>
      </c>
      <c r="G2494" s="17">
        <v>19036.2</v>
      </c>
      <c r="H2494" s="17">
        <f t="shared" si="39"/>
        <v>0</v>
      </c>
      <c r="I2494" s="21"/>
    </row>
    <row r="2495" spans="1:9" x14ac:dyDescent="0.25">
      <c r="A2495" s="18">
        <v>42756</v>
      </c>
      <c r="B2495" s="19" t="s">
        <v>2871</v>
      </c>
      <c r="C2495" s="20">
        <v>98092</v>
      </c>
      <c r="D2495" s="4" t="s">
        <v>176</v>
      </c>
      <c r="E2495" s="17">
        <v>7199.5</v>
      </c>
      <c r="F2495" s="41" t="s">
        <v>927</v>
      </c>
      <c r="G2495" s="17">
        <v>7199.5</v>
      </c>
      <c r="H2495" s="17">
        <f t="shared" si="39"/>
        <v>0</v>
      </c>
      <c r="I2495" s="21"/>
    </row>
    <row r="2496" spans="1:9" x14ac:dyDescent="0.25">
      <c r="A2496" s="18">
        <v>42756</v>
      </c>
      <c r="B2496" s="19" t="s">
        <v>2872</v>
      </c>
      <c r="C2496" s="20">
        <v>98093</v>
      </c>
      <c r="D2496" s="4" t="s">
        <v>1789</v>
      </c>
      <c r="E2496" s="17">
        <v>6604</v>
      </c>
      <c r="F2496" s="41" t="s">
        <v>927</v>
      </c>
      <c r="G2496" s="17">
        <v>6604</v>
      </c>
      <c r="H2496" s="17">
        <f t="shared" si="39"/>
        <v>0</v>
      </c>
      <c r="I2496" s="21"/>
    </row>
    <row r="2497" spans="1:9" x14ac:dyDescent="0.25">
      <c r="A2497" s="18">
        <v>42756</v>
      </c>
      <c r="B2497" s="19" t="s">
        <v>2873</v>
      </c>
      <c r="C2497" s="20">
        <v>98094</v>
      </c>
      <c r="D2497" s="4" t="s">
        <v>1789</v>
      </c>
      <c r="E2497" s="17">
        <v>1560</v>
      </c>
      <c r="F2497" s="41" t="s">
        <v>927</v>
      </c>
      <c r="G2497" s="17">
        <v>1560</v>
      </c>
      <c r="H2497" s="17">
        <f t="shared" si="39"/>
        <v>0</v>
      </c>
      <c r="I2497" s="21"/>
    </row>
    <row r="2498" spans="1:9" x14ac:dyDescent="0.25">
      <c r="A2498" s="18">
        <v>42756</v>
      </c>
      <c r="B2498" s="19" t="s">
        <v>2874</v>
      </c>
      <c r="C2498" s="20">
        <v>98095</v>
      </c>
      <c r="D2498" s="4" t="s">
        <v>205</v>
      </c>
      <c r="E2498" s="17">
        <v>89333.69</v>
      </c>
      <c r="F2498" s="41" t="s">
        <v>1156</v>
      </c>
      <c r="G2498" s="17">
        <v>89333.69</v>
      </c>
      <c r="H2498" s="17">
        <f t="shared" si="39"/>
        <v>0</v>
      </c>
      <c r="I2498" s="21"/>
    </row>
    <row r="2499" spans="1:9" x14ac:dyDescent="0.25">
      <c r="A2499" s="18">
        <v>42756</v>
      </c>
      <c r="B2499" s="19" t="s">
        <v>2875</v>
      </c>
      <c r="C2499" s="20">
        <v>98096</v>
      </c>
      <c r="D2499" s="4" t="s">
        <v>266</v>
      </c>
      <c r="E2499" s="17">
        <v>13294</v>
      </c>
      <c r="F2499" s="41" t="s">
        <v>2754</v>
      </c>
      <c r="G2499" s="17">
        <v>13294</v>
      </c>
      <c r="H2499" s="17">
        <f t="shared" si="39"/>
        <v>0</v>
      </c>
      <c r="I2499" s="21"/>
    </row>
    <row r="2500" spans="1:9" x14ac:dyDescent="0.25">
      <c r="A2500" s="18">
        <v>42756</v>
      </c>
      <c r="B2500" s="19" t="s">
        <v>2876</v>
      </c>
      <c r="C2500" s="20">
        <v>98097</v>
      </c>
      <c r="D2500" s="4" t="s">
        <v>30</v>
      </c>
      <c r="E2500" s="17">
        <v>75</v>
      </c>
      <c r="F2500" s="41" t="s">
        <v>927</v>
      </c>
      <c r="G2500" s="17">
        <v>75</v>
      </c>
      <c r="H2500" s="17">
        <f t="shared" si="39"/>
        <v>0</v>
      </c>
      <c r="I2500" s="21"/>
    </row>
    <row r="2501" spans="1:9" x14ac:dyDescent="0.25">
      <c r="A2501" s="18">
        <v>42756</v>
      </c>
      <c r="B2501" s="19" t="s">
        <v>2877</v>
      </c>
      <c r="C2501" s="20">
        <v>98098</v>
      </c>
      <c r="D2501" s="4" t="s">
        <v>1645</v>
      </c>
      <c r="E2501" s="17">
        <v>1267.7</v>
      </c>
      <c r="F2501" s="41" t="s">
        <v>927</v>
      </c>
      <c r="G2501" s="17">
        <v>1267.7</v>
      </c>
      <c r="H2501" s="17">
        <f t="shared" si="39"/>
        <v>0</v>
      </c>
      <c r="I2501" s="21"/>
    </row>
    <row r="2502" spans="1:9" x14ac:dyDescent="0.25">
      <c r="A2502" s="18">
        <v>42756</v>
      </c>
      <c r="B2502" s="19" t="s">
        <v>2878</v>
      </c>
      <c r="C2502" s="20">
        <v>98099</v>
      </c>
      <c r="D2502" s="4" t="s">
        <v>10</v>
      </c>
      <c r="E2502" s="17">
        <v>161053.25</v>
      </c>
      <c r="F2502" s="41" t="s">
        <v>166</v>
      </c>
      <c r="G2502" s="17">
        <v>161053.25</v>
      </c>
      <c r="H2502" s="17">
        <f t="shared" ref="H2502:H2565" si="40">E2502-G2502</f>
        <v>0</v>
      </c>
      <c r="I2502" s="21"/>
    </row>
    <row r="2503" spans="1:9" x14ac:dyDescent="0.25">
      <c r="A2503" s="18">
        <v>42756</v>
      </c>
      <c r="B2503" s="19" t="s">
        <v>2879</v>
      </c>
      <c r="C2503" s="20">
        <v>98100</v>
      </c>
      <c r="D2503" s="4" t="s">
        <v>122</v>
      </c>
      <c r="E2503" s="17">
        <v>4820.8</v>
      </c>
      <c r="F2503" s="41" t="s">
        <v>1173</v>
      </c>
      <c r="G2503" s="17">
        <v>4820.8</v>
      </c>
      <c r="H2503" s="17">
        <f t="shared" si="40"/>
        <v>0</v>
      </c>
      <c r="I2503" s="21"/>
    </row>
    <row r="2504" spans="1:9" x14ac:dyDescent="0.25">
      <c r="A2504" s="18">
        <v>42756</v>
      </c>
      <c r="B2504" s="19" t="s">
        <v>2880</v>
      </c>
      <c r="C2504" s="20">
        <v>98101</v>
      </c>
      <c r="D2504" s="4" t="s">
        <v>222</v>
      </c>
      <c r="E2504" s="17">
        <v>479115</v>
      </c>
      <c r="F2504" s="41" t="s">
        <v>2166</v>
      </c>
      <c r="G2504" s="17">
        <v>479115</v>
      </c>
      <c r="H2504" s="17">
        <f t="shared" si="40"/>
        <v>0</v>
      </c>
      <c r="I2504" s="21"/>
    </row>
    <row r="2505" spans="1:9" x14ac:dyDescent="0.25">
      <c r="A2505" s="18">
        <v>42756</v>
      </c>
      <c r="B2505" s="19" t="s">
        <v>2881</v>
      </c>
      <c r="C2505" s="20">
        <v>98102</v>
      </c>
      <c r="D2505" s="4" t="s">
        <v>457</v>
      </c>
      <c r="E2505" s="17">
        <v>828.1</v>
      </c>
      <c r="F2505" s="41" t="s">
        <v>927</v>
      </c>
      <c r="G2505" s="17">
        <v>828.1</v>
      </c>
      <c r="H2505" s="17">
        <f t="shared" si="40"/>
        <v>0</v>
      </c>
      <c r="I2505" s="21"/>
    </row>
    <row r="2506" spans="1:9" x14ac:dyDescent="0.25">
      <c r="A2506" s="18">
        <v>42756</v>
      </c>
      <c r="B2506" s="19" t="s">
        <v>2882</v>
      </c>
      <c r="C2506" s="20">
        <v>98103</v>
      </c>
      <c r="D2506" s="4" t="s">
        <v>222</v>
      </c>
      <c r="E2506" s="17">
        <v>30290.6</v>
      </c>
      <c r="F2506" s="41" t="s">
        <v>2143</v>
      </c>
      <c r="G2506" s="17">
        <v>30290.6</v>
      </c>
      <c r="H2506" s="17">
        <f t="shared" si="40"/>
        <v>0</v>
      </c>
      <c r="I2506" s="21"/>
    </row>
    <row r="2507" spans="1:9" x14ac:dyDescent="0.25">
      <c r="A2507" s="18">
        <v>42756</v>
      </c>
      <c r="B2507" s="19" t="s">
        <v>2883</v>
      </c>
      <c r="C2507" s="20">
        <v>98104</v>
      </c>
      <c r="D2507" s="4" t="s">
        <v>10</v>
      </c>
      <c r="E2507" s="17">
        <v>97419.3</v>
      </c>
      <c r="F2507" s="41" t="s">
        <v>166</v>
      </c>
      <c r="G2507" s="17">
        <v>97419.3</v>
      </c>
      <c r="H2507" s="17">
        <f t="shared" si="40"/>
        <v>0</v>
      </c>
      <c r="I2507" s="21"/>
    </row>
    <row r="2508" spans="1:9" x14ac:dyDescent="0.25">
      <c r="A2508" s="18">
        <v>42756</v>
      </c>
      <c r="B2508" s="19" t="s">
        <v>2884</v>
      </c>
      <c r="C2508" s="20">
        <v>98105</v>
      </c>
      <c r="D2508" s="4" t="s">
        <v>430</v>
      </c>
      <c r="E2508" s="17">
        <v>2654</v>
      </c>
      <c r="F2508" s="41" t="s">
        <v>927</v>
      </c>
      <c r="G2508" s="17">
        <v>2654</v>
      </c>
      <c r="H2508" s="17">
        <f t="shared" si="40"/>
        <v>0</v>
      </c>
      <c r="I2508" s="21"/>
    </row>
    <row r="2509" spans="1:9" x14ac:dyDescent="0.25">
      <c r="A2509" s="18">
        <v>42756</v>
      </c>
      <c r="B2509" s="19" t="s">
        <v>2885</v>
      </c>
      <c r="C2509" s="20">
        <v>98106</v>
      </c>
      <c r="D2509" s="4" t="s">
        <v>115</v>
      </c>
      <c r="E2509" s="17">
        <v>3227.7</v>
      </c>
      <c r="F2509" s="41" t="s">
        <v>927</v>
      </c>
      <c r="G2509" s="17">
        <v>3227.7</v>
      </c>
      <c r="H2509" s="17">
        <f t="shared" si="40"/>
        <v>0</v>
      </c>
      <c r="I2509" s="21"/>
    </row>
    <row r="2510" spans="1:9" x14ac:dyDescent="0.25">
      <c r="A2510" s="18">
        <v>42756</v>
      </c>
      <c r="B2510" s="19" t="s">
        <v>2886</v>
      </c>
      <c r="C2510" s="20">
        <v>98107</v>
      </c>
      <c r="D2510" s="15" t="s">
        <v>222</v>
      </c>
      <c r="E2510" s="16">
        <v>0</v>
      </c>
      <c r="F2510" s="40" t="s">
        <v>95</v>
      </c>
      <c r="G2510" s="16">
        <v>0</v>
      </c>
      <c r="H2510" s="16">
        <f t="shared" si="40"/>
        <v>0</v>
      </c>
      <c r="I2510" s="21"/>
    </row>
    <row r="2511" spans="1:9" x14ac:dyDescent="0.25">
      <c r="A2511" s="18">
        <v>42756</v>
      </c>
      <c r="B2511" s="19" t="s">
        <v>2887</v>
      </c>
      <c r="C2511" s="20">
        <v>98108</v>
      </c>
      <c r="D2511" s="15" t="s">
        <v>10</v>
      </c>
      <c r="E2511" s="16">
        <v>0</v>
      </c>
      <c r="F2511" s="40" t="s">
        <v>95</v>
      </c>
      <c r="G2511" s="16">
        <v>0</v>
      </c>
      <c r="H2511" s="16">
        <f t="shared" si="40"/>
        <v>0</v>
      </c>
      <c r="I2511" s="21"/>
    </row>
    <row r="2512" spans="1:9" x14ac:dyDescent="0.25">
      <c r="A2512" s="18">
        <v>42756</v>
      </c>
      <c r="B2512" s="19" t="s">
        <v>2888</v>
      </c>
      <c r="C2512" s="20">
        <v>98109</v>
      </c>
      <c r="D2512" s="4" t="s">
        <v>10</v>
      </c>
      <c r="E2512" s="17">
        <v>193777.5</v>
      </c>
      <c r="F2512" s="41" t="s">
        <v>166</v>
      </c>
      <c r="G2512" s="17">
        <v>193777.5</v>
      </c>
      <c r="H2512" s="17">
        <f t="shared" si="40"/>
        <v>0</v>
      </c>
      <c r="I2512" s="21"/>
    </row>
    <row r="2513" spans="1:9" x14ac:dyDescent="0.25">
      <c r="A2513" s="18">
        <v>42756</v>
      </c>
      <c r="B2513" s="19" t="s">
        <v>2889</v>
      </c>
      <c r="C2513" s="20">
        <v>98110</v>
      </c>
      <c r="D2513" s="4" t="s">
        <v>866</v>
      </c>
      <c r="E2513" s="17">
        <v>832.5</v>
      </c>
      <c r="F2513" s="41" t="s">
        <v>927</v>
      </c>
      <c r="G2513" s="17">
        <v>832.5</v>
      </c>
      <c r="H2513" s="17">
        <f t="shared" si="40"/>
        <v>0</v>
      </c>
      <c r="I2513" s="21"/>
    </row>
    <row r="2514" spans="1:9" x14ac:dyDescent="0.25">
      <c r="A2514" s="18">
        <v>42756</v>
      </c>
      <c r="B2514" s="19" t="s">
        <v>2890</v>
      </c>
      <c r="C2514" s="20">
        <v>98111</v>
      </c>
      <c r="D2514" s="4" t="s">
        <v>10</v>
      </c>
      <c r="E2514" s="17">
        <v>984</v>
      </c>
      <c r="F2514" s="41" t="s">
        <v>166</v>
      </c>
      <c r="G2514" s="17">
        <v>984</v>
      </c>
      <c r="H2514" s="17">
        <f t="shared" si="40"/>
        <v>0</v>
      </c>
      <c r="I2514" s="21"/>
    </row>
    <row r="2515" spans="1:9" x14ac:dyDescent="0.25">
      <c r="A2515" s="18">
        <v>42757</v>
      </c>
      <c r="B2515" s="19" t="s">
        <v>2891</v>
      </c>
      <c r="C2515" s="20">
        <v>98112</v>
      </c>
      <c r="D2515" s="4" t="s">
        <v>1335</v>
      </c>
      <c r="E2515" s="17">
        <v>4979.2</v>
      </c>
      <c r="F2515" s="41" t="s">
        <v>2754</v>
      </c>
      <c r="G2515" s="17">
        <v>4979.2</v>
      </c>
      <c r="H2515" s="17">
        <f t="shared" si="40"/>
        <v>0</v>
      </c>
      <c r="I2515" s="21"/>
    </row>
    <row r="2516" spans="1:9" x14ac:dyDescent="0.25">
      <c r="A2516" s="18">
        <v>42757</v>
      </c>
      <c r="B2516" s="19" t="s">
        <v>2892</v>
      </c>
      <c r="C2516" s="20">
        <v>98113</v>
      </c>
      <c r="D2516" s="4" t="s">
        <v>231</v>
      </c>
      <c r="E2516" s="17">
        <v>10141.700000000001</v>
      </c>
      <c r="F2516" s="41" t="s">
        <v>336</v>
      </c>
      <c r="G2516" s="17">
        <v>10141.700000000001</v>
      </c>
      <c r="H2516" s="17">
        <f t="shared" si="40"/>
        <v>0</v>
      </c>
      <c r="I2516" s="21"/>
    </row>
    <row r="2517" spans="1:9" x14ac:dyDescent="0.25">
      <c r="A2517" s="18">
        <v>42757</v>
      </c>
      <c r="B2517" s="19" t="s">
        <v>2893</v>
      </c>
      <c r="C2517" s="20">
        <v>98114</v>
      </c>
      <c r="D2517" s="4" t="s">
        <v>1786</v>
      </c>
      <c r="E2517" s="17">
        <v>11138.4</v>
      </c>
      <c r="F2517" s="41" t="s">
        <v>2754</v>
      </c>
      <c r="G2517" s="17">
        <v>11138.4</v>
      </c>
      <c r="H2517" s="17">
        <f t="shared" si="40"/>
        <v>0</v>
      </c>
      <c r="I2517" s="21"/>
    </row>
    <row r="2518" spans="1:9" x14ac:dyDescent="0.25">
      <c r="A2518" s="18">
        <v>42757</v>
      </c>
      <c r="B2518" s="19" t="s">
        <v>2894</v>
      </c>
      <c r="C2518" s="20">
        <v>98115</v>
      </c>
      <c r="D2518" s="4" t="s">
        <v>236</v>
      </c>
      <c r="E2518" s="17">
        <v>87338.15</v>
      </c>
      <c r="F2518" s="41" t="s">
        <v>2166</v>
      </c>
      <c r="G2518" s="17">
        <v>87338.15</v>
      </c>
      <c r="H2518" s="17">
        <f t="shared" si="40"/>
        <v>0</v>
      </c>
      <c r="I2518" s="21"/>
    </row>
    <row r="2519" spans="1:9" x14ac:dyDescent="0.25">
      <c r="A2519" s="18">
        <v>42757</v>
      </c>
      <c r="B2519" s="19" t="s">
        <v>2895</v>
      </c>
      <c r="C2519" s="20">
        <v>98116</v>
      </c>
      <c r="D2519" s="4" t="s">
        <v>28</v>
      </c>
      <c r="E2519" s="17">
        <v>6820</v>
      </c>
      <c r="F2519" s="41" t="s">
        <v>2754</v>
      </c>
      <c r="G2519" s="17">
        <v>6820</v>
      </c>
      <c r="H2519" s="17">
        <f t="shared" si="40"/>
        <v>0</v>
      </c>
      <c r="I2519" s="21"/>
    </row>
    <row r="2520" spans="1:9" x14ac:dyDescent="0.25">
      <c r="A2520" s="18">
        <v>42757</v>
      </c>
      <c r="B2520" s="19" t="s">
        <v>2896</v>
      </c>
      <c r="C2520" s="20">
        <v>98117</v>
      </c>
      <c r="D2520" s="4" t="s">
        <v>231</v>
      </c>
      <c r="E2520" s="17">
        <v>34960</v>
      </c>
      <c r="F2520" s="41" t="s">
        <v>336</v>
      </c>
      <c r="G2520" s="17">
        <v>34960</v>
      </c>
      <c r="H2520" s="17">
        <f t="shared" si="40"/>
        <v>0</v>
      </c>
      <c r="I2520" s="21"/>
    </row>
    <row r="2521" spans="1:9" x14ac:dyDescent="0.25">
      <c r="A2521" s="18">
        <v>42757</v>
      </c>
      <c r="B2521" s="19" t="s">
        <v>2897</v>
      </c>
      <c r="C2521" s="20">
        <v>98118</v>
      </c>
      <c r="D2521" s="4" t="s">
        <v>17</v>
      </c>
      <c r="E2521" s="17">
        <v>5040</v>
      </c>
      <c r="F2521" s="41" t="s">
        <v>2754</v>
      </c>
      <c r="G2521" s="17">
        <v>5040</v>
      </c>
      <c r="H2521" s="17">
        <f t="shared" si="40"/>
        <v>0</v>
      </c>
      <c r="I2521" s="21"/>
    </row>
    <row r="2522" spans="1:9" x14ac:dyDescent="0.25">
      <c r="A2522" s="18">
        <v>42757</v>
      </c>
      <c r="B2522" s="19" t="s">
        <v>2898</v>
      </c>
      <c r="C2522" s="20">
        <v>98119</v>
      </c>
      <c r="D2522" s="4" t="s">
        <v>71</v>
      </c>
      <c r="E2522" s="17">
        <v>2492</v>
      </c>
      <c r="F2522" s="41" t="s">
        <v>2754</v>
      </c>
      <c r="G2522" s="17">
        <v>2492</v>
      </c>
      <c r="H2522" s="17">
        <f t="shared" si="40"/>
        <v>0</v>
      </c>
      <c r="I2522" s="21"/>
    </row>
    <row r="2523" spans="1:9" x14ac:dyDescent="0.25">
      <c r="A2523" s="18">
        <v>42757</v>
      </c>
      <c r="B2523" s="19" t="s">
        <v>2899</v>
      </c>
      <c r="C2523" s="20">
        <v>98120</v>
      </c>
      <c r="D2523" s="4" t="s">
        <v>67</v>
      </c>
      <c r="E2523" s="17">
        <v>8654.4</v>
      </c>
      <c r="F2523" s="41" t="s">
        <v>2274</v>
      </c>
      <c r="G2523" s="17">
        <v>8654.4</v>
      </c>
      <c r="H2523" s="17">
        <f t="shared" si="40"/>
        <v>0</v>
      </c>
      <c r="I2523" s="21"/>
    </row>
    <row r="2524" spans="1:9" x14ac:dyDescent="0.25">
      <c r="A2524" s="18">
        <v>42757</v>
      </c>
      <c r="B2524" s="19" t="s">
        <v>2900</v>
      </c>
      <c r="C2524" s="20">
        <v>98121</v>
      </c>
      <c r="D2524" s="4" t="s">
        <v>1830</v>
      </c>
      <c r="E2524" s="17">
        <v>15153.6</v>
      </c>
      <c r="F2524" s="41" t="s">
        <v>2754</v>
      </c>
      <c r="G2524" s="17">
        <v>15153.6</v>
      </c>
      <c r="H2524" s="17">
        <f t="shared" si="40"/>
        <v>0</v>
      </c>
      <c r="I2524" s="21"/>
    </row>
    <row r="2525" spans="1:9" x14ac:dyDescent="0.25">
      <c r="A2525" s="18">
        <v>42757</v>
      </c>
      <c r="B2525" s="19" t="s">
        <v>2901</v>
      </c>
      <c r="C2525" s="20">
        <v>98122</v>
      </c>
      <c r="D2525" s="4" t="s">
        <v>30</v>
      </c>
      <c r="E2525" s="17">
        <v>367.5</v>
      </c>
      <c r="F2525" s="41" t="s">
        <v>2754</v>
      </c>
      <c r="G2525" s="17">
        <v>367.5</v>
      </c>
      <c r="H2525" s="17">
        <f t="shared" si="40"/>
        <v>0</v>
      </c>
      <c r="I2525" s="21"/>
    </row>
    <row r="2526" spans="1:9" x14ac:dyDescent="0.25">
      <c r="A2526" s="18">
        <v>42757</v>
      </c>
      <c r="B2526" s="19" t="s">
        <v>2902</v>
      </c>
      <c r="C2526" s="20">
        <v>98123</v>
      </c>
      <c r="D2526" s="4" t="s">
        <v>35</v>
      </c>
      <c r="E2526" s="17">
        <v>4068</v>
      </c>
      <c r="F2526" s="41" t="s">
        <v>2274</v>
      </c>
      <c r="G2526" s="17">
        <v>4068</v>
      </c>
      <c r="H2526" s="17">
        <f t="shared" si="40"/>
        <v>0</v>
      </c>
      <c r="I2526" s="21"/>
    </row>
    <row r="2527" spans="1:9" x14ac:dyDescent="0.25">
      <c r="A2527" s="18">
        <v>42757</v>
      </c>
      <c r="B2527" s="19" t="s">
        <v>2903</v>
      </c>
      <c r="C2527" s="20">
        <v>98124</v>
      </c>
      <c r="D2527" s="4" t="s">
        <v>30</v>
      </c>
      <c r="E2527" s="17">
        <v>387.1</v>
      </c>
      <c r="F2527" s="41" t="s">
        <v>2754</v>
      </c>
      <c r="G2527" s="17">
        <v>387.1</v>
      </c>
      <c r="H2527" s="17">
        <f t="shared" si="40"/>
        <v>0</v>
      </c>
      <c r="I2527" s="21"/>
    </row>
    <row r="2528" spans="1:9" x14ac:dyDescent="0.25">
      <c r="A2528" s="18">
        <v>42757</v>
      </c>
      <c r="B2528" s="19" t="s">
        <v>2904</v>
      </c>
      <c r="C2528" s="20">
        <v>98125</v>
      </c>
      <c r="D2528" s="4" t="s">
        <v>231</v>
      </c>
      <c r="E2528" s="17">
        <v>4850.3999999999996</v>
      </c>
      <c r="F2528" s="41" t="s">
        <v>336</v>
      </c>
      <c r="G2528" s="17">
        <v>4850.3999999999996</v>
      </c>
      <c r="H2528" s="17">
        <f t="shared" si="40"/>
        <v>0</v>
      </c>
      <c r="I2528" s="21"/>
    </row>
    <row r="2529" spans="1:9" x14ac:dyDescent="0.25">
      <c r="A2529" s="18">
        <v>42757</v>
      </c>
      <c r="B2529" s="19" t="s">
        <v>2905</v>
      </c>
      <c r="C2529" s="20">
        <v>98126</v>
      </c>
      <c r="D2529" s="4" t="s">
        <v>1090</v>
      </c>
      <c r="E2529" s="17">
        <v>2492.1</v>
      </c>
      <c r="F2529" s="41" t="s">
        <v>2754</v>
      </c>
      <c r="G2529" s="17">
        <v>2492.1</v>
      </c>
      <c r="H2529" s="17">
        <f t="shared" si="40"/>
        <v>0</v>
      </c>
      <c r="I2529" s="21"/>
    </row>
    <row r="2530" spans="1:9" x14ac:dyDescent="0.25">
      <c r="A2530" s="18">
        <v>42757</v>
      </c>
      <c r="B2530" s="19" t="s">
        <v>2906</v>
      </c>
      <c r="C2530" s="20">
        <v>98127</v>
      </c>
      <c r="D2530" s="4" t="s">
        <v>79</v>
      </c>
      <c r="E2530" s="17">
        <v>2308.8000000000002</v>
      </c>
      <c r="F2530" s="41" t="s">
        <v>2754</v>
      </c>
      <c r="G2530" s="17">
        <v>2308.8000000000002</v>
      </c>
      <c r="H2530" s="17">
        <f t="shared" si="40"/>
        <v>0</v>
      </c>
      <c r="I2530" s="21"/>
    </row>
    <row r="2531" spans="1:9" x14ac:dyDescent="0.25">
      <c r="A2531" s="18">
        <v>42757</v>
      </c>
      <c r="B2531" s="19" t="s">
        <v>2907</v>
      </c>
      <c r="C2531" s="20">
        <v>98128</v>
      </c>
      <c r="D2531" s="4" t="s">
        <v>862</v>
      </c>
      <c r="E2531" s="17">
        <v>6965.4</v>
      </c>
      <c r="F2531" s="41" t="s">
        <v>2754</v>
      </c>
      <c r="G2531" s="17">
        <v>6965.4</v>
      </c>
      <c r="H2531" s="17">
        <f t="shared" si="40"/>
        <v>0</v>
      </c>
      <c r="I2531" s="21"/>
    </row>
    <row r="2532" spans="1:9" x14ac:dyDescent="0.25">
      <c r="A2532" s="18">
        <v>42757</v>
      </c>
      <c r="B2532" s="19" t="s">
        <v>2908</v>
      </c>
      <c r="C2532" s="20">
        <v>98129</v>
      </c>
      <c r="D2532" s="4" t="s">
        <v>862</v>
      </c>
      <c r="E2532" s="17">
        <v>3228.3</v>
      </c>
      <c r="F2532" s="41" t="s">
        <v>2754</v>
      </c>
      <c r="G2532" s="17">
        <v>3228.3</v>
      </c>
      <c r="H2532" s="17">
        <f t="shared" si="40"/>
        <v>0</v>
      </c>
      <c r="I2532" s="21"/>
    </row>
    <row r="2533" spans="1:9" x14ac:dyDescent="0.25">
      <c r="A2533" s="18">
        <v>42757</v>
      </c>
      <c r="B2533" s="19" t="s">
        <v>2909</v>
      </c>
      <c r="C2533" s="20">
        <v>98130</v>
      </c>
      <c r="D2533" s="4" t="s">
        <v>1116</v>
      </c>
      <c r="E2533" s="17">
        <v>4621</v>
      </c>
      <c r="F2533" s="41" t="s">
        <v>2274</v>
      </c>
      <c r="G2533" s="17">
        <v>4621</v>
      </c>
      <c r="H2533" s="17">
        <f t="shared" si="40"/>
        <v>0</v>
      </c>
      <c r="I2533" s="21"/>
    </row>
    <row r="2534" spans="1:9" x14ac:dyDescent="0.25">
      <c r="A2534" s="18">
        <v>42757</v>
      </c>
      <c r="B2534" s="19" t="s">
        <v>2910</v>
      </c>
      <c r="C2534" s="20">
        <v>98131</v>
      </c>
      <c r="D2534" s="4" t="s">
        <v>1925</v>
      </c>
      <c r="E2534" s="17">
        <v>355.2</v>
      </c>
      <c r="F2534" s="41" t="s">
        <v>2754</v>
      </c>
      <c r="G2534" s="17">
        <v>355.2</v>
      </c>
      <c r="H2534" s="17">
        <f t="shared" si="40"/>
        <v>0</v>
      </c>
      <c r="I2534" s="21"/>
    </row>
    <row r="2535" spans="1:9" x14ac:dyDescent="0.25">
      <c r="A2535" s="18">
        <v>42757</v>
      </c>
      <c r="B2535" s="19" t="s">
        <v>2911</v>
      </c>
      <c r="C2535" s="20">
        <v>98132</v>
      </c>
      <c r="D2535" s="4" t="s">
        <v>30</v>
      </c>
      <c r="E2535" s="17">
        <v>1043.5</v>
      </c>
      <c r="F2535" s="41" t="s">
        <v>2754</v>
      </c>
      <c r="G2535" s="17">
        <v>1043.5</v>
      </c>
      <c r="H2535" s="17">
        <f t="shared" si="40"/>
        <v>0</v>
      </c>
      <c r="I2535" s="21"/>
    </row>
    <row r="2536" spans="1:9" x14ac:dyDescent="0.25">
      <c r="A2536" s="18">
        <v>42757</v>
      </c>
      <c r="B2536" s="19" t="s">
        <v>2912</v>
      </c>
      <c r="C2536" s="20">
        <v>98133</v>
      </c>
      <c r="D2536" s="4" t="s">
        <v>457</v>
      </c>
      <c r="E2536" s="17">
        <v>5378.5</v>
      </c>
      <c r="F2536" s="41" t="s">
        <v>2754</v>
      </c>
      <c r="G2536" s="17">
        <v>5378.5</v>
      </c>
      <c r="H2536" s="17">
        <f t="shared" si="40"/>
        <v>0</v>
      </c>
      <c r="I2536" s="21"/>
    </row>
    <row r="2537" spans="1:9" x14ac:dyDescent="0.25">
      <c r="A2537" s="18">
        <v>42757</v>
      </c>
      <c r="B2537" s="19" t="s">
        <v>2913</v>
      </c>
      <c r="C2537" s="20">
        <v>98134</v>
      </c>
      <c r="D2537" s="4" t="s">
        <v>133</v>
      </c>
      <c r="E2537" s="17">
        <v>1430</v>
      </c>
      <c r="F2537" s="41" t="s">
        <v>2754</v>
      </c>
      <c r="G2537" s="17">
        <v>1430</v>
      </c>
      <c r="H2537" s="17">
        <f t="shared" si="40"/>
        <v>0</v>
      </c>
      <c r="I2537" s="21"/>
    </row>
    <row r="2538" spans="1:9" x14ac:dyDescent="0.25">
      <c r="A2538" s="18">
        <v>42757</v>
      </c>
      <c r="B2538" s="19" t="s">
        <v>2914</v>
      </c>
      <c r="C2538" s="20">
        <v>98135</v>
      </c>
      <c r="D2538" s="4" t="s">
        <v>222</v>
      </c>
      <c r="E2538" s="17">
        <v>26002.7</v>
      </c>
      <c r="F2538" s="41" t="s">
        <v>2166</v>
      </c>
      <c r="G2538" s="17">
        <v>26002.7</v>
      </c>
      <c r="H2538" s="17">
        <f t="shared" si="40"/>
        <v>0</v>
      </c>
      <c r="I2538" s="21"/>
    </row>
    <row r="2539" spans="1:9" x14ac:dyDescent="0.25">
      <c r="A2539" s="18">
        <v>42757</v>
      </c>
      <c r="B2539" s="19" t="s">
        <v>2915</v>
      </c>
      <c r="C2539" s="20">
        <v>98136</v>
      </c>
      <c r="D2539" s="4" t="s">
        <v>289</v>
      </c>
      <c r="E2539" s="17">
        <v>53721.04</v>
      </c>
      <c r="F2539" s="41" t="s">
        <v>1173</v>
      </c>
      <c r="G2539" s="17">
        <v>53721.04</v>
      </c>
      <c r="H2539" s="17">
        <f t="shared" si="40"/>
        <v>0</v>
      </c>
      <c r="I2539" s="21"/>
    </row>
    <row r="2540" spans="1:9" x14ac:dyDescent="0.25">
      <c r="A2540" s="18">
        <v>42757</v>
      </c>
      <c r="B2540" s="19" t="s">
        <v>2916</v>
      </c>
      <c r="C2540" s="20">
        <v>98137</v>
      </c>
      <c r="D2540" s="4" t="s">
        <v>785</v>
      </c>
      <c r="E2540" s="17">
        <v>9125</v>
      </c>
      <c r="F2540" s="41" t="s">
        <v>2754</v>
      </c>
      <c r="G2540" s="17">
        <v>9125</v>
      </c>
      <c r="H2540" s="17">
        <f t="shared" si="40"/>
        <v>0</v>
      </c>
      <c r="I2540" s="21"/>
    </row>
    <row r="2541" spans="1:9" x14ac:dyDescent="0.25">
      <c r="A2541" s="18">
        <v>42757</v>
      </c>
      <c r="B2541" s="19" t="s">
        <v>2917</v>
      </c>
      <c r="C2541" s="20">
        <v>98138</v>
      </c>
      <c r="D2541" s="4" t="s">
        <v>157</v>
      </c>
      <c r="E2541" s="17">
        <v>22585.8</v>
      </c>
      <c r="F2541" s="41" t="s">
        <v>2754</v>
      </c>
      <c r="G2541" s="17">
        <v>22585.8</v>
      </c>
      <c r="H2541" s="17">
        <f t="shared" si="40"/>
        <v>0</v>
      </c>
      <c r="I2541" s="21"/>
    </row>
    <row r="2542" spans="1:9" x14ac:dyDescent="0.25">
      <c r="A2542" s="18">
        <v>42757</v>
      </c>
      <c r="B2542" s="19" t="s">
        <v>2918</v>
      </c>
      <c r="C2542" s="20">
        <v>98139</v>
      </c>
      <c r="D2542" s="4" t="s">
        <v>47</v>
      </c>
      <c r="E2542" s="17">
        <v>3348</v>
      </c>
      <c r="F2542" s="41" t="s">
        <v>2754</v>
      </c>
      <c r="G2542" s="17">
        <v>3348</v>
      </c>
      <c r="H2542" s="17">
        <f t="shared" si="40"/>
        <v>0</v>
      </c>
      <c r="I2542" s="21"/>
    </row>
    <row r="2543" spans="1:9" x14ac:dyDescent="0.25">
      <c r="A2543" s="18">
        <v>42757</v>
      </c>
      <c r="B2543" s="19" t="s">
        <v>2919</v>
      </c>
      <c r="C2543" s="20">
        <v>98140</v>
      </c>
      <c r="D2543" s="4" t="s">
        <v>151</v>
      </c>
      <c r="E2543" s="17">
        <v>15140.72</v>
      </c>
      <c r="F2543" s="41" t="s">
        <v>2754</v>
      </c>
      <c r="G2543" s="17">
        <v>15140.72</v>
      </c>
      <c r="H2543" s="17">
        <f t="shared" si="40"/>
        <v>0</v>
      </c>
      <c r="I2543" s="21"/>
    </row>
    <row r="2544" spans="1:9" x14ac:dyDescent="0.25">
      <c r="A2544" s="18">
        <v>42757</v>
      </c>
      <c r="B2544" s="19" t="s">
        <v>2920</v>
      </c>
      <c r="C2544" s="20">
        <v>98141</v>
      </c>
      <c r="D2544" s="4" t="s">
        <v>168</v>
      </c>
      <c r="E2544" s="17">
        <v>179.4</v>
      </c>
      <c r="F2544" s="41" t="s">
        <v>2754</v>
      </c>
      <c r="G2544" s="17">
        <v>179.4</v>
      </c>
      <c r="H2544" s="17">
        <f t="shared" si="40"/>
        <v>0</v>
      </c>
      <c r="I2544" s="21"/>
    </row>
    <row r="2545" spans="1:9" x14ac:dyDescent="0.25">
      <c r="A2545" s="18">
        <v>42757</v>
      </c>
      <c r="B2545" s="19" t="s">
        <v>2921</v>
      </c>
      <c r="C2545" s="20">
        <v>98142</v>
      </c>
      <c r="D2545" s="4" t="s">
        <v>712</v>
      </c>
      <c r="E2545" s="17">
        <v>4549.3999999999996</v>
      </c>
      <c r="F2545" s="41" t="s">
        <v>336</v>
      </c>
      <c r="G2545" s="17">
        <v>4549.3999999999996</v>
      </c>
      <c r="H2545" s="17">
        <f t="shared" si="40"/>
        <v>0</v>
      </c>
      <c r="I2545" s="21"/>
    </row>
    <row r="2546" spans="1:9" x14ac:dyDescent="0.25">
      <c r="A2546" s="18">
        <v>42757</v>
      </c>
      <c r="B2546" s="19" t="s">
        <v>2922</v>
      </c>
      <c r="C2546" s="20">
        <v>98143</v>
      </c>
      <c r="D2546" s="4" t="s">
        <v>81</v>
      </c>
      <c r="E2546" s="17">
        <v>11796.5</v>
      </c>
      <c r="F2546" s="41" t="s">
        <v>336</v>
      </c>
      <c r="G2546" s="17">
        <v>11796.5</v>
      </c>
      <c r="H2546" s="17">
        <f t="shared" si="40"/>
        <v>0</v>
      </c>
      <c r="I2546" s="21"/>
    </row>
    <row r="2547" spans="1:9" x14ac:dyDescent="0.25">
      <c r="A2547" s="18">
        <v>42757</v>
      </c>
      <c r="B2547" s="19" t="s">
        <v>2923</v>
      </c>
      <c r="C2547" s="20">
        <v>98144</v>
      </c>
      <c r="D2547" s="4" t="s">
        <v>305</v>
      </c>
      <c r="E2547" s="17">
        <v>7168</v>
      </c>
      <c r="F2547" s="41" t="s">
        <v>336</v>
      </c>
      <c r="G2547" s="17">
        <v>7168</v>
      </c>
      <c r="H2547" s="17">
        <f t="shared" si="40"/>
        <v>0</v>
      </c>
      <c r="I2547" s="21"/>
    </row>
    <row r="2548" spans="1:9" x14ac:dyDescent="0.25">
      <c r="A2548" s="18">
        <v>42757</v>
      </c>
      <c r="B2548" s="19" t="s">
        <v>2924</v>
      </c>
      <c r="C2548" s="20">
        <v>98145</v>
      </c>
      <c r="D2548" s="4" t="s">
        <v>101</v>
      </c>
      <c r="E2548" s="17">
        <v>1728</v>
      </c>
      <c r="F2548" s="41" t="s">
        <v>336</v>
      </c>
      <c r="G2548" s="17">
        <v>1728</v>
      </c>
      <c r="H2548" s="17">
        <f t="shared" si="40"/>
        <v>0</v>
      </c>
      <c r="I2548" s="21"/>
    </row>
    <row r="2549" spans="1:9" x14ac:dyDescent="0.25">
      <c r="A2549" s="18">
        <v>42757</v>
      </c>
      <c r="B2549" s="19" t="s">
        <v>2925</v>
      </c>
      <c r="C2549" s="20">
        <v>98146</v>
      </c>
      <c r="D2549" s="4" t="s">
        <v>293</v>
      </c>
      <c r="E2549" s="17">
        <v>780</v>
      </c>
      <c r="F2549" s="41" t="s">
        <v>336</v>
      </c>
      <c r="G2549" s="17">
        <v>780</v>
      </c>
      <c r="H2549" s="17">
        <f t="shared" si="40"/>
        <v>0</v>
      </c>
      <c r="I2549" s="21"/>
    </row>
    <row r="2550" spans="1:9" x14ac:dyDescent="0.25">
      <c r="A2550" s="18">
        <v>42757</v>
      </c>
      <c r="B2550" s="19" t="s">
        <v>2926</v>
      </c>
      <c r="C2550" s="20">
        <v>98147</v>
      </c>
      <c r="D2550" s="4" t="s">
        <v>99</v>
      </c>
      <c r="E2550" s="17">
        <v>3360</v>
      </c>
      <c r="F2550" s="41" t="s">
        <v>336</v>
      </c>
      <c r="G2550" s="17">
        <v>3360</v>
      </c>
      <c r="H2550" s="17">
        <f t="shared" si="40"/>
        <v>0</v>
      </c>
      <c r="I2550" s="21"/>
    </row>
    <row r="2551" spans="1:9" x14ac:dyDescent="0.25">
      <c r="A2551" s="18">
        <v>42757</v>
      </c>
      <c r="B2551" s="19" t="s">
        <v>2927</v>
      </c>
      <c r="C2551" s="20">
        <v>98148</v>
      </c>
      <c r="D2551" s="4" t="s">
        <v>291</v>
      </c>
      <c r="E2551" s="17">
        <v>2121.6999999999998</v>
      </c>
      <c r="F2551" s="41" t="s">
        <v>336</v>
      </c>
      <c r="G2551" s="17">
        <v>2121.6999999999998</v>
      </c>
      <c r="H2551" s="17">
        <f t="shared" si="40"/>
        <v>0</v>
      </c>
      <c r="I2551" s="21"/>
    </row>
    <row r="2552" spans="1:9" x14ac:dyDescent="0.25">
      <c r="A2552" s="18">
        <v>42757</v>
      </c>
      <c r="B2552" s="19" t="s">
        <v>2928</v>
      </c>
      <c r="C2552" s="20">
        <v>98149</v>
      </c>
      <c r="D2552" s="4" t="s">
        <v>83</v>
      </c>
      <c r="E2552" s="17">
        <v>3689.8</v>
      </c>
      <c r="F2552" s="41" t="s">
        <v>336</v>
      </c>
      <c r="G2552" s="17">
        <v>3689.8</v>
      </c>
      <c r="H2552" s="17">
        <f t="shared" si="40"/>
        <v>0</v>
      </c>
      <c r="I2552" s="21"/>
    </row>
    <row r="2553" spans="1:9" x14ac:dyDescent="0.25">
      <c r="A2553" s="18">
        <v>42757</v>
      </c>
      <c r="B2553" s="19" t="s">
        <v>2929</v>
      </c>
      <c r="C2553" s="20">
        <v>98150</v>
      </c>
      <c r="D2553" s="4" t="s">
        <v>613</v>
      </c>
      <c r="E2553" s="17">
        <v>4802</v>
      </c>
      <c r="F2553" s="41" t="s">
        <v>336</v>
      </c>
      <c r="G2553" s="17">
        <v>4802</v>
      </c>
      <c r="H2553" s="17">
        <f t="shared" si="40"/>
        <v>0</v>
      </c>
      <c r="I2553" s="21"/>
    </row>
    <row r="2554" spans="1:9" x14ac:dyDescent="0.25">
      <c r="A2554" s="18">
        <v>42757</v>
      </c>
      <c r="B2554" s="19" t="s">
        <v>2930</v>
      </c>
      <c r="C2554" s="20">
        <v>98151</v>
      </c>
      <c r="D2554" s="4" t="s">
        <v>1925</v>
      </c>
      <c r="E2554" s="17">
        <v>135</v>
      </c>
      <c r="F2554" s="41" t="s">
        <v>2754</v>
      </c>
      <c r="G2554" s="17">
        <v>135</v>
      </c>
      <c r="H2554" s="17">
        <f t="shared" si="40"/>
        <v>0</v>
      </c>
      <c r="I2554" s="21"/>
    </row>
    <row r="2555" spans="1:9" x14ac:dyDescent="0.25">
      <c r="A2555" s="18">
        <v>42757</v>
      </c>
      <c r="B2555" s="19" t="s">
        <v>2931</v>
      </c>
      <c r="C2555" s="20">
        <v>98152</v>
      </c>
      <c r="D2555" s="4" t="s">
        <v>159</v>
      </c>
      <c r="E2555" s="17">
        <v>13037.5</v>
      </c>
      <c r="F2555" s="41" t="s">
        <v>336</v>
      </c>
      <c r="G2555" s="17">
        <v>13037.5</v>
      </c>
      <c r="H2555" s="17">
        <f t="shared" si="40"/>
        <v>0</v>
      </c>
      <c r="I2555" s="21"/>
    </row>
    <row r="2556" spans="1:9" x14ac:dyDescent="0.25">
      <c r="A2556" s="18">
        <v>42757</v>
      </c>
      <c r="B2556" s="19" t="s">
        <v>2932</v>
      </c>
      <c r="C2556" s="20">
        <v>98153</v>
      </c>
      <c r="D2556" s="4" t="s">
        <v>1259</v>
      </c>
      <c r="E2556" s="17">
        <v>2011.6</v>
      </c>
      <c r="F2556" s="41" t="s">
        <v>336</v>
      </c>
      <c r="G2556" s="17">
        <v>2011.6</v>
      </c>
      <c r="H2556" s="17">
        <f t="shared" si="40"/>
        <v>0</v>
      </c>
      <c r="I2556" s="21"/>
    </row>
    <row r="2557" spans="1:9" x14ac:dyDescent="0.25">
      <c r="A2557" s="18">
        <v>42757</v>
      </c>
      <c r="B2557" s="19" t="s">
        <v>2933</v>
      </c>
      <c r="C2557" s="20">
        <v>98154</v>
      </c>
      <c r="D2557" s="4" t="s">
        <v>88</v>
      </c>
      <c r="E2557" s="17">
        <v>7924.6</v>
      </c>
      <c r="F2557" s="41" t="s">
        <v>336</v>
      </c>
      <c r="G2557" s="17">
        <v>7924.6</v>
      </c>
      <c r="H2557" s="17">
        <f t="shared" si="40"/>
        <v>0</v>
      </c>
      <c r="I2557" s="21"/>
    </row>
    <row r="2558" spans="1:9" x14ac:dyDescent="0.25">
      <c r="A2558" s="18">
        <v>42757</v>
      </c>
      <c r="B2558" s="19" t="s">
        <v>2934</v>
      </c>
      <c r="C2558" s="20">
        <v>98155</v>
      </c>
      <c r="D2558" s="4" t="s">
        <v>476</v>
      </c>
      <c r="E2558" s="17">
        <v>14626.6</v>
      </c>
      <c r="F2558" s="41" t="s">
        <v>2143</v>
      </c>
      <c r="G2558" s="17">
        <v>14626.6</v>
      </c>
      <c r="H2558" s="17">
        <f t="shared" si="40"/>
        <v>0</v>
      </c>
      <c r="I2558" s="21"/>
    </row>
    <row r="2559" spans="1:9" x14ac:dyDescent="0.25">
      <c r="A2559" s="18">
        <v>42757</v>
      </c>
      <c r="B2559" s="19" t="s">
        <v>2935</v>
      </c>
      <c r="C2559" s="20">
        <v>98156</v>
      </c>
      <c r="D2559" s="4" t="s">
        <v>1870</v>
      </c>
      <c r="E2559" s="17">
        <v>1600.1</v>
      </c>
      <c r="F2559" s="41" t="s">
        <v>336</v>
      </c>
      <c r="G2559" s="17">
        <v>1600.1</v>
      </c>
      <c r="H2559" s="17">
        <f t="shared" si="40"/>
        <v>0</v>
      </c>
      <c r="I2559" s="21"/>
    </row>
    <row r="2560" spans="1:9" x14ac:dyDescent="0.25">
      <c r="A2560" s="18">
        <v>42757</v>
      </c>
      <c r="B2560" s="19" t="s">
        <v>2936</v>
      </c>
      <c r="C2560" s="20">
        <v>98157</v>
      </c>
      <c r="D2560" s="4" t="s">
        <v>312</v>
      </c>
      <c r="E2560" s="17">
        <v>30845.5</v>
      </c>
      <c r="F2560" s="41" t="s">
        <v>2274</v>
      </c>
      <c r="G2560" s="17">
        <v>30845.5</v>
      </c>
      <c r="H2560" s="17">
        <f t="shared" si="40"/>
        <v>0</v>
      </c>
      <c r="I2560" s="21"/>
    </row>
    <row r="2561" spans="1:9" x14ac:dyDescent="0.25">
      <c r="A2561" s="18">
        <v>42757</v>
      </c>
      <c r="B2561" s="19" t="s">
        <v>2937</v>
      </c>
      <c r="C2561" s="20">
        <v>98158</v>
      </c>
      <c r="D2561" s="15" t="s">
        <v>492</v>
      </c>
      <c r="E2561" s="16">
        <v>0</v>
      </c>
      <c r="F2561" s="40" t="s">
        <v>95</v>
      </c>
      <c r="G2561" s="16">
        <v>0</v>
      </c>
      <c r="H2561" s="16">
        <f t="shared" si="40"/>
        <v>0</v>
      </c>
      <c r="I2561" s="21"/>
    </row>
    <row r="2562" spans="1:9" x14ac:dyDescent="0.25">
      <c r="A2562" s="18">
        <v>42757</v>
      </c>
      <c r="B2562" s="19" t="s">
        <v>2938</v>
      </c>
      <c r="C2562" s="20">
        <v>98159</v>
      </c>
      <c r="D2562" s="4" t="s">
        <v>445</v>
      </c>
      <c r="E2562" s="17">
        <v>1209.5999999999999</v>
      </c>
      <c r="F2562" s="41" t="s">
        <v>336</v>
      </c>
      <c r="G2562" s="17">
        <v>1209.5999999999999</v>
      </c>
      <c r="H2562" s="17">
        <f t="shared" si="40"/>
        <v>0</v>
      </c>
      <c r="I2562" s="21"/>
    </row>
    <row r="2563" spans="1:9" x14ac:dyDescent="0.25">
      <c r="A2563" s="18">
        <v>42757</v>
      </c>
      <c r="B2563" s="19" t="s">
        <v>2939</v>
      </c>
      <c r="C2563" s="20">
        <v>98160</v>
      </c>
      <c r="D2563" s="4" t="s">
        <v>10</v>
      </c>
      <c r="E2563" s="17">
        <v>7189</v>
      </c>
      <c r="F2563" s="41" t="s">
        <v>166</v>
      </c>
      <c r="G2563" s="17">
        <v>7189</v>
      </c>
      <c r="H2563" s="17">
        <f t="shared" si="40"/>
        <v>0</v>
      </c>
      <c r="I2563" s="21"/>
    </row>
    <row r="2564" spans="1:9" x14ac:dyDescent="0.25">
      <c r="A2564" s="18">
        <v>42757</v>
      </c>
      <c r="B2564" s="19" t="s">
        <v>2940</v>
      </c>
      <c r="C2564" s="20">
        <v>98161</v>
      </c>
      <c r="D2564" s="4" t="s">
        <v>141</v>
      </c>
      <c r="E2564" s="17">
        <v>11567.4</v>
      </c>
      <c r="F2564" s="41" t="s">
        <v>2754</v>
      </c>
      <c r="G2564" s="17">
        <v>11567.4</v>
      </c>
      <c r="H2564" s="17">
        <f t="shared" si="40"/>
        <v>0</v>
      </c>
      <c r="I2564" s="21"/>
    </row>
    <row r="2565" spans="1:9" x14ac:dyDescent="0.25">
      <c r="A2565" s="18">
        <v>42757</v>
      </c>
      <c r="B2565" s="19" t="s">
        <v>2941</v>
      </c>
      <c r="C2565" s="20">
        <v>98162</v>
      </c>
      <c r="D2565" s="4" t="s">
        <v>115</v>
      </c>
      <c r="E2565" s="17">
        <v>4291.05</v>
      </c>
      <c r="F2565" s="41" t="s">
        <v>2754</v>
      </c>
      <c r="G2565" s="17">
        <v>4291.05</v>
      </c>
      <c r="H2565" s="17">
        <f t="shared" si="40"/>
        <v>0</v>
      </c>
      <c r="I2565" s="21"/>
    </row>
    <row r="2566" spans="1:9" x14ac:dyDescent="0.25">
      <c r="A2566" s="18">
        <v>42757</v>
      </c>
      <c r="B2566" s="19" t="s">
        <v>2942</v>
      </c>
      <c r="C2566" s="20">
        <v>98163</v>
      </c>
      <c r="D2566" s="4" t="s">
        <v>470</v>
      </c>
      <c r="E2566" s="17">
        <v>11259</v>
      </c>
      <c r="F2566" s="41" t="s">
        <v>2754</v>
      </c>
      <c r="G2566" s="17">
        <v>11259</v>
      </c>
      <c r="H2566" s="17">
        <f t="shared" ref="H2566:H2629" si="41">E2566-G2566</f>
        <v>0</v>
      </c>
      <c r="I2566" s="21"/>
    </row>
    <row r="2567" spans="1:9" x14ac:dyDescent="0.25">
      <c r="A2567" s="18">
        <v>42757</v>
      </c>
      <c r="B2567" s="19" t="s">
        <v>2943</v>
      </c>
      <c r="C2567" s="20">
        <v>98164</v>
      </c>
      <c r="D2567" s="4" t="s">
        <v>785</v>
      </c>
      <c r="E2567" s="17">
        <v>410.4</v>
      </c>
      <c r="F2567" s="41" t="s">
        <v>2754</v>
      </c>
      <c r="G2567" s="17">
        <v>410.4</v>
      </c>
      <c r="H2567" s="17">
        <f t="shared" si="41"/>
        <v>0</v>
      </c>
      <c r="I2567" s="21"/>
    </row>
    <row r="2568" spans="1:9" x14ac:dyDescent="0.25">
      <c r="A2568" s="18">
        <v>42757</v>
      </c>
      <c r="B2568" s="19" t="s">
        <v>2944</v>
      </c>
      <c r="C2568" s="20">
        <v>98165</v>
      </c>
      <c r="D2568" s="4" t="s">
        <v>492</v>
      </c>
      <c r="E2568" s="17">
        <v>13970.8</v>
      </c>
      <c r="F2568" s="41" t="s">
        <v>1173</v>
      </c>
      <c r="G2568" s="17">
        <v>13970.8</v>
      </c>
      <c r="H2568" s="17">
        <f t="shared" si="41"/>
        <v>0</v>
      </c>
      <c r="I2568" s="21"/>
    </row>
    <row r="2569" spans="1:9" x14ac:dyDescent="0.25">
      <c r="A2569" s="18">
        <v>42757</v>
      </c>
      <c r="B2569" s="19" t="s">
        <v>2945</v>
      </c>
      <c r="C2569" s="20">
        <v>98166</v>
      </c>
      <c r="D2569" s="4" t="s">
        <v>149</v>
      </c>
      <c r="E2569" s="17">
        <v>2761.9</v>
      </c>
      <c r="F2569" s="41" t="s">
        <v>2754</v>
      </c>
      <c r="G2569" s="17">
        <v>2761.9</v>
      </c>
      <c r="H2569" s="17">
        <f t="shared" si="41"/>
        <v>0</v>
      </c>
      <c r="I2569" s="21"/>
    </row>
    <row r="2570" spans="1:9" x14ac:dyDescent="0.25">
      <c r="A2570" s="18">
        <v>42757</v>
      </c>
      <c r="B2570" s="19" t="s">
        <v>2946</v>
      </c>
      <c r="C2570" s="20">
        <v>98167</v>
      </c>
      <c r="D2570" s="4" t="s">
        <v>1299</v>
      </c>
      <c r="E2570" s="17">
        <v>7093.7</v>
      </c>
      <c r="F2570" s="41" t="s">
        <v>2754</v>
      </c>
      <c r="G2570" s="17">
        <v>7093.7</v>
      </c>
      <c r="H2570" s="17">
        <f t="shared" si="41"/>
        <v>0</v>
      </c>
      <c r="I2570" s="21"/>
    </row>
    <row r="2571" spans="1:9" x14ac:dyDescent="0.25">
      <c r="A2571" s="18">
        <v>42757</v>
      </c>
      <c r="B2571" s="19" t="s">
        <v>2947</v>
      </c>
      <c r="C2571" s="20">
        <v>98168</v>
      </c>
      <c r="D2571" s="4" t="s">
        <v>1141</v>
      </c>
      <c r="E2571" s="17">
        <v>801.9</v>
      </c>
      <c r="F2571" s="41" t="s">
        <v>2754</v>
      </c>
      <c r="G2571" s="17">
        <v>801.9</v>
      </c>
      <c r="H2571" s="17">
        <f t="shared" si="41"/>
        <v>0</v>
      </c>
      <c r="I2571" s="21"/>
    </row>
    <row r="2572" spans="1:9" x14ac:dyDescent="0.25">
      <c r="A2572" s="18">
        <v>42757</v>
      </c>
      <c r="B2572" s="19" t="s">
        <v>2948</v>
      </c>
      <c r="C2572" s="20">
        <v>98169</v>
      </c>
      <c r="D2572" s="4" t="s">
        <v>509</v>
      </c>
      <c r="E2572" s="17">
        <v>21348.6</v>
      </c>
      <c r="F2572" s="41" t="s">
        <v>1391</v>
      </c>
      <c r="G2572" s="17">
        <v>21348.6</v>
      </c>
      <c r="H2572" s="17">
        <f t="shared" si="41"/>
        <v>0</v>
      </c>
      <c r="I2572" s="21"/>
    </row>
    <row r="2573" spans="1:9" x14ac:dyDescent="0.25">
      <c r="A2573" s="18">
        <v>42757</v>
      </c>
      <c r="B2573" s="19" t="s">
        <v>2949</v>
      </c>
      <c r="C2573" s="20">
        <v>98170</v>
      </c>
      <c r="D2573" s="4" t="s">
        <v>480</v>
      </c>
      <c r="E2573" s="17">
        <v>1790.36</v>
      </c>
      <c r="F2573" s="41" t="s">
        <v>166</v>
      </c>
      <c r="G2573" s="17">
        <v>1790.36</v>
      </c>
      <c r="H2573" s="17">
        <f t="shared" si="41"/>
        <v>0</v>
      </c>
      <c r="I2573" s="21"/>
    </row>
    <row r="2574" spans="1:9" x14ac:dyDescent="0.25">
      <c r="A2574" s="18">
        <v>42757</v>
      </c>
      <c r="B2574" s="19" t="s">
        <v>2950</v>
      </c>
      <c r="C2574" s="20">
        <v>98171</v>
      </c>
      <c r="D2574" s="4" t="s">
        <v>12</v>
      </c>
      <c r="E2574" s="17">
        <v>1830.12</v>
      </c>
      <c r="F2574" s="41" t="s">
        <v>2754</v>
      </c>
      <c r="G2574" s="17">
        <v>1830.12</v>
      </c>
      <c r="H2574" s="17">
        <f t="shared" si="41"/>
        <v>0</v>
      </c>
      <c r="I2574" s="21"/>
    </row>
    <row r="2575" spans="1:9" x14ac:dyDescent="0.25">
      <c r="A2575" s="18">
        <v>42757</v>
      </c>
      <c r="B2575" s="19" t="s">
        <v>2951</v>
      </c>
      <c r="C2575" s="20">
        <v>98172</v>
      </c>
      <c r="D2575" s="4" t="s">
        <v>879</v>
      </c>
      <c r="E2575" s="17">
        <v>917.6</v>
      </c>
      <c r="F2575" s="41" t="s">
        <v>2754</v>
      </c>
      <c r="G2575" s="17">
        <v>917.6</v>
      </c>
      <c r="H2575" s="17">
        <f t="shared" si="41"/>
        <v>0</v>
      </c>
      <c r="I2575" s="21"/>
    </row>
    <row r="2576" spans="1:9" x14ac:dyDescent="0.25">
      <c r="A2576" s="18">
        <v>42757</v>
      </c>
      <c r="B2576" s="19" t="s">
        <v>2952</v>
      </c>
      <c r="C2576" s="20">
        <v>98173</v>
      </c>
      <c r="D2576" s="4" t="s">
        <v>53</v>
      </c>
      <c r="E2576" s="17">
        <v>2686.4</v>
      </c>
      <c r="F2576" s="41" t="s">
        <v>166</v>
      </c>
      <c r="G2576" s="17">
        <v>2686.4</v>
      </c>
      <c r="H2576" s="17">
        <f t="shared" si="41"/>
        <v>0</v>
      </c>
      <c r="I2576" s="21"/>
    </row>
    <row r="2577" spans="1:9" x14ac:dyDescent="0.25">
      <c r="A2577" s="18">
        <v>42757</v>
      </c>
      <c r="B2577" s="19" t="s">
        <v>2953</v>
      </c>
      <c r="C2577" s="20">
        <v>98174</v>
      </c>
      <c r="D2577" s="4" t="s">
        <v>205</v>
      </c>
      <c r="E2577" s="17">
        <v>7805.2</v>
      </c>
      <c r="F2577" s="41" t="s">
        <v>166</v>
      </c>
      <c r="G2577" s="17">
        <v>7805.2</v>
      </c>
      <c r="H2577" s="17">
        <f t="shared" si="41"/>
        <v>0</v>
      </c>
      <c r="I2577" s="21"/>
    </row>
    <row r="2578" spans="1:9" x14ac:dyDescent="0.25">
      <c r="A2578" s="18">
        <v>42757</v>
      </c>
      <c r="B2578" s="19" t="s">
        <v>2954</v>
      </c>
      <c r="C2578" s="20">
        <v>98175</v>
      </c>
      <c r="D2578" s="4" t="s">
        <v>109</v>
      </c>
      <c r="E2578" s="17">
        <v>4917</v>
      </c>
      <c r="F2578" s="41" t="s">
        <v>336</v>
      </c>
      <c r="G2578" s="17">
        <v>4917</v>
      </c>
      <c r="H2578" s="17">
        <f t="shared" si="41"/>
        <v>0</v>
      </c>
      <c r="I2578" s="21"/>
    </row>
    <row r="2579" spans="1:9" x14ac:dyDescent="0.25">
      <c r="A2579" s="18">
        <v>42757</v>
      </c>
      <c r="B2579" s="19" t="s">
        <v>2955</v>
      </c>
      <c r="C2579" s="20">
        <v>98176</v>
      </c>
      <c r="D2579" s="4" t="s">
        <v>531</v>
      </c>
      <c r="E2579" s="17">
        <v>3283.5</v>
      </c>
      <c r="F2579" s="41" t="s">
        <v>2274</v>
      </c>
      <c r="G2579" s="17">
        <v>3283.5</v>
      </c>
      <c r="H2579" s="17">
        <f t="shared" si="41"/>
        <v>0</v>
      </c>
      <c r="I2579" s="21"/>
    </row>
    <row r="2580" spans="1:9" x14ac:dyDescent="0.25">
      <c r="A2580" s="18">
        <v>42757</v>
      </c>
      <c r="B2580" s="19" t="s">
        <v>2956</v>
      </c>
      <c r="C2580" s="20">
        <v>98177</v>
      </c>
      <c r="D2580" s="4" t="s">
        <v>21</v>
      </c>
      <c r="E2580" s="17">
        <v>47034</v>
      </c>
      <c r="F2580" s="41" t="s">
        <v>1889</v>
      </c>
      <c r="G2580" s="17">
        <v>47034</v>
      </c>
      <c r="H2580" s="17">
        <f t="shared" si="41"/>
        <v>0</v>
      </c>
      <c r="I2580" s="21"/>
    </row>
    <row r="2581" spans="1:9" x14ac:dyDescent="0.25">
      <c r="A2581" s="18">
        <v>42757</v>
      </c>
      <c r="B2581" s="19" t="s">
        <v>2957</v>
      </c>
      <c r="C2581" s="20">
        <v>98178</v>
      </c>
      <c r="D2581" s="4" t="s">
        <v>220</v>
      </c>
      <c r="E2581" s="17">
        <v>3091.2</v>
      </c>
      <c r="F2581" s="41" t="s">
        <v>336</v>
      </c>
      <c r="G2581" s="17">
        <v>3091.2</v>
      </c>
      <c r="H2581" s="17">
        <f t="shared" si="41"/>
        <v>0</v>
      </c>
      <c r="I2581" s="21"/>
    </row>
    <row r="2582" spans="1:9" x14ac:dyDescent="0.25">
      <c r="A2582" s="18">
        <v>42757</v>
      </c>
      <c r="B2582" s="19" t="s">
        <v>2958</v>
      </c>
      <c r="C2582" s="20">
        <v>98179</v>
      </c>
      <c r="D2582" s="15" t="s">
        <v>30</v>
      </c>
      <c r="E2582" s="16">
        <v>0</v>
      </c>
      <c r="F2582" s="40" t="s">
        <v>95</v>
      </c>
      <c r="G2582" s="16">
        <v>0</v>
      </c>
      <c r="H2582" s="16">
        <f t="shared" si="41"/>
        <v>0</v>
      </c>
      <c r="I2582" s="21"/>
    </row>
    <row r="2583" spans="1:9" x14ac:dyDescent="0.25">
      <c r="A2583" s="18">
        <v>42757</v>
      </c>
      <c r="B2583" s="19" t="s">
        <v>2959</v>
      </c>
      <c r="C2583" s="20">
        <v>98180</v>
      </c>
      <c r="D2583" s="4" t="s">
        <v>30</v>
      </c>
      <c r="E2583" s="17">
        <v>490.4</v>
      </c>
      <c r="F2583" s="41" t="s">
        <v>2754</v>
      </c>
      <c r="G2583" s="17">
        <v>490.4</v>
      </c>
      <c r="H2583" s="17">
        <f t="shared" si="41"/>
        <v>0</v>
      </c>
      <c r="I2583" s="21"/>
    </row>
    <row r="2584" spans="1:9" x14ac:dyDescent="0.25">
      <c r="A2584" s="18">
        <v>42757</v>
      </c>
      <c r="B2584" s="19" t="s">
        <v>2960</v>
      </c>
      <c r="C2584" s="20">
        <v>98181</v>
      </c>
      <c r="D2584" s="4" t="s">
        <v>211</v>
      </c>
      <c r="E2584" s="17">
        <v>8564.6</v>
      </c>
      <c r="F2584" s="41" t="s">
        <v>2754</v>
      </c>
      <c r="G2584" s="17">
        <v>8564.6</v>
      </c>
      <c r="H2584" s="17">
        <f t="shared" si="41"/>
        <v>0</v>
      </c>
      <c r="I2584" s="21"/>
    </row>
    <row r="2585" spans="1:9" x14ac:dyDescent="0.25">
      <c r="A2585" s="18">
        <v>42757</v>
      </c>
      <c r="B2585" s="19" t="s">
        <v>2961</v>
      </c>
      <c r="C2585" s="20">
        <v>98182</v>
      </c>
      <c r="D2585" s="4" t="s">
        <v>866</v>
      </c>
      <c r="E2585" s="17">
        <v>1206.2</v>
      </c>
      <c r="F2585" s="41" t="s">
        <v>2754</v>
      </c>
      <c r="G2585" s="17">
        <v>1206.2</v>
      </c>
      <c r="H2585" s="17">
        <f t="shared" si="41"/>
        <v>0</v>
      </c>
      <c r="I2585" s="21"/>
    </row>
    <row r="2586" spans="1:9" x14ac:dyDescent="0.25">
      <c r="A2586" s="18">
        <v>42757</v>
      </c>
      <c r="B2586" s="19" t="s">
        <v>2962</v>
      </c>
      <c r="C2586" s="20">
        <v>98183</v>
      </c>
      <c r="D2586" s="4" t="s">
        <v>77</v>
      </c>
      <c r="E2586" s="17">
        <v>328.3</v>
      </c>
      <c r="F2586" s="41" t="s">
        <v>2754</v>
      </c>
      <c r="G2586" s="17">
        <v>328.3</v>
      </c>
      <c r="H2586" s="17">
        <f t="shared" si="41"/>
        <v>0</v>
      </c>
      <c r="I2586" s="21"/>
    </row>
    <row r="2587" spans="1:9" x14ac:dyDescent="0.25">
      <c r="A2587" s="18">
        <v>42757</v>
      </c>
      <c r="B2587" s="19" t="s">
        <v>2963</v>
      </c>
      <c r="C2587" s="20">
        <v>98184</v>
      </c>
      <c r="D2587" s="4" t="s">
        <v>77</v>
      </c>
      <c r="E2587" s="17">
        <v>96</v>
      </c>
      <c r="F2587" s="41" t="s">
        <v>2754</v>
      </c>
      <c r="G2587" s="17">
        <v>96</v>
      </c>
      <c r="H2587" s="17">
        <f t="shared" si="41"/>
        <v>0</v>
      </c>
      <c r="I2587" s="21"/>
    </row>
    <row r="2588" spans="1:9" x14ac:dyDescent="0.25">
      <c r="A2588" s="18">
        <v>42757</v>
      </c>
      <c r="B2588" s="19" t="s">
        <v>2964</v>
      </c>
      <c r="C2588" s="20">
        <v>98185</v>
      </c>
      <c r="D2588" s="4" t="s">
        <v>178</v>
      </c>
      <c r="E2588" s="17">
        <v>1082.9000000000001</v>
      </c>
      <c r="F2588" s="41" t="s">
        <v>2754</v>
      </c>
      <c r="G2588" s="17">
        <v>1082.9000000000001</v>
      </c>
      <c r="H2588" s="17">
        <f t="shared" si="41"/>
        <v>0</v>
      </c>
      <c r="I2588" s="21"/>
    </row>
    <row r="2589" spans="1:9" x14ac:dyDescent="0.25">
      <c r="A2589" s="18">
        <v>42757</v>
      </c>
      <c r="B2589" s="19" t="s">
        <v>2965</v>
      </c>
      <c r="C2589" s="20">
        <v>98186</v>
      </c>
      <c r="D2589" s="4" t="s">
        <v>10</v>
      </c>
      <c r="E2589" s="17">
        <v>72154.5</v>
      </c>
      <c r="F2589" s="41" t="s">
        <v>166</v>
      </c>
      <c r="G2589" s="17">
        <v>72154.5</v>
      </c>
      <c r="H2589" s="17">
        <f t="shared" si="41"/>
        <v>0</v>
      </c>
      <c r="I2589" s="21"/>
    </row>
    <row r="2590" spans="1:9" x14ac:dyDescent="0.25">
      <c r="A2590" s="18">
        <v>42757</v>
      </c>
      <c r="B2590" s="19" t="s">
        <v>2966</v>
      </c>
      <c r="C2590" s="20">
        <v>98187</v>
      </c>
      <c r="D2590" s="4" t="s">
        <v>319</v>
      </c>
      <c r="E2590" s="17">
        <v>3836.4</v>
      </c>
      <c r="F2590" s="41" t="s">
        <v>2143</v>
      </c>
      <c r="G2590" s="17">
        <v>3836.4</v>
      </c>
      <c r="H2590" s="17">
        <f t="shared" si="41"/>
        <v>0</v>
      </c>
      <c r="I2590" s="21"/>
    </row>
    <row r="2591" spans="1:9" x14ac:dyDescent="0.25">
      <c r="A2591" s="18">
        <v>42757</v>
      </c>
      <c r="B2591" s="19" t="s">
        <v>2967</v>
      </c>
      <c r="C2591" s="20">
        <v>98188</v>
      </c>
      <c r="D2591" s="4" t="s">
        <v>231</v>
      </c>
      <c r="E2591" s="17">
        <v>1485.2</v>
      </c>
      <c r="F2591" s="41" t="s">
        <v>336</v>
      </c>
      <c r="G2591" s="17">
        <v>1485.2</v>
      </c>
      <c r="H2591" s="17">
        <f t="shared" si="41"/>
        <v>0</v>
      </c>
      <c r="I2591" s="21"/>
    </row>
    <row r="2592" spans="1:9" x14ac:dyDescent="0.25">
      <c r="A2592" s="18">
        <v>42757</v>
      </c>
      <c r="B2592" s="19" t="s">
        <v>2968</v>
      </c>
      <c r="C2592" s="20">
        <v>98189</v>
      </c>
      <c r="D2592" s="4" t="s">
        <v>937</v>
      </c>
      <c r="E2592" s="17">
        <v>2876.3</v>
      </c>
      <c r="F2592" s="41" t="s">
        <v>336</v>
      </c>
      <c r="G2592" s="17">
        <v>2876.3</v>
      </c>
      <c r="H2592" s="17">
        <f t="shared" si="41"/>
        <v>0</v>
      </c>
      <c r="I2592" s="21"/>
    </row>
    <row r="2593" spans="1:9" x14ac:dyDescent="0.25">
      <c r="A2593" s="18">
        <v>42758</v>
      </c>
      <c r="B2593" s="19" t="s">
        <v>2969</v>
      </c>
      <c r="C2593" s="20">
        <v>98190</v>
      </c>
      <c r="D2593" s="4" t="s">
        <v>231</v>
      </c>
      <c r="E2593" s="17">
        <v>6495.7</v>
      </c>
      <c r="F2593" s="41" t="s">
        <v>2274</v>
      </c>
      <c r="G2593" s="17">
        <v>6495.7</v>
      </c>
      <c r="H2593" s="17">
        <f t="shared" si="41"/>
        <v>0</v>
      </c>
      <c r="I2593" s="21"/>
    </row>
    <row r="2594" spans="1:9" x14ac:dyDescent="0.25">
      <c r="A2594" s="18">
        <v>42758</v>
      </c>
      <c r="B2594" s="19" t="s">
        <v>2970</v>
      </c>
      <c r="C2594" s="20">
        <v>98191</v>
      </c>
      <c r="D2594" s="4" t="s">
        <v>374</v>
      </c>
      <c r="E2594" s="17">
        <v>4640</v>
      </c>
      <c r="F2594" s="41" t="s">
        <v>336</v>
      </c>
      <c r="G2594" s="17">
        <v>4640</v>
      </c>
      <c r="H2594" s="17">
        <f t="shared" si="41"/>
        <v>0</v>
      </c>
      <c r="I2594" s="21"/>
    </row>
    <row r="2595" spans="1:9" x14ac:dyDescent="0.25">
      <c r="A2595" s="18">
        <v>42758</v>
      </c>
      <c r="B2595" s="19" t="s">
        <v>2971</v>
      </c>
      <c r="C2595" s="20">
        <v>98192</v>
      </c>
      <c r="D2595" s="4" t="s">
        <v>231</v>
      </c>
      <c r="E2595" s="17">
        <v>45138.400000000001</v>
      </c>
      <c r="F2595" s="41" t="s">
        <v>2274</v>
      </c>
      <c r="G2595" s="17">
        <v>45138.400000000001</v>
      </c>
      <c r="H2595" s="17">
        <f t="shared" si="41"/>
        <v>0</v>
      </c>
      <c r="I2595" s="21"/>
    </row>
    <row r="2596" spans="1:9" x14ac:dyDescent="0.25">
      <c r="A2596" s="18">
        <v>42758</v>
      </c>
      <c r="B2596" s="19" t="s">
        <v>2972</v>
      </c>
      <c r="C2596" s="20">
        <v>98193</v>
      </c>
      <c r="D2596" s="4" t="s">
        <v>17</v>
      </c>
      <c r="E2596" s="17">
        <v>1440</v>
      </c>
      <c r="F2596" s="41" t="s">
        <v>336</v>
      </c>
      <c r="G2596" s="17">
        <v>1440</v>
      </c>
      <c r="H2596" s="17">
        <f t="shared" si="41"/>
        <v>0</v>
      </c>
      <c r="I2596" s="21"/>
    </row>
    <row r="2597" spans="1:9" x14ac:dyDescent="0.25">
      <c r="A2597" s="18">
        <v>42758</v>
      </c>
      <c r="B2597" s="19" t="s">
        <v>2973</v>
      </c>
      <c r="C2597" s="20">
        <v>98194</v>
      </c>
      <c r="D2597" s="4" t="s">
        <v>26</v>
      </c>
      <c r="E2597" s="17">
        <v>20475</v>
      </c>
      <c r="F2597" s="41" t="s">
        <v>336</v>
      </c>
      <c r="G2597" s="17">
        <v>20475</v>
      </c>
      <c r="H2597" s="17">
        <f t="shared" si="41"/>
        <v>0</v>
      </c>
      <c r="I2597" s="21"/>
    </row>
    <row r="2598" spans="1:9" x14ac:dyDescent="0.25">
      <c r="A2598" s="18">
        <v>42758</v>
      </c>
      <c r="B2598" s="19" t="s">
        <v>2974</v>
      </c>
      <c r="C2598" s="20">
        <v>98195</v>
      </c>
      <c r="D2598" s="4" t="s">
        <v>28</v>
      </c>
      <c r="E2598" s="17">
        <v>4400</v>
      </c>
      <c r="F2598" s="41" t="s">
        <v>336</v>
      </c>
      <c r="G2598" s="17">
        <v>4400</v>
      </c>
      <c r="H2598" s="17">
        <f t="shared" si="41"/>
        <v>0</v>
      </c>
      <c r="I2598" s="21"/>
    </row>
    <row r="2599" spans="1:9" x14ac:dyDescent="0.25">
      <c r="A2599" s="18">
        <v>42758</v>
      </c>
      <c r="B2599" s="19" t="s">
        <v>2975</v>
      </c>
      <c r="C2599" s="20">
        <v>98196</v>
      </c>
      <c r="D2599" s="4" t="s">
        <v>32</v>
      </c>
      <c r="E2599" s="17">
        <v>7250.5</v>
      </c>
      <c r="F2599" s="41" t="s">
        <v>2143</v>
      </c>
      <c r="G2599" s="17">
        <v>7250.5</v>
      </c>
      <c r="H2599" s="17">
        <f t="shared" si="41"/>
        <v>0</v>
      </c>
      <c r="I2599" s="21"/>
    </row>
    <row r="2600" spans="1:9" x14ac:dyDescent="0.25">
      <c r="A2600" s="18">
        <v>42758</v>
      </c>
      <c r="B2600" s="19" t="s">
        <v>2976</v>
      </c>
      <c r="C2600" s="20">
        <v>98197</v>
      </c>
      <c r="D2600" s="4" t="s">
        <v>35</v>
      </c>
      <c r="E2600" s="17">
        <v>10489</v>
      </c>
      <c r="F2600" s="41" t="s">
        <v>166</v>
      </c>
      <c r="G2600" s="17">
        <v>10489</v>
      </c>
      <c r="H2600" s="17">
        <f t="shared" si="41"/>
        <v>0</v>
      </c>
      <c r="I2600" s="21"/>
    </row>
    <row r="2601" spans="1:9" x14ac:dyDescent="0.25">
      <c r="A2601" s="18">
        <v>42758</v>
      </c>
      <c r="B2601" s="19" t="s">
        <v>2977</v>
      </c>
      <c r="C2601" s="20">
        <v>98198</v>
      </c>
      <c r="D2601" s="4" t="s">
        <v>2240</v>
      </c>
      <c r="E2601" s="17">
        <v>6982.6</v>
      </c>
      <c r="F2601" s="41" t="s">
        <v>336</v>
      </c>
      <c r="G2601" s="17">
        <v>6982.6</v>
      </c>
      <c r="H2601" s="17">
        <f t="shared" si="41"/>
        <v>0</v>
      </c>
      <c r="I2601" s="21"/>
    </row>
    <row r="2602" spans="1:9" x14ac:dyDescent="0.25">
      <c r="A2602" s="18">
        <v>42758</v>
      </c>
      <c r="B2602" s="19" t="s">
        <v>2978</v>
      </c>
      <c r="C2602" s="20">
        <v>98199</v>
      </c>
      <c r="D2602" s="4" t="s">
        <v>972</v>
      </c>
      <c r="E2602" s="17">
        <v>11124</v>
      </c>
      <c r="F2602" s="41" t="s">
        <v>336</v>
      </c>
      <c r="G2602" s="17">
        <v>11124</v>
      </c>
      <c r="H2602" s="17">
        <f t="shared" si="41"/>
        <v>0</v>
      </c>
      <c r="I2602" s="21"/>
    </row>
    <row r="2603" spans="1:9" x14ac:dyDescent="0.25">
      <c r="A2603" s="18">
        <v>42758</v>
      </c>
      <c r="B2603" s="19" t="s">
        <v>2979</v>
      </c>
      <c r="C2603" s="20">
        <v>98200</v>
      </c>
      <c r="D2603" s="4" t="s">
        <v>143</v>
      </c>
      <c r="E2603" s="17">
        <v>3344</v>
      </c>
      <c r="F2603" s="41" t="s">
        <v>336</v>
      </c>
      <c r="G2603" s="17">
        <v>3344</v>
      </c>
      <c r="H2603" s="17">
        <f t="shared" si="41"/>
        <v>0</v>
      </c>
      <c r="I2603" s="21"/>
    </row>
    <row r="2604" spans="1:9" x14ac:dyDescent="0.25">
      <c r="A2604" s="18">
        <v>42758</v>
      </c>
      <c r="B2604" s="19" t="s">
        <v>2980</v>
      </c>
      <c r="C2604" s="20">
        <v>98201</v>
      </c>
      <c r="D2604" s="4" t="s">
        <v>38</v>
      </c>
      <c r="E2604" s="17">
        <v>3298</v>
      </c>
      <c r="F2604" s="41" t="s">
        <v>1391</v>
      </c>
      <c r="G2604" s="17">
        <v>3298</v>
      </c>
      <c r="H2604" s="17">
        <f t="shared" si="41"/>
        <v>0</v>
      </c>
      <c r="I2604" s="21"/>
    </row>
    <row r="2605" spans="1:9" x14ac:dyDescent="0.25">
      <c r="A2605" s="18">
        <v>42758</v>
      </c>
      <c r="B2605" s="19" t="s">
        <v>2981</v>
      </c>
      <c r="C2605" s="20">
        <v>98202</v>
      </c>
      <c r="D2605" s="4" t="s">
        <v>264</v>
      </c>
      <c r="E2605" s="17">
        <v>6555.4</v>
      </c>
      <c r="F2605" s="41" t="s">
        <v>336</v>
      </c>
      <c r="G2605" s="17">
        <v>6555.4</v>
      </c>
      <c r="H2605" s="17">
        <f t="shared" si="41"/>
        <v>0</v>
      </c>
      <c r="I2605" s="21"/>
    </row>
    <row r="2606" spans="1:9" x14ac:dyDescent="0.25">
      <c r="A2606" s="18">
        <v>42758</v>
      </c>
      <c r="B2606" s="19" t="s">
        <v>2982</v>
      </c>
      <c r="C2606" s="20">
        <v>98203</v>
      </c>
      <c r="D2606" s="4" t="s">
        <v>49</v>
      </c>
      <c r="E2606" s="17">
        <v>11802</v>
      </c>
      <c r="F2606" s="41" t="s">
        <v>1391</v>
      </c>
      <c r="G2606" s="17">
        <v>11802</v>
      </c>
      <c r="H2606" s="17">
        <f t="shared" si="41"/>
        <v>0</v>
      </c>
      <c r="I2606" s="21"/>
    </row>
    <row r="2607" spans="1:9" x14ac:dyDescent="0.25">
      <c r="A2607" s="18">
        <v>42758</v>
      </c>
      <c r="B2607" s="19" t="s">
        <v>2983</v>
      </c>
      <c r="C2607" s="20">
        <v>98204</v>
      </c>
      <c r="D2607" s="4" t="s">
        <v>47</v>
      </c>
      <c r="E2607" s="17">
        <v>4860.8999999999996</v>
      </c>
      <c r="F2607" s="41" t="s">
        <v>336</v>
      </c>
      <c r="G2607" s="17">
        <v>4860.8999999999996</v>
      </c>
      <c r="H2607" s="17">
        <f t="shared" si="41"/>
        <v>0</v>
      </c>
      <c r="I2607" s="21"/>
    </row>
    <row r="2608" spans="1:9" x14ac:dyDescent="0.25">
      <c r="A2608" s="18">
        <v>42758</v>
      </c>
      <c r="B2608" s="19" t="s">
        <v>2984</v>
      </c>
      <c r="C2608" s="20">
        <v>98205</v>
      </c>
      <c r="D2608" s="4" t="s">
        <v>184</v>
      </c>
      <c r="E2608" s="17">
        <v>3283.2</v>
      </c>
      <c r="F2608" s="41" t="s">
        <v>336</v>
      </c>
      <c r="G2608" s="17">
        <v>3283.2</v>
      </c>
      <c r="H2608" s="17">
        <f t="shared" si="41"/>
        <v>0</v>
      </c>
      <c r="I2608" s="21"/>
    </row>
    <row r="2609" spans="1:9" x14ac:dyDescent="0.25">
      <c r="A2609" s="18">
        <v>42758</v>
      </c>
      <c r="B2609" s="19" t="s">
        <v>2985</v>
      </c>
      <c r="C2609" s="20">
        <v>98206</v>
      </c>
      <c r="D2609" s="4" t="s">
        <v>2986</v>
      </c>
      <c r="E2609" s="17">
        <v>3836.8</v>
      </c>
      <c r="F2609" s="41" t="s">
        <v>336</v>
      </c>
      <c r="G2609" s="17">
        <v>3836.8</v>
      </c>
      <c r="H2609" s="17">
        <f t="shared" si="41"/>
        <v>0</v>
      </c>
      <c r="I2609" s="21"/>
    </row>
    <row r="2610" spans="1:9" x14ac:dyDescent="0.25">
      <c r="A2610" s="18">
        <v>42758</v>
      </c>
      <c r="B2610" s="19" t="s">
        <v>2987</v>
      </c>
      <c r="C2610" s="20">
        <v>98207</v>
      </c>
      <c r="D2610" s="4" t="s">
        <v>71</v>
      </c>
      <c r="E2610" s="17">
        <v>2492</v>
      </c>
      <c r="F2610" s="41" t="s">
        <v>166</v>
      </c>
      <c r="G2610" s="17">
        <v>2492</v>
      </c>
      <c r="H2610" s="17">
        <f t="shared" si="41"/>
        <v>0</v>
      </c>
      <c r="I2610" s="21"/>
    </row>
    <row r="2611" spans="1:9" x14ac:dyDescent="0.25">
      <c r="A2611" s="18">
        <v>42758</v>
      </c>
      <c r="B2611" s="19" t="s">
        <v>2988</v>
      </c>
      <c r="C2611" s="20">
        <v>98208</v>
      </c>
      <c r="D2611" s="4" t="s">
        <v>186</v>
      </c>
      <c r="E2611" s="17">
        <v>3639.6</v>
      </c>
      <c r="F2611" s="41" t="s">
        <v>2143</v>
      </c>
      <c r="G2611" s="17">
        <v>3639.6</v>
      </c>
      <c r="H2611" s="17">
        <f t="shared" si="41"/>
        <v>0</v>
      </c>
      <c r="I2611" s="21"/>
    </row>
    <row r="2612" spans="1:9" x14ac:dyDescent="0.25">
      <c r="A2612" s="18">
        <v>42758</v>
      </c>
      <c r="B2612" s="19" t="s">
        <v>2989</v>
      </c>
      <c r="C2612" s="20">
        <v>98209</v>
      </c>
      <c r="D2612" s="4" t="s">
        <v>101</v>
      </c>
      <c r="E2612" s="17">
        <v>480</v>
      </c>
      <c r="F2612" s="41" t="s">
        <v>336</v>
      </c>
      <c r="G2612" s="17">
        <v>480</v>
      </c>
      <c r="H2612" s="17">
        <f t="shared" si="41"/>
        <v>0</v>
      </c>
      <c r="I2612" s="21"/>
    </row>
    <row r="2613" spans="1:9" x14ac:dyDescent="0.25">
      <c r="A2613" s="18">
        <v>42758</v>
      </c>
      <c r="B2613" s="19" t="s">
        <v>2990</v>
      </c>
      <c r="C2613" s="20">
        <v>98210</v>
      </c>
      <c r="D2613" s="4" t="s">
        <v>99</v>
      </c>
      <c r="E2613" s="17">
        <v>1680</v>
      </c>
      <c r="F2613" s="41" t="s">
        <v>336</v>
      </c>
      <c r="G2613" s="17">
        <v>1680</v>
      </c>
      <c r="H2613" s="17">
        <f t="shared" si="41"/>
        <v>0</v>
      </c>
      <c r="I2613" s="21"/>
    </row>
    <row r="2614" spans="1:9" x14ac:dyDescent="0.25">
      <c r="A2614" s="18">
        <v>42758</v>
      </c>
      <c r="B2614" s="19" t="s">
        <v>2991</v>
      </c>
      <c r="C2614" s="20">
        <v>98211</v>
      </c>
      <c r="D2614" s="4" t="s">
        <v>281</v>
      </c>
      <c r="E2614" s="17">
        <v>1320</v>
      </c>
      <c r="F2614" s="41" t="s">
        <v>336</v>
      </c>
      <c r="G2614" s="17">
        <v>1320</v>
      </c>
      <c r="H2614" s="17">
        <f t="shared" si="41"/>
        <v>0</v>
      </c>
      <c r="I2614" s="21"/>
    </row>
    <row r="2615" spans="1:9" x14ac:dyDescent="0.25">
      <c r="A2615" s="18">
        <v>42758</v>
      </c>
      <c r="B2615" s="19" t="s">
        <v>2992</v>
      </c>
      <c r="C2615" s="20">
        <v>98212</v>
      </c>
      <c r="D2615" s="4" t="s">
        <v>428</v>
      </c>
      <c r="E2615" s="17">
        <v>1809.6</v>
      </c>
      <c r="F2615" s="41" t="s">
        <v>1391</v>
      </c>
      <c r="G2615" s="17">
        <v>1809.6</v>
      </c>
      <c r="H2615" s="17">
        <f t="shared" si="41"/>
        <v>0</v>
      </c>
      <c r="I2615" s="21"/>
    </row>
    <row r="2616" spans="1:9" x14ac:dyDescent="0.25">
      <c r="A2616" s="18">
        <v>42758</v>
      </c>
      <c r="B2616" s="19" t="s">
        <v>2993</v>
      </c>
      <c r="C2616" s="20">
        <v>98213</v>
      </c>
      <c r="D2616" s="4" t="s">
        <v>218</v>
      </c>
      <c r="E2616" s="17">
        <v>120756.9</v>
      </c>
      <c r="F2616" s="41" t="s">
        <v>307</v>
      </c>
      <c r="G2616" s="17">
        <v>120756.9</v>
      </c>
      <c r="H2616" s="17">
        <f t="shared" si="41"/>
        <v>0</v>
      </c>
      <c r="I2616" s="21"/>
    </row>
    <row r="2617" spans="1:9" x14ac:dyDescent="0.25">
      <c r="A2617" s="18">
        <v>42758</v>
      </c>
      <c r="B2617" s="19" t="s">
        <v>2994</v>
      </c>
      <c r="C2617" s="20">
        <v>98214</v>
      </c>
      <c r="D2617" s="4" t="s">
        <v>83</v>
      </c>
      <c r="E2617" s="17">
        <v>7510.2</v>
      </c>
      <c r="F2617" s="41" t="s">
        <v>336</v>
      </c>
      <c r="G2617" s="17">
        <v>7510.2</v>
      </c>
      <c r="H2617" s="17">
        <f t="shared" si="41"/>
        <v>0</v>
      </c>
      <c r="I2617" s="21"/>
    </row>
    <row r="2618" spans="1:9" x14ac:dyDescent="0.25">
      <c r="A2618" s="18">
        <v>42758</v>
      </c>
      <c r="B2618" s="19" t="s">
        <v>2995</v>
      </c>
      <c r="C2618" s="20">
        <v>98215</v>
      </c>
      <c r="D2618" s="4" t="s">
        <v>253</v>
      </c>
      <c r="E2618" s="17">
        <v>4557</v>
      </c>
      <c r="F2618" s="41" t="s">
        <v>765</v>
      </c>
      <c r="G2618" s="17">
        <v>4557</v>
      </c>
      <c r="H2618" s="17">
        <f t="shared" si="41"/>
        <v>0</v>
      </c>
      <c r="I2618" s="21"/>
    </row>
    <row r="2619" spans="1:9" x14ac:dyDescent="0.25">
      <c r="A2619" s="18">
        <v>42758</v>
      </c>
      <c r="B2619" s="19" t="s">
        <v>2996</v>
      </c>
      <c r="C2619" s="20">
        <v>98216</v>
      </c>
      <c r="D2619" s="4" t="s">
        <v>2997</v>
      </c>
      <c r="E2619" s="17">
        <v>658.9</v>
      </c>
      <c r="F2619" s="41" t="s">
        <v>336</v>
      </c>
      <c r="G2619" s="17">
        <v>658.9</v>
      </c>
      <c r="H2619" s="17">
        <f t="shared" si="41"/>
        <v>0</v>
      </c>
      <c r="I2619" s="21"/>
    </row>
    <row r="2620" spans="1:9" x14ac:dyDescent="0.25">
      <c r="A2620" s="18">
        <v>42758</v>
      </c>
      <c r="B2620" s="19" t="s">
        <v>2998</v>
      </c>
      <c r="C2620" s="20">
        <v>98217</v>
      </c>
      <c r="D2620" s="4" t="s">
        <v>773</v>
      </c>
      <c r="E2620" s="17">
        <v>2819.7</v>
      </c>
      <c r="F2620" s="41" t="s">
        <v>336</v>
      </c>
      <c r="G2620" s="17">
        <v>2819.7</v>
      </c>
      <c r="H2620" s="17">
        <f t="shared" si="41"/>
        <v>0</v>
      </c>
      <c r="I2620" s="21"/>
    </row>
    <row r="2621" spans="1:9" x14ac:dyDescent="0.25">
      <c r="A2621" s="18">
        <v>42758</v>
      </c>
      <c r="B2621" s="19" t="s">
        <v>2999</v>
      </c>
      <c r="C2621" s="20">
        <v>98218</v>
      </c>
      <c r="D2621" s="4" t="s">
        <v>409</v>
      </c>
      <c r="E2621" s="17">
        <v>5958</v>
      </c>
      <c r="F2621" s="42" t="s">
        <v>2768</v>
      </c>
      <c r="G2621" s="22">
        <f>2000+3958</f>
        <v>5958</v>
      </c>
      <c r="H2621" s="22">
        <f t="shared" si="41"/>
        <v>0</v>
      </c>
      <c r="I2621" s="21"/>
    </row>
    <row r="2622" spans="1:9" x14ac:dyDescent="0.25">
      <c r="A2622" s="18">
        <v>42758</v>
      </c>
      <c r="B2622" s="19" t="s">
        <v>3000</v>
      </c>
      <c r="C2622" s="20">
        <v>98219</v>
      </c>
      <c r="D2622" s="4" t="s">
        <v>613</v>
      </c>
      <c r="E2622" s="17">
        <v>2925.3</v>
      </c>
      <c r="F2622" s="41" t="s">
        <v>336</v>
      </c>
      <c r="G2622" s="17">
        <v>2925.3</v>
      </c>
      <c r="H2622" s="17">
        <f t="shared" si="41"/>
        <v>0</v>
      </c>
      <c r="I2622" s="21"/>
    </row>
    <row r="2623" spans="1:9" x14ac:dyDescent="0.25">
      <c r="A2623" s="18">
        <v>42758</v>
      </c>
      <c r="B2623" s="19" t="s">
        <v>3001</v>
      </c>
      <c r="C2623" s="20">
        <v>98220</v>
      </c>
      <c r="D2623" s="4" t="s">
        <v>1081</v>
      </c>
      <c r="E2623" s="17">
        <v>3218.44</v>
      </c>
      <c r="F2623" s="41" t="s">
        <v>336</v>
      </c>
      <c r="G2623" s="17">
        <v>3218.44</v>
      </c>
      <c r="H2623" s="17">
        <f t="shared" si="41"/>
        <v>0</v>
      </c>
      <c r="I2623" s="21"/>
    </row>
    <row r="2624" spans="1:9" x14ac:dyDescent="0.25">
      <c r="A2624" s="18">
        <v>42758</v>
      </c>
      <c r="B2624" s="19" t="s">
        <v>3002</v>
      </c>
      <c r="C2624" s="20">
        <v>98221</v>
      </c>
      <c r="D2624" s="4" t="s">
        <v>291</v>
      </c>
      <c r="E2624" s="17">
        <v>2136.4</v>
      </c>
      <c r="F2624" s="41" t="s">
        <v>336</v>
      </c>
      <c r="G2624" s="17">
        <v>2136.4</v>
      </c>
      <c r="H2624" s="17">
        <f t="shared" si="41"/>
        <v>0</v>
      </c>
      <c r="I2624" s="21"/>
    </row>
    <row r="2625" spans="1:9" x14ac:dyDescent="0.25">
      <c r="A2625" s="18">
        <v>42758</v>
      </c>
      <c r="B2625" s="19" t="s">
        <v>3003</v>
      </c>
      <c r="C2625" s="20">
        <v>98222</v>
      </c>
      <c r="D2625" s="4" t="s">
        <v>43</v>
      </c>
      <c r="E2625" s="17">
        <v>6726.8</v>
      </c>
      <c r="F2625" s="41" t="s">
        <v>2274</v>
      </c>
      <c r="G2625" s="17">
        <v>6726.8</v>
      </c>
      <c r="H2625" s="17">
        <f t="shared" si="41"/>
        <v>0</v>
      </c>
      <c r="I2625" s="21"/>
    </row>
    <row r="2626" spans="1:9" x14ac:dyDescent="0.25">
      <c r="A2626" s="18">
        <v>42758</v>
      </c>
      <c r="B2626" s="19" t="s">
        <v>3004</v>
      </c>
      <c r="C2626" s="20">
        <v>98223</v>
      </c>
      <c r="D2626" s="4" t="s">
        <v>92</v>
      </c>
      <c r="E2626" s="17">
        <v>2512.8000000000002</v>
      </c>
      <c r="F2626" s="41" t="s">
        <v>336</v>
      </c>
      <c r="G2626" s="17">
        <v>2512.8000000000002</v>
      </c>
      <c r="H2626" s="17">
        <f t="shared" si="41"/>
        <v>0</v>
      </c>
      <c r="I2626" s="21"/>
    </row>
    <row r="2627" spans="1:9" x14ac:dyDescent="0.25">
      <c r="A2627" s="18">
        <v>42758</v>
      </c>
      <c r="B2627" s="19" t="s">
        <v>3005</v>
      </c>
      <c r="C2627" s="20">
        <v>98224</v>
      </c>
      <c r="D2627" s="4" t="s">
        <v>448</v>
      </c>
      <c r="E2627" s="17">
        <v>421.2</v>
      </c>
      <c r="F2627" s="41" t="s">
        <v>336</v>
      </c>
      <c r="G2627" s="17">
        <v>421.2</v>
      </c>
      <c r="H2627" s="17">
        <f t="shared" si="41"/>
        <v>0</v>
      </c>
      <c r="I2627" s="21"/>
    </row>
    <row r="2628" spans="1:9" x14ac:dyDescent="0.25">
      <c r="A2628" s="18">
        <v>42758</v>
      </c>
      <c r="B2628" s="19" t="s">
        <v>3006</v>
      </c>
      <c r="C2628" s="20">
        <v>98225</v>
      </c>
      <c r="D2628" s="4" t="s">
        <v>30</v>
      </c>
      <c r="E2628" s="17">
        <v>720</v>
      </c>
      <c r="F2628" s="41" t="s">
        <v>336</v>
      </c>
      <c r="G2628" s="17">
        <v>720</v>
      </c>
      <c r="H2628" s="17">
        <f t="shared" si="41"/>
        <v>0</v>
      </c>
      <c r="I2628" s="21"/>
    </row>
    <row r="2629" spans="1:9" x14ac:dyDescent="0.25">
      <c r="A2629" s="18">
        <v>42758</v>
      </c>
      <c r="B2629" s="19" t="s">
        <v>3007</v>
      </c>
      <c r="C2629" s="20">
        <v>98226</v>
      </c>
      <c r="D2629" s="4" t="s">
        <v>105</v>
      </c>
      <c r="E2629" s="17">
        <v>3769.2</v>
      </c>
      <c r="F2629" s="41" t="s">
        <v>2274</v>
      </c>
      <c r="G2629" s="17">
        <v>3769.2</v>
      </c>
      <c r="H2629" s="17">
        <f t="shared" si="41"/>
        <v>0</v>
      </c>
      <c r="I2629" s="21"/>
    </row>
    <row r="2630" spans="1:9" x14ac:dyDescent="0.25">
      <c r="A2630" s="18">
        <v>42758</v>
      </c>
      <c r="B2630" s="19" t="s">
        <v>3008</v>
      </c>
      <c r="C2630" s="20">
        <v>98227</v>
      </c>
      <c r="D2630" s="4" t="s">
        <v>103</v>
      </c>
      <c r="E2630" s="17">
        <v>3931.2</v>
      </c>
      <c r="F2630" s="41" t="s">
        <v>1391</v>
      </c>
      <c r="G2630" s="17">
        <v>3931.2</v>
      </c>
      <c r="H2630" s="17">
        <f t="shared" ref="H2630:H2693" si="42">E2630-G2630</f>
        <v>0</v>
      </c>
      <c r="I2630" s="21"/>
    </row>
    <row r="2631" spans="1:9" x14ac:dyDescent="0.25">
      <c r="A2631" s="18">
        <v>42758</v>
      </c>
      <c r="B2631" s="19" t="s">
        <v>3009</v>
      </c>
      <c r="C2631" s="20">
        <v>98228</v>
      </c>
      <c r="D2631" s="4" t="s">
        <v>21</v>
      </c>
      <c r="E2631" s="17">
        <v>48604.5</v>
      </c>
      <c r="F2631" s="41" t="s">
        <v>1889</v>
      </c>
      <c r="G2631" s="17">
        <v>48604.5</v>
      </c>
      <c r="H2631" s="17">
        <f t="shared" si="42"/>
        <v>0</v>
      </c>
      <c r="I2631" s="21"/>
    </row>
    <row r="2632" spans="1:9" x14ac:dyDescent="0.25">
      <c r="A2632" s="18">
        <v>42758</v>
      </c>
      <c r="B2632" s="19" t="s">
        <v>3010</v>
      </c>
      <c r="C2632" s="20">
        <v>98229</v>
      </c>
      <c r="D2632" s="4" t="s">
        <v>109</v>
      </c>
      <c r="E2632" s="17">
        <v>4005.9</v>
      </c>
      <c r="F2632" s="41" t="s">
        <v>336</v>
      </c>
      <c r="G2632" s="17">
        <v>4005.9</v>
      </c>
      <c r="H2632" s="17">
        <f t="shared" si="42"/>
        <v>0</v>
      </c>
      <c r="I2632" s="21"/>
    </row>
    <row r="2633" spans="1:9" x14ac:dyDescent="0.25">
      <c r="A2633" s="18">
        <v>42758</v>
      </c>
      <c r="B2633" s="19" t="s">
        <v>3011</v>
      </c>
      <c r="C2633" s="20">
        <v>98230</v>
      </c>
      <c r="D2633" s="4" t="s">
        <v>293</v>
      </c>
      <c r="E2633" s="17">
        <v>382.2</v>
      </c>
      <c r="F2633" s="41" t="s">
        <v>336</v>
      </c>
      <c r="G2633" s="17">
        <v>382.2</v>
      </c>
      <c r="H2633" s="17">
        <f t="shared" si="42"/>
        <v>0</v>
      </c>
      <c r="I2633" s="21"/>
    </row>
    <row r="2634" spans="1:9" x14ac:dyDescent="0.25">
      <c r="A2634" s="18">
        <v>42758</v>
      </c>
      <c r="B2634" s="19" t="s">
        <v>3012</v>
      </c>
      <c r="C2634" s="20">
        <v>98231</v>
      </c>
      <c r="D2634" s="4" t="s">
        <v>67</v>
      </c>
      <c r="E2634" s="17">
        <v>4537.6000000000004</v>
      </c>
      <c r="F2634" s="41" t="s">
        <v>2274</v>
      </c>
      <c r="G2634" s="17">
        <v>4537.6000000000004</v>
      </c>
      <c r="H2634" s="17">
        <f t="shared" si="42"/>
        <v>0</v>
      </c>
      <c r="I2634" s="21"/>
    </row>
    <row r="2635" spans="1:9" x14ac:dyDescent="0.25">
      <c r="A2635" s="18">
        <v>42758</v>
      </c>
      <c r="B2635" s="19" t="s">
        <v>3013</v>
      </c>
      <c r="C2635" s="20">
        <v>98232</v>
      </c>
      <c r="D2635" s="4" t="s">
        <v>442</v>
      </c>
      <c r="E2635" s="17">
        <v>4011</v>
      </c>
      <c r="F2635" s="41" t="s">
        <v>2143</v>
      </c>
      <c r="G2635" s="17">
        <v>4011</v>
      </c>
      <c r="H2635" s="17">
        <f t="shared" si="42"/>
        <v>0</v>
      </c>
      <c r="I2635" s="21"/>
    </row>
    <row r="2636" spans="1:9" x14ac:dyDescent="0.25">
      <c r="A2636" s="18">
        <v>42758</v>
      </c>
      <c r="B2636" s="19" t="s">
        <v>3014</v>
      </c>
      <c r="C2636" s="20">
        <v>98233</v>
      </c>
      <c r="D2636" s="4" t="s">
        <v>268</v>
      </c>
      <c r="E2636" s="17">
        <v>23380.799999999999</v>
      </c>
      <c r="F2636" s="41" t="s">
        <v>2143</v>
      </c>
      <c r="G2636" s="17">
        <v>23380.799999999999</v>
      </c>
      <c r="H2636" s="17">
        <f t="shared" si="42"/>
        <v>0</v>
      </c>
      <c r="I2636" s="21"/>
    </row>
    <row r="2637" spans="1:9" x14ac:dyDescent="0.25">
      <c r="A2637" s="18">
        <v>42758</v>
      </c>
      <c r="B2637" s="19" t="s">
        <v>3015</v>
      </c>
      <c r="C2637" s="20">
        <v>98234</v>
      </c>
      <c r="D2637" s="4" t="s">
        <v>432</v>
      </c>
      <c r="E2637" s="17">
        <v>17915.400000000001</v>
      </c>
      <c r="F2637" s="41" t="s">
        <v>1391</v>
      </c>
      <c r="G2637" s="17">
        <v>17915.400000000001</v>
      </c>
      <c r="H2637" s="17">
        <f t="shared" si="42"/>
        <v>0</v>
      </c>
      <c r="I2637" s="21"/>
    </row>
    <row r="2638" spans="1:9" x14ac:dyDescent="0.25">
      <c r="A2638" s="18">
        <v>42758</v>
      </c>
      <c r="B2638" s="19" t="s">
        <v>3016</v>
      </c>
      <c r="C2638" s="20">
        <v>98235</v>
      </c>
      <c r="D2638" s="4" t="s">
        <v>30</v>
      </c>
      <c r="E2638" s="17">
        <v>387.1</v>
      </c>
      <c r="F2638" s="41" t="s">
        <v>336</v>
      </c>
      <c r="G2638" s="17">
        <v>387.1</v>
      </c>
      <c r="H2638" s="17">
        <f t="shared" si="42"/>
        <v>0</v>
      </c>
      <c r="I2638" s="21"/>
    </row>
    <row r="2639" spans="1:9" x14ac:dyDescent="0.25">
      <c r="A2639" s="18">
        <v>42758</v>
      </c>
      <c r="B2639" s="19" t="s">
        <v>3017</v>
      </c>
      <c r="C2639" s="20">
        <v>98236</v>
      </c>
      <c r="D2639" s="4" t="s">
        <v>85</v>
      </c>
      <c r="E2639" s="17">
        <v>15897.1</v>
      </c>
      <c r="F2639" s="42" t="s">
        <v>2768</v>
      </c>
      <c r="G2639" s="22">
        <f>13000+2897.1</f>
        <v>15897.1</v>
      </c>
      <c r="H2639" s="22">
        <f t="shared" si="42"/>
        <v>0</v>
      </c>
      <c r="I2639" s="21"/>
    </row>
    <row r="2640" spans="1:9" x14ac:dyDescent="0.25">
      <c r="A2640" s="18">
        <v>42758</v>
      </c>
      <c r="B2640" s="19" t="s">
        <v>3018</v>
      </c>
      <c r="C2640" s="20">
        <v>98237</v>
      </c>
      <c r="D2640" s="4" t="s">
        <v>1116</v>
      </c>
      <c r="E2640" s="17">
        <v>3469.6</v>
      </c>
      <c r="F2640" s="41" t="s">
        <v>2274</v>
      </c>
      <c r="G2640" s="17">
        <v>3469.6</v>
      </c>
      <c r="H2640" s="17">
        <f t="shared" si="42"/>
        <v>0</v>
      </c>
      <c r="I2640" s="21"/>
    </row>
    <row r="2641" spans="1:9" x14ac:dyDescent="0.25">
      <c r="A2641" s="18">
        <v>42758</v>
      </c>
      <c r="B2641" s="19" t="s">
        <v>3019</v>
      </c>
      <c r="C2641" s="20">
        <v>98238</v>
      </c>
      <c r="D2641" s="4" t="s">
        <v>272</v>
      </c>
      <c r="E2641" s="17">
        <v>4015</v>
      </c>
      <c r="F2641" s="41" t="s">
        <v>1391</v>
      </c>
      <c r="G2641" s="17">
        <v>4015</v>
      </c>
      <c r="H2641" s="17">
        <f t="shared" si="42"/>
        <v>0</v>
      </c>
      <c r="I2641" s="21"/>
    </row>
    <row r="2642" spans="1:9" x14ac:dyDescent="0.25">
      <c r="A2642" s="18">
        <v>42758</v>
      </c>
      <c r="B2642" s="19" t="s">
        <v>3020</v>
      </c>
      <c r="C2642" s="20">
        <v>98239</v>
      </c>
      <c r="D2642" s="4" t="s">
        <v>435</v>
      </c>
      <c r="E2642" s="17">
        <v>1108.8</v>
      </c>
      <c r="F2642" s="41" t="s">
        <v>1391</v>
      </c>
      <c r="G2642" s="17">
        <v>1108.8</v>
      </c>
      <c r="H2642" s="17">
        <f t="shared" si="42"/>
        <v>0</v>
      </c>
      <c r="I2642" s="21"/>
    </row>
    <row r="2643" spans="1:9" x14ac:dyDescent="0.25">
      <c r="A2643" s="18">
        <v>42758</v>
      </c>
      <c r="B2643" s="19" t="s">
        <v>3021</v>
      </c>
      <c r="C2643" s="20">
        <v>98240</v>
      </c>
      <c r="D2643" s="4" t="s">
        <v>103</v>
      </c>
      <c r="E2643" s="17">
        <v>121.6</v>
      </c>
      <c r="F2643" s="41" t="s">
        <v>2274</v>
      </c>
      <c r="G2643" s="17">
        <v>121.6</v>
      </c>
      <c r="H2643" s="17">
        <f t="shared" si="42"/>
        <v>0</v>
      </c>
      <c r="I2643" s="21"/>
    </row>
    <row r="2644" spans="1:9" x14ac:dyDescent="0.25">
      <c r="A2644" s="18">
        <v>42758</v>
      </c>
      <c r="B2644" s="19" t="s">
        <v>3022</v>
      </c>
      <c r="C2644" s="20">
        <v>98241</v>
      </c>
      <c r="D2644" s="4" t="s">
        <v>270</v>
      </c>
      <c r="E2644" s="17">
        <v>2802.6</v>
      </c>
      <c r="F2644" s="41" t="s">
        <v>1391</v>
      </c>
      <c r="G2644" s="17">
        <v>2802.6</v>
      </c>
      <c r="H2644" s="17">
        <f t="shared" si="42"/>
        <v>0</v>
      </c>
      <c r="I2644" s="21"/>
    </row>
    <row r="2645" spans="1:9" x14ac:dyDescent="0.25">
      <c r="A2645" s="18">
        <v>42758</v>
      </c>
      <c r="B2645" s="19" t="s">
        <v>3023</v>
      </c>
      <c r="C2645" s="20">
        <v>98242</v>
      </c>
      <c r="D2645" s="4" t="s">
        <v>670</v>
      </c>
      <c r="E2645" s="17">
        <v>64307.199999999997</v>
      </c>
      <c r="F2645" s="41" t="s">
        <v>1391</v>
      </c>
      <c r="G2645" s="17">
        <v>64307.199999999997</v>
      </c>
      <c r="H2645" s="17">
        <f t="shared" si="42"/>
        <v>0</v>
      </c>
      <c r="I2645" s="21"/>
    </row>
    <row r="2646" spans="1:9" x14ac:dyDescent="0.25">
      <c r="A2646" s="18">
        <v>42758</v>
      </c>
      <c r="B2646" s="19" t="s">
        <v>3024</v>
      </c>
      <c r="C2646" s="20">
        <v>98243</v>
      </c>
      <c r="D2646" s="4" t="s">
        <v>79</v>
      </c>
      <c r="E2646" s="17">
        <v>3384</v>
      </c>
      <c r="F2646" s="41" t="s">
        <v>336</v>
      </c>
      <c r="G2646" s="17">
        <v>3384</v>
      </c>
      <c r="H2646" s="17">
        <f t="shared" si="42"/>
        <v>0</v>
      </c>
      <c r="I2646" s="21"/>
    </row>
    <row r="2647" spans="1:9" x14ac:dyDescent="0.25">
      <c r="A2647" s="18">
        <v>42758</v>
      </c>
      <c r="B2647" s="19" t="s">
        <v>3025</v>
      </c>
      <c r="C2647" s="20">
        <v>98244</v>
      </c>
      <c r="D2647" s="4" t="s">
        <v>157</v>
      </c>
      <c r="E2647" s="17">
        <v>20208.2</v>
      </c>
      <c r="F2647" s="42" t="s">
        <v>3026</v>
      </c>
      <c r="G2647" s="22">
        <f>17208+3000.2</f>
        <v>20208.2</v>
      </c>
      <c r="H2647" s="22">
        <f t="shared" si="42"/>
        <v>0</v>
      </c>
      <c r="I2647" s="21"/>
    </row>
    <row r="2648" spans="1:9" x14ac:dyDescent="0.25">
      <c r="A2648" s="18">
        <v>42758</v>
      </c>
      <c r="B2648" s="19" t="s">
        <v>3027</v>
      </c>
      <c r="C2648" s="20">
        <v>98245</v>
      </c>
      <c r="D2648" s="4" t="s">
        <v>85</v>
      </c>
      <c r="E2648" s="17">
        <v>4386</v>
      </c>
      <c r="F2648" s="41" t="s">
        <v>166</v>
      </c>
      <c r="G2648" s="17">
        <v>4386</v>
      </c>
      <c r="H2648" s="17">
        <f t="shared" si="42"/>
        <v>0</v>
      </c>
      <c r="I2648" s="21"/>
    </row>
    <row r="2649" spans="1:9" x14ac:dyDescent="0.25">
      <c r="A2649" s="18">
        <v>42758</v>
      </c>
      <c r="B2649" s="19" t="s">
        <v>3028</v>
      </c>
      <c r="C2649" s="20">
        <v>98246</v>
      </c>
      <c r="D2649" s="4" t="s">
        <v>155</v>
      </c>
      <c r="E2649" s="17">
        <v>24810.2</v>
      </c>
      <c r="F2649" s="41" t="s">
        <v>2143</v>
      </c>
      <c r="G2649" s="17">
        <v>24810.2</v>
      </c>
      <c r="H2649" s="17">
        <f t="shared" si="42"/>
        <v>0</v>
      </c>
      <c r="I2649" s="21"/>
    </row>
    <row r="2650" spans="1:9" x14ac:dyDescent="0.25">
      <c r="A2650" s="18">
        <v>42758</v>
      </c>
      <c r="B2650" s="19" t="s">
        <v>3029</v>
      </c>
      <c r="C2650" s="20">
        <v>98247</v>
      </c>
      <c r="D2650" s="4" t="s">
        <v>145</v>
      </c>
      <c r="E2650" s="17">
        <v>16863.599999999999</v>
      </c>
      <c r="F2650" s="41" t="s">
        <v>166</v>
      </c>
      <c r="G2650" s="17">
        <v>16863.599999999999</v>
      </c>
      <c r="H2650" s="17">
        <f t="shared" si="42"/>
        <v>0</v>
      </c>
      <c r="I2650" s="21"/>
    </row>
    <row r="2651" spans="1:9" x14ac:dyDescent="0.25">
      <c r="A2651" s="18">
        <v>42758</v>
      </c>
      <c r="B2651" s="19" t="s">
        <v>3030</v>
      </c>
      <c r="C2651" s="20">
        <v>98248</v>
      </c>
      <c r="D2651" s="4" t="s">
        <v>2128</v>
      </c>
      <c r="E2651" s="17">
        <v>6084</v>
      </c>
      <c r="F2651" s="41" t="s">
        <v>166</v>
      </c>
      <c r="G2651" s="17">
        <v>6084</v>
      </c>
      <c r="H2651" s="17">
        <f t="shared" si="42"/>
        <v>0</v>
      </c>
      <c r="I2651" s="21"/>
    </row>
    <row r="2652" spans="1:9" x14ac:dyDescent="0.25">
      <c r="A2652" s="18">
        <v>42758</v>
      </c>
      <c r="B2652" s="19" t="s">
        <v>3031</v>
      </c>
      <c r="C2652" s="20">
        <v>98249</v>
      </c>
      <c r="D2652" s="4" t="s">
        <v>161</v>
      </c>
      <c r="E2652" s="17">
        <v>50864</v>
      </c>
      <c r="F2652" s="41" t="s">
        <v>2724</v>
      </c>
      <c r="G2652" s="17">
        <v>50864</v>
      </c>
      <c r="H2652" s="17">
        <f t="shared" si="42"/>
        <v>0</v>
      </c>
      <c r="I2652" s="21"/>
    </row>
    <row r="2653" spans="1:9" x14ac:dyDescent="0.25">
      <c r="A2653" s="18">
        <v>42758</v>
      </c>
      <c r="B2653" s="19" t="s">
        <v>3032</v>
      </c>
      <c r="C2653" s="20">
        <v>98250</v>
      </c>
      <c r="D2653" s="4" t="s">
        <v>14</v>
      </c>
      <c r="E2653" s="17">
        <v>25370.799999999999</v>
      </c>
      <c r="F2653" s="41" t="s">
        <v>336</v>
      </c>
      <c r="G2653" s="17">
        <v>25370.799999999999</v>
      </c>
      <c r="H2653" s="17">
        <f t="shared" si="42"/>
        <v>0</v>
      </c>
      <c r="I2653" s="21"/>
    </row>
    <row r="2654" spans="1:9" x14ac:dyDescent="0.25">
      <c r="A2654" s="18">
        <v>42758</v>
      </c>
      <c r="B2654" s="19" t="s">
        <v>3033</v>
      </c>
      <c r="C2654" s="20">
        <v>98251</v>
      </c>
      <c r="D2654" s="4" t="s">
        <v>149</v>
      </c>
      <c r="E2654" s="17">
        <v>2342.5</v>
      </c>
      <c r="F2654" s="41" t="s">
        <v>336</v>
      </c>
      <c r="G2654" s="17">
        <v>2342.5</v>
      </c>
      <c r="H2654" s="17">
        <f t="shared" si="42"/>
        <v>0</v>
      </c>
      <c r="I2654" s="21"/>
    </row>
    <row r="2655" spans="1:9" x14ac:dyDescent="0.25">
      <c r="A2655" s="18">
        <v>42758</v>
      </c>
      <c r="B2655" s="19" t="s">
        <v>3034</v>
      </c>
      <c r="C2655" s="20">
        <v>98252</v>
      </c>
      <c r="D2655" s="4" t="s">
        <v>149</v>
      </c>
      <c r="E2655" s="17">
        <v>2908.4</v>
      </c>
      <c r="F2655" s="41" t="s">
        <v>336</v>
      </c>
      <c r="G2655" s="17">
        <v>2908.4</v>
      </c>
      <c r="H2655" s="17">
        <f t="shared" si="42"/>
        <v>0</v>
      </c>
      <c r="I2655" s="21"/>
    </row>
    <row r="2656" spans="1:9" x14ac:dyDescent="0.25">
      <c r="A2656" s="18">
        <v>42758</v>
      </c>
      <c r="B2656" s="19" t="s">
        <v>3035</v>
      </c>
      <c r="C2656" s="20">
        <v>98253</v>
      </c>
      <c r="D2656" s="4" t="s">
        <v>172</v>
      </c>
      <c r="E2656" s="17">
        <v>34868.6</v>
      </c>
      <c r="F2656" s="41" t="s">
        <v>765</v>
      </c>
      <c r="G2656" s="17">
        <v>34868.6</v>
      </c>
      <c r="H2656" s="17">
        <f t="shared" si="42"/>
        <v>0</v>
      </c>
      <c r="I2656" s="21"/>
    </row>
    <row r="2657" spans="1:9" x14ac:dyDescent="0.25">
      <c r="A2657" s="18">
        <v>42758</v>
      </c>
      <c r="B2657" s="19" t="s">
        <v>3036</v>
      </c>
      <c r="C2657" s="20">
        <v>98254</v>
      </c>
      <c r="D2657" s="4" t="s">
        <v>133</v>
      </c>
      <c r="E2657" s="17">
        <v>12705.54</v>
      </c>
      <c r="F2657" s="41" t="s">
        <v>1391</v>
      </c>
      <c r="G2657" s="17">
        <v>12705.54</v>
      </c>
      <c r="H2657" s="17">
        <f t="shared" si="42"/>
        <v>0</v>
      </c>
      <c r="I2657" s="21"/>
    </row>
    <row r="2658" spans="1:9" x14ac:dyDescent="0.25">
      <c r="A2658" s="18">
        <v>42758</v>
      </c>
      <c r="B2658" s="19" t="s">
        <v>3037</v>
      </c>
      <c r="C2658" s="20">
        <v>98255</v>
      </c>
      <c r="D2658" s="4" t="s">
        <v>457</v>
      </c>
      <c r="E2658" s="17">
        <v>4288.5</v>
      </c>
      <c r="F2658" s="41" t="s">
        <v>336</v>
      </c>
      <c r="G2658" s="17">
        <v>4288.5</v>
      </c>
      <c r="H2658" s="17">
        <f t="shared" si="42"/>
        <v>0</v>
      </c>
      <c r="I2658" s="21"/>
    </row>
    <row r="2659" spans="1:9" x14ac:dyDescent="0.25">
      <c r="A2659" s="18">
        <v>42758</v>
      </c>
      <c r="B2659" s="19" t="s">
        <v>3038</v>
      </c>
      <c r="C2659" s="20">
        <v>98256</v>
      </c>
      <c r="D2659" s="4" t="s">
        <v>94</v>
      </c>
      <c r="E2659" s="17">
        <v>4519.3</v>
      </c>
      <c r="F2659" s="41" t="s">
        <v>336</v>
      </c>
      <c r="G2659" s="17">
        <v>4519.3</v>
      </c>
      <c r="H2659" s="17">
        <f t="shared" si="42"/>
        <v>0</v>
      </c>
      <c r="I2659" s="21"/>
    </row>
    <row r="2660" spans="1:9" x14ac:dyDescent="0.25">
      <c r="A2660" s="18">
        <v>42758</v>
      </c>
      <c r="B2660" s="19" t="s">
        <v>3039</v>
      </c>
      <c r="C2660" s="20">
        <v>98257</v>
      </c>
      <c r="D2660" s="4" t="s">
        <v>163</v>
      </c>
      <c r="E2660" s="17">
        <v>23991.200000000001</v>
      </c>
      <c r="F2660" s="41" t="s">
        <v>765</v>
      </c>
      <c r="G2660" s="17">
        <v>23991.200000000001</v>
      </c>
      <c r="H2660" s="17">
        <f t="shared" si="42"/>
        <v>0</v>
      </c>
      <c r="I2660" s="21"/>
    </row>
    <row r="2661" spans="1:9" x14ac:dyDescent="0.25">
      <c r="A2661" s="18">
        <v>42758</v>
      </c>
      <c r="B2661" s="19" t="s">
        <v>3040</v>
      </c>
      <c r="C2661" s="20">
        <v>98258</v>
      </c>
      <c r="D2661" s="4" t="s">
        <v>165</v>
      </c>
      <c r="E2661" s="17">
        <v>11340.6</v>
      </c>
      <c r="F2661" s="41" t="s">
        <v>2724</v>
      </c>
      <c r="G2661" s="17">
        <v>11340.6</v>
      </c>
      <c r="H2661" s="17">
        <f t="shared" si="42"/>
        <v>0</v>
      </c>
      <c r="I2661" s="21"/>
    </row>
    <row r="2662" spans="1:9" x14ac:dyDescent="0.25">
      <c r="A2662" s="18">
        <v>42758</v>
      </c>
      <c r="B2662" s="19" t="s">
        <v>3041</v>
      </c>
      <c r="C2662" s="20">
        <v>98259</v>
      </c>
      <c r="D2662" s="4" t="s">
        <v>289</v>
      </c>
      <c r="E2662" s="17">
        <v>33530</v>
      </c>
      <c r="F2662" s="42" t="s">
        <v>3042</v>
      </c>
      <c r="G2662" s="22">
        <f>3949.64+29580.36</f>
        <v>33530</v>
      </c>
      <c r="H2662" s="22">
        <f t="shared" si="42"/>
        <v>0</v>
      </c>
      <c r="I2662" s="21"/>
    </row>
    <row r="2663" spans="1:9" x14ac:dyDescent="0.25">
      <c r="A2663" s="18">
        <v>42758</v>
      </c>
      <c r="B2663" s="19" t="s">
        <v>3043</v>
      </c>
      <c r="C2663" s="20">
        <v>98260</v>
      </c>
      <c r="D2663" s="4" t="s">
        <v>81</v>
      </c>
      <c r="E2663" s="17">
        <v>4731.2</v>
      </c>
      <c r="F2663" s="41" t="s">
        <v>2274</v>
      </c>
      <c r="G2663" s="17">
        <v>4731.2</v>
      </c>
      <c r="H2663" s="17">
        <f t="shared" si="42"/>
        <v>0</v>
      </c>
      <c r="I2663" s="21"/>
    </row>
    <row r="2664" spans="1:9" x14ac:dyDescent="0.25">
      <c r="A2664" s="18">
        <v>42758</v>
      </c>
      <c r="B2664" s="19" t="s">
        <v>3044</v>
      </c>
      <c r="C2664" s="20">
        <v>98261</v>
      </c>
      <c r="D2664" s="4" t="s">
        <v>182</v>
      </c>
      <c r="E2664" s="17">
        <v>4800</v>
      </c>
      <c r="F2664" s="41" t="s">
        <v>166</v>
      </c>
      <c r="G2664" s="17">
        <v>4800</v>
      </c>
      <c r="H2664" s="17">
        <f t="shared" si="42"/>
        <v>0</v>
      </c>
      <c r="I2664" s="21"/>
    </row>
    <row r="2665" spans="1:9" x14ac:dyDescent="0.25">
      <c r="A2665" s="18">
        <v>42758</v>
      </c>
      <c r="B2665" s="19" t="s">
        <v>3045</v>
      </c>
      <c r="C2665" s="20">
        <v>98262</v>
      </c>
      <c r="D2665" s="4" t="s">
        <v>305</v>
      </c>
      <c r="E2665" s="17">
        <v>6535.8</v>
      </c>
      <c r="F2665" s="41" t="s">
        <v>336</v>
      </c>
      <c r="G2665" s="17">
        <v>6535.8</v>
      </c>
      <c r="H2665" s="17">
        <f t="shared" si="42"/>
        <v>0</v>
      </c>
      <c r="I2665" s="21"/>
    </row>
    <row r="2666" spans="1:9" x14ac:dyDescent="0.25">
      <c r="A2666" s="18">
        <v>42758</v>
      </c>
      <c r="B2666" s="19" t="s">
        <v>3046</v>
      </c>
      <c r="C2666" s="20">
        <v>98263</v>
      </c>
      <c r="D2666" s="4" t="s">
        <v>476</v>
      </c>
      <c r="E2666" s="17">
        <v>15023.1</v>
      </c>
      <c r="F2666" s="41" t="s">
        <v>336</v>
      </c>
      <c r="G2666" s="17">
        <v>15023.1</v>
      </c>
      <c r="H2666" s="17">
        <f t="shared" si="42"/>
        <v>0</v>
      </c>
      <c r="I2666" s="21"/>
    </row>
    <row r="2667" spans="1:9" x14ac:dyDescent="0.25">
      <c r="A2667" s="18">
        <v>42758</v>
      </c>
      <c r="B2667" s="19" t="s">
        <v>3047</v>
      </c>
      <c r="C2667" s="20">
        <v>98264</v>
      </c>
      <c r="D2667" s="4" t="s">
        <v>1870</v>
      </c>
      <c r="E2667" s="17">
        <v>174.4</v>
      </c>
      <c r="F2667" s="41" t="s">
        <v>336</v>
      </c>
      <c r="G2667" s="17">
        <v>174.4</v>
      </c>
      <c r="H2667" s="17">
        <f t="shared" si="42"/>
        <v>0</v>
      </c>
      <c r="I2667" s="21"/>
    </row>
    <row r="2668" spans="1:9" x14ac:dyDescent="0.25">
      <c r="A2668" s="18">
        <v>42758</v>
      </c>
      <c r="B2668" s="19" t="s">
        <v>3048</v>
      </c>
      <c r="C2668" s="20">
        <v>98265</v>
      </c>
      <c r="D2668" s="4" t="s">
        <v>61</v>
      </c>
      <c r="E2668" s="17">
        <v>11991</v>
      </c>
      <c r="F2668" s="41" t="s">
        <v>166</v>
      </c>
      <c r="G2668" s="17">
        <v>11991</v>
      </c>
      <c r="H2668" s="17">
        <f t="shared" si="42"/>
        <v>0</v>
      </c>
      <c r="I2668" s="21"/>
    </row>
    <row r="2669" spans="1:9" x14ac:dyDescent="0.25">
      <c r="A2669" s="18">
        <v>42758</v>
      </c>
      <c r="B2669" s="19" t="s">
        <v>3049</v>
      </c>
      <c r="C2669" s="20">
        <v>98266</v>
      </c>
      <c r="D2669" s="4" t="s">
        <v>168</v>
      </c>
      <c r="E2669" s="17">
        <v>656.8</v>
      </c>
      <c r="F2669" s="41" t="s">
        <v>336</v>
      </c>
      <c r="G2669" s="17">
        <v>656.8</v>
      </c>
      <c r="H2669" s="17">
        <f t="shared" si="42"/>
        <v>0</v>
      </c>
      <c r="I2669" s="21"/>
    </row>
    <row r="2670" spans="1:9" x14ac:dyDescent="0.25">
      <c r="A2670" s="18">
        <v>42758</v>
      </c>
      <c r="B2670" s="19" t="s">
        <v>3050</v>
      </c>
      <c r="C2670" s="20">
        <v>98267</v>
      </c>
      <c r="D2670" s="4" t="s">
        <v>302</v>
      </c>
      <c r="E2670" s="17">
        <v>13012</v>
      </c>
      <c r="F2670" s="41" t="s">
        <v>336</v>
      </c>
      <c r="G2670" s="17">
        <v>13012</v>
      </c>
      <c r="H2670" s="17">
        <f t="shared" si="42"/>
        <v>0</v>
      </c>
      <c r="I2670" s="21"/>
    </row>
    <row r="2671" spans="1:9" x14ac:dyDescent="0.25">
      <c r="A2671" s="18">
        <v>42758</v>
      </c>
      <c r="B2671" s="19" t="s">
        <v>3051</v>
      </c>
      <c r="C2671" s="20">
        <v>98268</v>
      </c>
      <c r="D2671" s="4" t="s">
        <v>19</v>
      </c>
      <c r="E2671" s="17">
        <v>1200</v>
      </c>
      <c r="F2671" s="41" t="s">
        <v>166</v>
      </c>
      <c r="G2671" s="17">
        <v>1200</v>
      </c>
      <c r="H2671" s="17">
        <f t="shared" si="42"/>
        <v>0</v>
      </c>
      <c r="I2671" s="21"/>
    </row>
    <row r="2672" spans="1:9" x14ac:dyDescent="0.25">
      <c r="A2672" s="18">
        <v>42758</v>
      </c>
      <c r="B2672" s="19" t="s">
        <v>3052</v>
      </c>
      <c r="C2672" s="20">
        <v>98269</v>
      </c>
      <c r="D2672" s="4" t="s">
        <v>57</v>
      </c>
      <c r="E2672" s="17">
        <v>480</v>
      </c>
      <c r="F2672" s="41" t="s">
        <v>166</v>
      </c>
      <c r="G2672" s="17">
        <v>480</v>
      </c>
      <c r="H2672" s="17">
        <f t="shared" si="42"/>
        <v>0</v>
      </c>
      <c r="I2672" s="21"/>
    </row>
    <row r="2673" spans="1:9" x14ac:dyDescent="0.25">
      <c r="A2673" s="18">
        <v>42758</v>
      </c>
      <c r="B2673" s="19" t="s">
        <v>3053</v>
      </c>
      <c r="C2673" s="20">
        <v>98270</v>
      </c>
      <c r="D2673" s="4" t="s">
        <v>356</v>
      </c>
      <c r="E2673" s="17">
        <v>14898.6</v>
      </c>
      <c r="F2673" s="41" t="s">
        <v>166</v>
      </c>
      <c r="G2673" s="17">
        <v>14898.6</v>
      </c>
      <c r="H2673" s="17">
        <f t="shared" si="42"/>
        <v>0</v>
      </c>
      <c r="I2673" s="21"/>
    </row>
    <row r="2674" spans="1:9" x14ac:dyDescent="0.25">
      <c r="A2674" s="18">
        <v>42758</v>
      </c>
      <c r="B2674" s="19" t="s">
        <v>3054</v>
      </c>
      <c r="C2674" s="20">
        <v>98271</v>
      </c>
      <c r="D2674" s="4" t="s">
        <v>193</v>
      </c>
      <c r="E2674" s="17">
        <v>2011.6</v>
      </c>
      <c r="F2674" s="41" t="s">
        <v>166</v>
      </c>
      <c r="G2674" s="17">
        <v>2011.6</v>
      </c>
      <c r="H2674" s="17">
        <f t="shared" si="42"/>
        <v>0</v>
      </c>
      <c r="I2674" s="21"/>
    </row>
    <row r="2675" spans="1:9" x14ac:dyDescent="0.25">
      <c r="A2675" s="18">
        <v>42758</v>
      </c>
      <c r="B2675" s="19" t="s">
        <v>3055</v>
      </c>
      <c r="C2675" s="20">
        <v>98272</v>
      </c>
      <c r="D2675" s="4" t="s">
        <v>53</v>
      </c>
      <c r="E2675" s="17">
        <v>3302.8</v>
      </c>
      <c r="F2675" s="41" t="s">
        <v>166</v>
      </c>
      <c r="G2675" s="17">
        <v>3302.8</v>
      </c>
      <c r="H2675" s="17">
        <f t="shared" si="42"/>
        <v>0</v>
      </c>
      <c r="I2675" s="21"/>
    </row>
    <row r="2676" spans="1:9" x14ac:dyDescent="0.25">
      <c r="A2676" s="18">
        <v>42758</v>
      </c>
      <c r="B2676" s="19" t="s">
        <v>3056</v>
      </c>
      <c r="C2676" s="20">
        <v>98273</v>
      </c>
      <c r="D2676" s="4" t="s">
        <v>55</v>
      </c>
      <c r="E2676" s="17">
        <v>5220.7</v>
      </c>
      <c r="F2676" s="41" t="s">
        <v>336</v>
      </c>
      <c r="G2676" s="17">
        <v>5220.7</v>
      </c>
      <c r="H2676" s="17">
        <f t="shared" si="42"/>
        <v>0</v>
      </c>
      <c r="I2676" s="21"/>
    </row>
    <row r="2677" spans="1:9" x14ac:dyDescent="0.25">
      <c r="A2677" s="18">
        <v>42758</v>
      </c>
      <c r="B2677" s="19" t="s">
        <v>3057</v>
      </c>
      <c r="C2677" s="20">
        <v>98274</v>
      </c>
      <c r="D2677" s="4" t="s">
        <v>563</v>
      </c>
      <c r="E2677" s="17">
        <v>3485.2</v>
      </c>
      <c r="F2677" s="41" t="s">
        <v>336</v>
      </c>
      <c r="G2677" s="17">
        <v>3485.2</v>
      </c>
      <c r="H2677" s="17">
        <f t="shared" si="42"/>
        <v>0</v>
      </c>
      <c r="I2677" s="21"/>
    </row>
    <row r="2678" spans="1:9" x14ac:dyDescent="0.25">
      <c r="A2678" s="18">
        <v>42758</v>
      </c>
      <c r="B2678" s="19" t="s">
        <v>3058</v>
      </c>
      <c r="C2678" s="20">
        <v>98275</v>
      </c>
      <c r="D2678" s="4" t="s">
        <v>10</v>
      </c>
      <c r="E2678" s="17">
        <v>200976.44</v>
      </c>
      <c r="F2678" s="41" t="s">
        <v>166</v>
      </c>
      <c r="G2678" s="17">
        <v>200976.44</v>
      </c>
      <c r="H2678" s="17">
        <f t="shared" si="42"/>
        <v>0</v>
      </c>
      <c r="I2678" s="21"/>
    </row>
    <row r="2679" spans="1:9" x14ac:dyDescent="0.25">
      <c r="A2679" s="18">
        <v>42758</v>
      </c>
      <c r="B2679" s="19" t="s">
        <v>3059</v>
      </c>
      <c r="C2679" s="20">
        <v>98276</v>
      </c>
      <c r="D2679" s="4" t="s">
        <v>10</v>
      </c>
      <c r="E2679" s="17">
        <v>30694.34</v>
      </c>
      <c r="F2679" s="41" t="s">
        <v>166</v>
      </c>
      <c r="G2679" s="17">
        <v>30694.34</v>
      </c>
      <c r="H2679" s="17">
        <f t="shared" si="42"/>
        <v>0</v>
      </c>
      <c r="I2679" s="21"/>
    </row>
    <row r="2680" spans="1:9" x14ac:dyDescent="0.25">
      <c r="A2680" s="18">
        <v>42758</v>
      </c>
      <c r="B2680" s="19" t="s">
        <v>3060</v>
      </c>
      <c r="C2680" s="20">
        <v>98277</v>
      </c>
      <c r="D2680" s="4" t="s">
        <v>45</v>
      </c>
      <c r="E2680" s="17">
        <v>4610.2</v>
      </c>
      <c r="F2680" s="41" t="s">
        <v>166</v>
      </c>
      <c r="G2680" s="17">
        <v>4610.2</v>
      </c>
      <c r="H2680" s="17">
        <f t="shared" si="42"/>
        <v>0</v>
      </c>
      <c r="I2680" s="21"/>
    </row>
    <row r="2681" spans="1:9" x14ac:dyDescent="0.25">
      <c r="A2681" s="18">
        <v>42758</v>
      </c>
      <c r="B2681" s="19" t="s">
        <v>3061</v>
      </c>
      <c r="C2681" s="20">
        <v>98278</v>
      </c>
      <c r="D2681" s="4" t="s">
        <v>236</v>
      </c>
      <c r="E2681" s="17">
        <v>4057.9</v>
      </c>
      <c r="F2681" s="41" t="s">
        <v>2166</v>
      </c>
      <c r="G2681" s="17">
        <v>4057.9</v>
      </c>
      <c r="H2681" s="17">
        <f t="shared" si="42"/>
        <v>0</v>
      </c>
      <c r="I2681" s="21"/>
    </row>
    <row r="2682" spans="1:9" x14ac:dyDescent="0.25">
      <c r="A2682" s="18">
        <v>42758</v>
      </c>
      <c r="B2682" s="19" t="s">
        <v>3062</v>
      </c>
      <c r="C2682" s="20">
        <v>98279</v>
      </c>
      <c r="D2682" s="4" t="s">
        <v>341</v>
      </c>
      <c r="E2682" s="17">
        <v>9486.7999999999993</v>
      </c>
      <c r="F2682" s="41" t="s">
        <v>336</v>
      </c>
      <c r="G2682" s="17">
        <v>9486.7999999999993</v>
      </c>
      <c r="H2682" s="17">
        <f t="shared" si="42"/>
        <v>0</v>
      </c>
      <c r="I2682" s="21"/>
    </row>
    <row r="2683" spans="1:9" x14ac:dyDescent="0.25">
      <c r="A2683" s="18">
        <v>42758</v>
      </c>
      <c r="B2683" s="19" t="s">
        <v>3063</v>
      </c>
      <c r="C2683" s="20">
        <v>98280</v>
      </c>
      <c r="D2683" s="4" t="s">
        <v>1573</v>
      </c>
      <c r="E2683" s="17">
        <v>225</v>
      </c>
      <c r="F2683" s="41" t="s">
        <v>3064</v>
      </c>
      <c r="G2683" s="17">
        <v>225</v>
      </c>
      <c r="H2683" s="17">
        <f t="shared" si="42"/>
        <v>0</v>
      </c>
      <c r="I2683" s="21"/>
    </row>
    <row r="2684" spans="1:9" x14ac:dyDescent="0.25">
      <c r="A2684" s="18">
        <v>42758</v>
      </c>
      <c r="B2684" s="19" t="s">
        <v>3065</v>
      </c>
      <c r="C2684" s="20">
        <v>98281</v>
      </c>
      <c r="D2684" s="4" t="s">
        <v>30</v>
      </c>
      <c r="E2684" s="17">
        <v>950.6</v>
      </c>
      <c r="F2684" s="41" t="s">
        <v>336</v>
      </c>
      <c r="G2684" s="17">
        <v>950.6</v>
      </c>
      <c r="H2684" s="17">
        <f t="shared" si="42"/>
        <v>0</v>
      </c>
      <c r="I2684" s="21"/>
    </row>
    <row r="2685" spans="1:9" x14ac:dyDescent="0.25">
      <c r="A2685" s="18">
        <v>42758</v>
      </c>
      <c r="B2685" s="19" t="s">
        <v>3066</v>
      </c>
      <c r="C2685" s="20">
        <v>98282</v>
      </c>
      <c r="D2685" s="4" t="s">
        <v>428</v>
      </c>
      <c r="E2685" s="17">
        <v>1192.8</v>
      </c>
      <c r="F2685" s="41" t="s">
        <v>2143</v>
      </c>
      <c r="G2685" s="17">
        <v>1192.8</v>
      </c>
      <c r="H2685" s="17">
        <f t="shared" si="42"/>
        <v>0</v>
      </c>
      <c r="I2685" s="21"/>
    </row>
    <row r="2686" spans="1:9" x14ac:dyDescent="0.25">
      <c r="A2686" s="18">
        <v>42758</v>
      </c>
      <c r="B2686" s="19" t="s">
        <v>3067</v>
      </c>
      <c r="C2686" s="20">
        <v>98283</v>
      </c>
      <c r="D2686" s="4" t="s">
        <v>352</v>
      </c>
      <c r="E2686" s="17">
        <v>2008</v>
      </c>
      <c r="F2686" s="41" t="s">
        <v>336</v>
      </c>
      <c r="G2686" s="17">
        <v>2008</v>
      </c>
      <c r="H2686" s="17">
        <f t="shared" si="42"/>
        <v>0</v>
      </c>
      <c r="I2686" s="21"/>
    </row>
    <row r="2687" spans="1:9" x14ac:dyDescent="0.25">
      <c r="A2687" s="18">
        <v>42758</v>
      </c>
      <c r="B2687" s="19" t="s">
        <v>3068</v>
      </c>
      <c r="C2687" s="20">
        <v>98284</v>
      </c>
      <c r="D2687" s="4" t="s">
        <v>141</v>
      </c>
      <c r="E2687" s="17">
        <v>8505.4</v>
      </c>
      <c r="F2687" s="41" t="s">
        <v>336</v>
      </c>
      <c r="G2687" s="17">
        <v>8505.4</v>
      </c>
      <c r="H2687" s="17">
        <f t="shared" si="42"/>
        <v>0</v>
      </c>
      <c r="I2687" s="21"/>
    </row>
    <row r="2688" spans="1:9" x14ac:dyDescent="0.25">
      <c r="A2688" s="18">
        <v>42758</v>
      </c>
      <c r="B2688" s="19" t="s">
        <v>3069</v>
      </c>
      <c r="C2688" s="20">
        <v>98285</v>
      </c>
      <c r="D2688" s="4" t="s">
        <v>1830</v>
      </c>
      <c r="E2688" s="17">
        <v>4659.2</v>
      </c>
      <c r="F2688" s="41" t="s">
        <v>336</v>
      </c>
      <c r="G2688" s="17">
        <v>4659.2</v>
      </c>
      <c r="H2688" s="17">
        <f t="shared" si="42"/>
        <v>0</v>
      </c>
      <c r="I2688" s="21"/>
    </row>
    <row r="2689" spans="1:9" x14ac:dyDescent="0.25">
      <c r="A2689" s="18">
        <v>42758</v>
      </c>
      <c r="B2689" s="19" t="s">
        <v>3070</v>
      </c>
      <c r="C2689" s="20">
        <v>98286</v>
      </c>
      <c r="D2689" s="4" t="s">
        <v>367</v>
      </c>
      <c r="E2689" s="17">
        <v>1350</v>
      </c>
      <c r="F2689" s="41" t="s">
        <v>336</v>
      </c>
      <c r="G2689" s="17">
        <v>1350</v>
      </c>
      <c r="H2689" s="17">
        <f t="shared" si="42"/>
        <v>0</v>
      </c>
      <c r="I2689" s="21"/>
    </row>
    <row r="2690" spans="1:9" x14ac:dyDescent="0.25">
      <c r="A2690" s="18">
        <v>42758</v>
      </c>
      <c r="B2690" s="19" t="s">
        <v>3071</v>
      </c>
      <c r="C2690" s="20">
        <v>98287</v>
      </c>
      <c r="D2690" s="4" t="s">
        <v>367</v>
      </c>
      <c r="E2690" s="17">
        <v>900</v>
      </c>
      <c r="F2690" s="41" t="s">
        <v>336</v>
      </c>
      <c r="G2690" s="17">
        <v>900</v>
      </c>
      <c r="H2690" s="17">
        <f t="shared" si="42"/>
        <v>0</v>
      </c>
      <c r="I2690" s="21"/>
    </row>
    <row r="2691" spans="1:9" x14ac:dyDescent="0.25">
      <c r="A2691" s="18">
        <v>42758</v>
      </c>
      <c r="B2691" s="19" t="s">
        <v>3072</v>
      </c>
      <c r="C2691" s="20">
        <v>98288</v>
      </c>
      <c r="D2691" s="4" t="s">
        <v>30</v>
      </c>
      <c r="E2691" s="17">
        <v>545.4</v>
      </c>
      <c r="F2691" s="41" t="s">
        <v>336</v>
      </c>
      <c r="G2691" s="17">
        <v>545.4</v>
      </c>
      <c r="H2691" s="17">
        <f t="shared" si="42"/>
        <v>0</v>
      </c>
      <c r="I2691" s="21"/>
    </row>
    <row r="2692" spans="1:9" x14ac:dyDescent="0.25">
      <c r="A2692" s="18">
        <v>42758</v>
      </c>
      <c r="B2692" s="19" t="s">
        <v>3073</v>
      </c>
      <c r="C2692" s="20">
        <v>98289</v>
      </c>
      <c r="D2692" s="4" t="s">
        <v>30</v>
      </c>
      <c r="E2692" s="17">
        <v>515.70000000000005</v>
      </c>
      <c r="F2692" s="41" t="s">
        <v>336</v>
      </c>
      <c r="G2692" s="17">
        <v>515.70000000000005</v>
      </c>
      <c r="H2692" s="17">
        <f t="shared" si="42"/>
        <v>0</v>
      </c>
      <c r="I2692" s="21"/>
    </row>
    <row r="2693" spans="1:9" x14ac:dyDescent="0.25">
      <c r="A2693" s="18">
        <v>42758</v>
      </c>
      <c r="B2693" s="19" t="s">
        <v>3074</v>
      </c>
      <c r="C2693" s="20">
        <v>98290</v>
      </c>
      <c r="D2693" s="4" t="s">
        <v>10</v>
      </c>
      <c r="E2693" s="17">
        <v>114093.1</v>
      </c>
      <c r="F2693" s="42" t="s">
        <v>3075</v>
      </c>
      <c r="G2693" s="22">
        <f>55525.67+58567.43</f>
        <v>114093.1</v>
      </c>
      <c r="H2693" s="22">
        <f t="shared" si="42"/>
        <v>0</v>
      </c>
      <c r="I2693" s="21"/>
    </row>
    <row r="2694" spans="1:9" x14ac:dyDescent="0.25">
      <c r="A2694" s="18">
        <v>42758</v>
      </c>
      <c r="B2694" s="19" t="s">
        <v>3076</v>
      </c>
      <c r="C2694" s="20">
        <v>98291</v>
      </c>
      <c r="D2694" s="4" t="s">
        <v>531</v>
      </c>
      <c r="E2694" s="17">
        <v>32924.5</v>
      </c>
      <c r="F2694" s="41" t="s">
        <v>2274</v>
      </c>
      <c r="G2694" s="17">
        <v>32924.5</v>
      </c>
      <c r="H2694" s="17">
        <f t="shared" ref="H2694:H2757" si="43">E2694-G2694</f>
        <v>0</v>
      </c>
      <c r="I2694" s="21"/>
    </row>
    <row r="2695" spans="1:9" x14ac:dyDescent="0.25">
      <c r="A2695" s="18">
        <v>42758</v>
      </c>
      <c r="B2695" s="19" t="s">
        <v>3077</v>
      </c>
      <c r="C2695" s="20">
        <v>98292</v>
      </c>
      <c r="D2695" s="4" t="s">
        <v>147</v>
      </c>
      <c r="E2695" s="17">
        <v>85237.6</v>
      </c>
      <c r="F2695" s="41" t="s">
        <v>2274</v>
      </c>
      <c r="G2695" s="17">
        <v>85237.6</v>
      </c>
      <c r="H2695" s="17">
        <f t="shared" si="43"/>
        <v>0</v>
      </c>
      <c r="I2695" s="21"/>
    </row>
    <row r="2696" spans="1:9" x14ac:dyDescent="0.25">
      <c r="A2696" s="18">
        <v>42758</v>
      </c>
      <c r="B2696" s="19" t="s">
        <v>3078</v>
      </c>
      <c r="C2696" s="20">
        <v>98293</v>
      </c>
      <c r="D2696" s="4" t="s">
        <v>220</v>
      </c>
      <c r="E2696" s="17">
        <v>1917</v>
      </c>
      <c r="F2696" s="41" t="s">
        <v>336</v>
      </c>
      <c r="G2696" s="17">
        <v>1917</v>
      </c>
      <c r="H2696" s="17">
        <f t="shared" si="43"/>
        <v>0</v>
      </c>
      <c r="I2696" s="21"/>
    </row>
    <row r="2697" spans="1:9" x14ac:dyDescent="0.25">
      <c r="A2697" s="18">
        <v>42758</v>
      </c>
      <c r="B2697" s="19" t="s">
        <v>3079</v>
      </c>
      <c r="C2697" s="20">
        <v>98294</v>
      </c>
      <c r="D2697" s="4" t="s">
        <v>236</v>
      </c>
      <c r="E2697" s="17">
        <v>48854.35</v>
      </c>
      <c r="F2697" s="41" t="s">
        <v>2166</v>
      </c>
      <c r="G2697" s="17">
        <v>48854.35</v>
      </c>
      <c r="H2697" s="17">
        <f t="shared" si="43"/>
        <v>0</v>
      </c>
      <c r="I2697" s="21"/>
    </row>
    <row r="2698" spans="1:9" x14ac:dyDescent="0.25">
      <c r="A2698" s="18">
        <v>42758</v>
      </c>
      <c r="B2698" s="19" t="s">
        <v>3080</v>
      </c>
      <c r="C2698" s="20">
        <v>98295</v>
      </c>
      <c r="D2698" s="4" t="s">
        <v>1594</v>
      </c>
      <c r="E2698" s="17">
        <v>64389.5</v>
      </c>
      <c r="F2698" s="41" t="s">
        <v>2009</v>
      </c>
      <c r="G2698" s="17">
        <v>64389.5</v>
      </c>
      <c r="H2698" s="17">
        <f t="shared" si="43"/>
        <v>0</v>
      </c>
      <c r="I2698" s="21"/>
    </row>
    <row r="2699" spans="1:9" x14ac:dyDescent="0.25">
      <c r="A2699" s="18">
        <v>42758</v>
      </c>
      <c r="B2699" s="19" t="s">
        <v>3081</v>
      </c>
      <c r="C2699" s="20">
        <v>98296</v>
      </c>
      <c r="D2699" s="4" t="s">
        <v>231</v>
      </c>
      <c r="E2699" s="17">
        <v>12044.9</v>
      </c>
      <c r="F2699" s="41" t="s">
        <v>2274</v>
      </c>
      <c r="G2699" s="17">
        <v>12044.9</v>
      </c>
      <c r="H2699" s="17">
        <f t="shared" si="43"/>
        <v>0</v>
      </c>
      <c r="I2699" s="21"/>
    </row>
    <row r="2700" spans="1:9" x14ac:dyDescent="0.25">
      <c r="A2700" s="18">
        <v>42758</v>
      </c>
      <c r="B2700" s="19" t="s">
        <v>3082</v>
      </c>
      <c r="C2700" s="20">
        <v>98297</v>
      </c>
      <c r="D2700" s="4" t="s">
        <v>316</v>
      </c>
      <c r="E2700" s="17">
        <v>28437.3</v>
      </c>
      <c r="F2700" s="41" t="s">
        <v>307</v>
      </c>
      <c r="G2700" s="17">
        <v>28437.3</v>
      </c>
      <c r="H2700" s="17">
        <f t="shared" si="43"/>
        <v>0</v>
      </c>
      <c r="I2700" s="21"/>
    </row>
    <row r="2701" spans="1:9" x14ac:dyDescent="0.25">
      <c r="A2701" s="18">
        <v>42758</v>
      </c>
      <c r="B2701" s="19" t="s">
        <v>3083</v>
      </c>
      <c r="C2701" s="20">
        <v>98298</v>
      </c>
      <c r="D2701" s="4" t="s">
        <v>675</v>
      </c>
      <c r="E2701" s="17">
        <v>1465.1</v>
      </c>
      <c r="F2701" s="41" t="s">
        <v>1391</v>
      </c>
      <c r="G2701" s="17">
        <v>1465.1</v>
      </c>
      <c r="H2701" s="17">
        <f t="shared" si="43"/>
        <v>0</v>
      </c>
      <c r="I2701" s="21"/>
    </row>
    <row r="2702" spans="1:9" x14ac:dyDescent="0.25">
      <c r="A2702" s="18">
        <v>42758</v>
      </c>
      <c r="B2702" s="19" t="s">
        <v>3084</v>
      </c>
      <c r="C2702" s="20">
        <v>98299</v>
      </c>
      <c r="D2702" s="4" t="s">
        <v>680</v>
      </c>
      <c r="E2702" s="17">
        <v>3294.4</v>
      </c>
      <c r="F2702" s="41" t="s">
        <v>1391</v>
      </c>
      <c r="G2702" s="17">
        <v>3294.4</v>
      </c>
      <c r="H2702" s="17">
        <f t="shared" si="43"/>
        <v>0</v>
      </c>
      <c r="I2702" s="21"/>
    </row>
    <row r="2703" spans="1:9" x14ac:dyDescent="0.25">
      <c r="A2703" s="18">
        <v>42758</v>
      </c>
      <c r="B2703" s="19" t="s">
        <v>3085</v>
      </c>
      <c r="C2703" s="20">
        <v>98300</v>
      </c>
      <c r="D2703" s="4" t="s">
        <v>43</v>
      </c>
      <c r="E2703" s="17">
        <v>770</v>
      </c>
      <c r="F2703" s="41" t="s">
        <v>2274</v>
      </c>
      <c r="G2703" s="17">
        <v>770</v>
      </c>
      <c r="H2703" s="17">
        <f t="shared" si="43"/>
        <v>0</v>
      </c>
      <c r="I2703" s="21"/>
    </row>
    <row r="2704" spans="1:9" x14ac:dyDescent="0.25">
      <c r="A2704" s="18">
        <v>42758</v>
      </c>
      <c r="B2704" s="19" t="s">
        <v>3086</v>
      </c>
      <c r="C2704" s="20">
        <v>98301</v>
      </c>
      <c r="D2704" s="4" t="s">
        <v>8</v>
      </c>
      <c r="E2704" s="17">
        <v>4051.5</v>
      </c>
      <c r="F2704" s="41" t="s">
        <v>2274</v>
      </c>
      <c r="G2704" s="17">
        <v>4051.5</v>
      </c>
      <c r="H2704" s="17">
        <f t="shared" si="43"/>
        <v>0</v>
      </c>
      <c r="I2704" s="21"/>
    </row>
    <row r="2705" spans="1:9" x14ac:dyDescent="0.25">
      <c r="A2705" s="18">
        <v>42758</v>
      </c>
      <c r="B2705" s="19" t="s">
        <v>3087</v>
      </c>
      <c r="C2705" s="20">
        <v>98302</v>
      </c>
      <c r="D2705" s="4" t="s">
        <v>354</v>
      </c>
      <c r="E2705" s="17">
        <v>718.6</v>
      </c>
      <c r="F2705" s="41" t="s">
        <v>336</v>
      </c>
      <c r="G2705" s="17">
        <v>718.6</v>
      </c>
      <c r="H2705" s="17">
        <f t="shared" si="43"/>
        <v>0</v>
      </c>
      <c r="I2705" s="21"/>
    </row>
    <row r="2706" spans="1:9" x14ac:dyDescent="0.25">
      <c r="A2706" s="18">
        <v>42758</v>
      </c>
      <c r="B2706" s="19" t="s">
        <v>3088</v>
      </c>
      <c r="C2706" s="20">
        <v>98303</v>
      </c>
      <c r="D2706" s="4" t="s">
        <v>670</v>
      </c>
      <c r="E2706" s="17">
        <v>54169.2</v>
      </c>
      <c r="F2706" s="41" t="s">
        <v>1391</v>
      </c>
      <c r="G2706" s="17">
        <v>54169.2</v>
      </c>
      <c r="H2706" s="17">
        <f t="shared" si="43"/>
        <v>0</v>
      </c>
      <c r="I2706" s="21"/>
    </row>
    <row r="2707" spans="1:9" x14ac:dyDescent="0.25">
      <c r="A2707" s="18">
        <v>42758</v>
      </c>
      <c r="B2707" s="19" t="s">
        <v>3089</v>
      </c>
      <c r="C2707" s="20">
        <v>98304</v>
      </c>
      <c r="D2707" s="4" t="s">
        <v>688</v>
      </c>
      <c r="E2707" s="17">
        <v>10226.200000000001</v>
      </c>
      <c r="F2707" s="41" t="s">
        <v>1391</v>
      </c>
      <c r="G2707" s="17">
        <v>10226.200000000001</v>
      </c>
      <c r="H2707" s="17">
        <f t="shared" si="43"/>
        <v>0</v>
      </c>
      <c r="I2707" s="21"/>
    </row>
    <row r="2708" spans="1:9" x14ac:dyDescent="0.25">
      <c r="A2708" s="18">
        <v>42758</v>
      </c>
      <c r="B2708" s="19" t="s">
        <v>3090</v>
      </c>
      <c r="C2708" s="20">
        <v>98305</v>
      </c>
      <c r="D2708" s="4" t="s">
        <v>921</v>
      </c>
      <c r="E2708" s="17">
        <v>2668.6</v>
      </c>
      <c r="F2708" s="41" t="s">
        <v>336</v>
      </c>
      <c r="G2708" s="17">
        <v>2668.6</v>
      </c>
      <c r="H2708" s="17">
        <f t="shared" si="43"/>
        <v>0</v>
      </c>
      <c r="I2708" s="21"/>
    </row>
    <row r="2709" spans="1:9" x14ac:dyDescent="0.25">
      <c r="A2709" s="18">
        <v>42758</v>
      </c>
      <c r="B2709" s="19" t="s">
        <v>3091</v>
      </c>
      <c r="C2709" s="20">
        <v>98306</v>
      </c>
      <c r="D2709" s="4" t="s">
        <v>673</v>
      </c>
      <c r="E2709" s="17">
        <v>12262.6</v>
      </c>
      <c r="F2709" s="41" t="s">
        <v>1391</v>
      </c>
      <c r="G2709" s="17">
        <v>12262.6</v>
      </c>
      <c r="H2709" s="17">
        <f t="shared" si="43"/>
        <v>0</v>
      </c>
      <c r="I2709" s="21"/>
    </row>
    <row r="2710" spans="1:9" x14ac:dyDescent="0.25">
      <c r="A2710" s="18">
        <v>42758</v>
      </c>
      <c r="B2710" s="19" t="s">
        <v>3092</v>
      </c>
      <c r="C2710" s="20">
        <v>98307</v>
      </c>
      <c r="D2710" s="4" t="s">
        <v>1598</v>
      </c>
      <c r="E2710" s="17">
        <v>4413.2</v>
      </c>
      <c r="F2710" s="41" t="s">
        <v>1391</v>
      </c>
      <c r="G2710" s="17">
        <v>4413.2</v>
      </c>
      <c r="H2710" s="17">
        <f t="shared" si="43"/>
        <v>0</v>
      </c>
      <c r="I2710" s="21"/>
    </row>
    <row r="2711" spans="1:9" x14ac:dyDescent="0.25">
      <c r="A2711" s="18">
        <v>42758</v>
      </c>
      <c r="B2711" s="19" t="s">
        <v>3093</v>
      </c>
      <c r="C2711" s="20">
        <v>98308</v>
      </c>
      <c r="D2711" s="4" t="s">
        <v>677</v>
      </c>
      <c r="E2711" s="17">
        <v>1917</v>
      </c>
      <c r="F2711" s="41" t="s">
        <v>1391</v>
      </c>
      <c r="G2711" s="17">
        <v>1917</v>
      </c>
      <c r="H2711" s="17">
        <f t="shared" si="43"/>
        <v>0</v>
      </c>
      <c r="I2711" s="21"/>
    </row>
    <row r="2712" spans="1:9" x14ac:dyDescent="0.25">
      <c r="A2712" s="18">
        <v>42758</v>
      </c>
      <c r="B2712" s="19" t="s">
        <v>3094</v>
      </c>
      <c r="C2712" s="20">
        <v>98309</v>
      </c>
      <c r="D2712" s="4" t="s">
        <v>3095</v>
      </c>
      <c r="E2712" s="17">
        <v>80096</v>
      </c>
      <c r="F2712" s="41" t="s">
        <v>2274</v>
      </c>
      <c r="G2712" s="17">
        <v>80096</v>
      </c>
      <c r="H2712" s="17">
        <f t="shared" si="43"/>
        <v>0</v>
      </c>
      <c r="I2712" s="21"/>
    </row>
    <row r="2713" spans="1:9" x14ac:dyDescent="0.25">
      <c r="A2713" s="18">
        <v>42758</v>
      </c>
      <c r="B2713" s="19" t="s">
        <v>3096</v>
      </c>
      <c r="C2713" s="20">
        <v>98310</v>
      </c>
      <c r="D2713" s="4" t="s">
        <v>622</v>
      </c>
      <c r="E2713" s="17">
        <v>22935</v>
      </c>
      <c r="F2713" s="41" t="s">
        <v>166</v>
      </c>
      <c r="G2713" s="17">
        <v>22935</v>
      </c>
      <c r="H2713" s="17">
        <f t="shared" si="43"/>
        <v>0</v>
      </c>
      <c r="I2713" s="21"/>
    </row>
    <row r="2714" spans="1:9" x14ac:dyDescent="0.25">
      <c r="A2714" s="18">
        <v>42758</v>
      </c>
      <c r="B2714" s="19" t="s">
        <v>3097</v>
      </c>
      <c r="C2714" s="20">
        <v>98311</v>
      </c>
      <c r="D2714" s="4" t="s">
        <v>682</v>
      </c>
      <c r="E2714" s="17">
        <v>6174.5</v>
      </c>
      <c r="F2714" s="41" t="s">
        <v>1391</v>
      </c>
      <c r="G2714" s="17">
        <v>6174.5</v>
      </c>
      <c r="H2714" s="17">
        <f t="shared" si="43"/>
        <v>0</v>
      </c>
      <c r="I2714" s="21"/>
    </row>
    <row r="2715" spans="1:9" x14ac:dyDescent="0.25">
      <c r="A2715" s="18">
        <v>42758</v>
      </c>
      <c r="B2715" s="19" t="s">
        <v>3098</v>
      </c>
      <c r="C2715" s="20">
        <v>98312</v>
      </c>
      <c r="D2715" s="4" t="s">
        <v>1197</v>
      </c>
      <c r="E2715" s="17">
        <v>3927.6</v>
      </c>
      <c r="F2715" s="41" t="s">
        <v>1391</v>
      </c>
      <c r="G2715" s="17">
        <v>3927.6</v>
      </c>
      <c r="H2715" s="17">
        <f t="shared" si="43"/>
        <v>0</v>
      </c>
      <c r="I2715" s="21"/>
    </row>
    <row r="2716" spans="1:9" x14ac:dyDescent="0.25">
      <c r="A2716" s="18">
        <v>42758</v>
      </c>
      <c r="B2716" s="19" t="s">
        <v>3099</v>
      </c>
      <c r="C2716" s="20">
        <v>98313</v>
      </c>
      <c r="D2716" s="4" t="s">
        <v>686</v>
      </c>
      <c r="E2716" s="17">
        <v>21247.4</v>
      </c>
      <c r="F2716" s="41" t="s">
        <v>1391</v>
      </c>
      <c r="G2716" s="17">
        <v>21247.4</v>
      </c>
      <c r="H2716" s="17">
        <f t="shared" si="43"/>
        <v>0</v>
      </c>
      <c r="I2716" s="21"/>
    </row>
    <row r="2717" spans="1:9" x14ac:dyDescent="0.25">
      <c r="A2717" s="18">
        <v>42758</v>
      </c>
      <c r="B2717" s="19" t="s">
        <v>3100</v>
      </c>
      <c r="C2717" s="20">
        <v>98314</v>
      </c>
      <c r="D2717" s="4" t="s">
        <v>1199</v>
      </c>
      <c r="E2717" s="17">
        <v>16237.06</v>
      </c>
      <c r="F2717" s="41" t="s">
        <v>765</v>
      </c>
      <c r="G2717" s="17">
        <v>16237.06</v>
      </c>
      <c r="H2717" s="17">
        <f t="shared" si="43"/>
        <v>0</v>
      </c>
      <c r="I2717" s="21"/>
    </row>
    <row r="2718" spans="1:9" x14ac:dyDescent="0.25">
      <c r="A2718" s="18">
        <v>42758</v>
      </c>
      <c r="B2718" s="19" t="s">
        <v>3101</v>
      </c>
      <c r="C2718" s="20">
        <v>98315</v>
      </c>
      <c r="D2718" s="4" t="s">
        <v>2240</v>
      </c>
      <c r="E2718" s="17">
        <v>5051.1000000000004</v>
      </c>
      <c r="F2718" s="41" t="s">
        <v>336</v>
      </c>
      <c r="G2718" s="17">
        <v>5051.1000000000004</v>
      </c>
      <c r="H2718" s="17">
        <f t="shared" si="43"/>
        <v>0</v>
      </c>
      <c r="I2718" s="21"/>
    </row>
    <row r="2719" spans="1:9" x14ac:dyDescent="0.25">
      <c r="A2719" s="18">
        <v>42758</v>
      </c>
      <c r="B2719" s="19" t="s">
        <v>3102</v>
      </c>
      <c r="C2719" s="20">
        <v>98316</v>
      </c>
      <c r="D2719" s="4" t="s">
        <v>2240</v>
      </c>
      <c r="E2719" s="17">
        <v>243.2</v>
      </c>
      <c r="F2719" s="41" t="s">
        <v>336</v>
      </c>
      <c r="G2719" s="17">
        <v>243.2</v>
      </c>
      <c r="H2719" s="17">
        <f t="shared" si="43"/>
        <v>0</v>
      </c>
      <c r="I2719" s="21"/>
    </row>
    <row r="2720" spans="1:9" x14ac:dyDescent="0.25">
      <c r="A2720" s="18">
        <v>42758</v>
      </c>
      <c r="B2720" s="19" t="s">
        <v>3103</v>
      </c>
      <c r="C2720" s="20">
        <v>98317</v>
      </c>
      <c r="D2720" s="4" t="s">
        <v>813</v>
      </c>
      <c r="E2720" s="17">
        <v>903.6</v>
      </c>
      <c r="F2720" s="41" t="s">
        <v>336</v>
      </c>
      <c r="G2720" s="17">
        <v>903.6</v>
      </c>
      <c r="H2720" s="17">
        <f t="shared" si="43"/>
        <v>0</v>
      </c>
      <c r="I2720" s="21"/>
    </row>
    <row r="2721" spans="1:9" x14ac:dyDescent="0.25">
      <c r="A2721" s="18">
        <v>42759</v>
      </c>
      <c r="B2721" s="19" t="s">
        <v>3104</v>
      </c>
      <c r="C2721" s="20">
        <v>98318</v>
      </c>
      <c r="D2721" s="4" t="s">
        <v>231</v>
      </c>
      <c r="E2721" s="17">
        <v>10590</v>
      </c>
      <c r="F2721" s="41" t="s">
        <v>166</v>
      </c>
      <c r="G2721" s="17">
        <v>10590</v>
      </c>
      <c r="H2721" s="17">
        <f t="shared" si="43"/>
        <v>0</v>
      </c>
      <c r="I2721" s="21"/>
    </row>
    <row r="2722" spans="1:9" x14ac:dyDescent="0.25">
      <c r="A2722" s="18">
        <v>42759</v>
      </c>
      <c r="B2722" s="19" t="s">
        <v>3105</v>
      </c>
      <c r="C2722" s="20">
        <v>98319</v>
      </c>
      <c r="D2722" s="4" t="s">
        <v>231</v>
      </c>
      <c r="E2722" s="17">
        <v>42050.8</v>
      </c>
      <c r="F2722" s="41" t="s">
        <v>1391</v>
      </c>
      <c r="G2722" s="17">
        <v>42050.8</v>
      </c>
      <c r="H2722" s="17">
        <f t="shared" si="43"/>
        <v>0</v>
      </c>
      <c r="I2722" s="21"/>
    </row>
    <row r="2723" spans="1:9" x14ac:dyDescent="0.25">
      <c r="A2723" s="18">
        <v>42759</v>
      </c>
      <c r="B2723" s="19" t="s">
        <v>3106</v>
      </c>
      <c r="C2723" s="20">
        <v>98320</v>
      </c>
      <c r="D2723" s="4" t="s">
        <v>1786</v>
      </c>
      <c r="E2723" s="17">
        <v>10735.2</v>
      </c>
      <c r="F2723" s="41" t="s">
        <v>2274</v>
      </c>
      <c r="G2723" s="17">
        <v>10735.2</v>
      </c>
      <c r="H2723" s="17">
        <f t="shared" si="43"/>
        <v>0</v>
      </c>
      <c r="I2723" s="21"/>
    </row>
    <row r="2724" spans="1:9" x14ac:dyDescent="0.25">
      <c r="A2724" s="18">
        <v>42759</v>
      </c>
      <c r="B2724" s="19" t="s">
        <v>3107</v>
      </c>
      <c r="C2724" s="20">
        <v>98321</v>
      </c>
      <c r="D2724" s="4" t="s">
        <v>26</v>
      </c>
      <c r="E2724" s="17">
        <v>24163.200000000001</v>
      </c>
      <c r="F2724" s="41" t="s">
        <v>2274</v>
      </c>
      <c r="G2724" s="17">
        <v>24163.200000000001</v>
      </c>
      <c r="H2724" s="17">
        <f t="shared" si="43"/>
        <v>0</v>
      </c>
      <c r="I2724" s="21"/>
    </row>
    <row r="2725" spans="1:9" x14ac:dyDescent="0.25">
      <c r="A2725" s="18">
        <v>42759</v>
      </c>
      <c r="B2725" s="19" t="s">
        <v>3108</v>
      </c>
      <c r="C2725" s="20">
        <v>98322</v>
      </c>
      <c r="D2725" s="4" t="s">
        <v>1335</v>
      </c>
      <c r="E2725" s="17">
        <v>11539.6</v>
      </c>
      <c r="F2725" s="41" t="s">
        <v>2274</v>
      </c>
      <c r="G2725" s="17">
        <v>11539.6</v>
      </c>
      <c r="H2725" s="17">
        <f t="shared" si="43"/>
        <v>0</v>
      </c>
      <c r="I2725" s="21"/>
    </row>
    <row r="2726" spans="1:9" x14ac:dyDescent="0.25">
      <c r="A2726" s="18">
        <v>42759</v>
      </c>
      <c r="B2726" s="19" t="s">
        <v>3109</v>
      </c>
      <c r="C2726" s="20">
        <v>98323</v>
      </c>
      <c r="D2726" s="4" t="s">
        <v>17</v>
      </c>
      <c r="E2726" s="17">
        <v>1920</v>
      </c>
      <c r="F2726" s="41" t="s">
        <v>2274</v>
      </c>
      <c r="G2726" s="17">
        <v>1920</v>
      </c>
      <c r="H2726" s="17">
        <f t="shared" si="43"/>
        <v>0</v>
      </c>
      <c r="I2726" s="21"/>
    </row>
    <row r="2727" spans="1:9" x14ac:dyDescent="0.25">
      <c r="A2727" s="18">
        <v>42759</v>
      </c>
      <c r="B2727" s="19" t="s">
        <v>3110</v>
      </c>
      <c r="C2727" s="20">
        <v>98324</v>
      </c>
      <c r="D2727" s="4" t="s">
        <v>1335</v>
      </c>
      <c r="E2727" s="17">
        <v>290.7</v>
      </c>
      <c r="F2727" s="41" t="s">
        <v>2274</v>
      </c>
      <c r="G2727" s="17">
        <v>290.7</v>
      </c>
      <c r="H2727" s="17">
        <f t="shared" si="43"/>
        <v>0</v>
      </c>
      <c r="I2727" s="21"/>
    </row>
    <row r="2728" spans="1:9" x14ac:dyDescent="0.25">
      <c r="A2728" s="18">
        <v>42759</v>
      </c>
      <c r="B2728" s="19" t="s">
        <v>3111</v>
      </c>
      <c r="C2728" s="20">
        <v>98325</v>
      </c>
      <c r="D2728" s="4" t="s">
        <v>1335</v>
      </c>
      <c r="E2728" s="17">
        <v>5852.3</v>
      </c>
      <c r="F2728" s="41" t="s">
        <v>2274</v>
      </c>
      <c r="G2728" s="17">
        <v>5852.3</v>
      </c>
      <c r="H2728" s="17">
        <f t="shared" si="43"/>
        <v>0</v>
      </c>
      <c r="I2728" s="21"/>
    </row>
    <row r="2729" spans="1:9" x14ac:dyDescent="0.25">
      <c r="A2729" s="18">
        <v>42759</v>
      </c>
      <c r="B2729" s="19" t="s">
        <v>3112</v>
      </c>
      <c r="C2729" s="20">
        <v>98326</v>
      </c>
      <c r="D2729" s="4" t="s">
        <v>30</v>
      </c>
      <c r="E2729" s="17">
        <v>4217.6000000000004</v>
      </c>
      <c r="F2729" s="41" t="s">
        <v>2274</v>
      </c>
      <c r="G2729" s="17">
        <v>4217.6000000000004</v>
      </c>
      <c r="H2729" s="17">
        <f t="shared" si="43"/>
        <v>0</v>
      </c>
      <c r="I2729" s="21"/>
    </row>
    <row r="2730" spans="1:9" x14ac:dyDescent="0.25">
      <c r="A2730" s="18">
        <v>42759</v>
      </c>
      <c r="B2730" s="19" t="s">
        <v>3113</v>
      </c>
      <c r="C2730" s="20">
        <v>98327</v>
      </c>
      <c r="D2730" s="4" t="s">
        <v>69</v>
      </c>
      <c r="E2730" s="17">
        <v>1658.8</v>
      </c>
      <c r="F2730" s="41" t="s">
        <v>166</v>
      </c>
      <c r="G2730" s="17">
        <v>1658.8</v>
      </c>
      <c r="H2730" s="17">
        <f t="shared" si="43"/>
        <v>0</v>
      </c>
      <c r="I2730" s="21"/>
    </row>
    <row r="2731" spans="1:9" x14ac:dyDescent="0.25">
      <c r="A2731" s="18">
        <v>42759</v>
      </c>
      <c r="B2731" s="19" t="s">
        <v>3114</v>
      </c>
      <c r="C2731" s="20">
        <v>98328</v>
      </c>
      <c r="D2731" s="4" t="s">
        <v>712</v>
      </c>
      <c r="E2731" s="17">
        <v>9589.2999999999993</v>
      </c>
      <c r="F2731" s="41" t="s">
        <v>2274</v>
      </c>
      <c r="G2731" s="17">
        <v>9589.2999999999993</v>
      </c>
      <c r="H2731" s="17">
        <f t="shared" si="43"/>
        <v>0</v>
      </c>
      <c r="I2731" s="21"/>
    </row>
    <row r="2732" spans="1:9" x14ac:dyDescent="0.25">
      <c r="A2732" s="18">
        <v>42759</v>
      </c>
      <c r="B2732" s="19" t="s">
        <v>3115</v>
      </c>
      <c r="C2732" s="20">
        <v>98329</v>
      </c>
      <c r="D2732" s="4" t="s">
        <v>71</v>
      </c>
      <c r="E2732" s="17">
        <v>2492</v>
      </c>
      <c r="F2732" s="41" t="s">
        <v>166</v>
      </c>
      <c r="G2732" s="17">
        <v>2492</v>
      </c>
      <c r="H2732" s="17">
        <f t="shared" si="43"/>
        <v>0</v>
      </c>
      <c r="I2732" s="21"/>
    </row>
    <row r="2733" spans="1:9" x14ac:dyDescent="0.25">
      <c r="A2733" s="18">
        <v>42759</v>
      </c>
      <c r="B2733" s="19" t="s">
        <v>3116</v>
      </c>
      <c r="C2733" s="20">
        <v>98330</v>
      </c>
      <c r="D2733" s="4" t="s">
        <v>1335</v>
      </c>
      <c r="E2733" s="17">
        <v>1123.2</v>
      </c>
      <c r="F2733" s="41" t="s">
        <v>2274</v>
      </c>
      <c r="G2733" s="17">
        <v>1123.2</v>
      </c>
      <c r="H2733" s="17">
        <f t="shared" si="43"/>
        <v>0</v>
      </c>
      <c r="I2733" s="21"/>
    </row>
    <row r="2734" spans="1:9" x14ac:dyDescent="0.25">
      <c r="A2734" s="18">
        <v>42759</v>
      </c>
      <c r="B2734" s="19" t="s">
        <v>3117</v>
      </c>
      <c r="C2734" s="20">
        <v>98331</v>
      </c>
      <c r="D2734" s="4" t="s">
        <v>43</v>
      </c>
      <c r="E2734" s="17">
        <v>6552.8</v>
      </c>
      <c r="F2734" s="41" t="s">
        <v>1391</v>
      </c>
      <c r="G2734" s="17">
        <v>6552.8</v>
      </c>
      <c r="H2734" s="17">
        <f t="shared" si="43"/>
        <v>0</v>
      </c>
      <c r="I2734" s="21"/>
    </row>
    <row r="2735" spans="1:9" x14ac:dyDescent="0.25">
      <c r="A2735" s="18">
        <v>42759</v>
      </c>
      <c r="B2735" s="19" t="s">
        <v>3118</v>
      </c>
      <c r="C2735" s="20">
        <v>98332</v>
      </c>
      <c r="D2735" s="4" t="s">
        <v>49</v>
      </c>
      <c r="E2735" s="17">
        <v>11155.2</v>
      </c>
      <c r="F2735" s="41" t="s">
        <v>361</v>
      </c>
      <c r="G2735" s="17">
        <v>11155.2</v>
      </c>
      <c r="H2735" s="17">
        <f t="shared" si="43"/>
        <v>0</v>
      </c>
      <c r="I2735" s="21"/>
    </row>
    <row r="2736" spans="1:9" x14ac:dyDescent="0.25">
      <c r="A2736" s="18">
        <v>42759</v>
      </c>
      <c r="B2736" s="19" t="s">
        <v>3119</v>
      </c>
      <c r="C2736" s="20">
        <v>98333</v>
      </c>
      <c r="D2736" s="4" t="s">
        <v>253</v>
      </c>
      <c r="E2736" s="17">
        <v>3981.6</v>
      </c>
      <c r="F2736" s="41" t="s">
        <v>765</v>
      </c>
      <c r="G2736" s="17">
        <v>3981.6</v>
      </c>
      <c r="H2736" s="17">
        <f t="shared" si="43"/>
        <v>0</v>
      </c>
      <c r="I2736" s="21"/>
    </row>
    <row r="2737" spans="1:9" x14ac:dyDescent="0.25">
      <c r="A2737" s="18">
        <v>42759</v>
      </c>
      <c r="B2737" s="19" t="s">
        <v>3120</v>
      </c>
      <c r="C2737" s="20">
        <v>98334</v>
      </c>
      <c r="D2737" s="4" t="s">
        <v>35</v>
      </c>
      <c r="E2737" s="17">
        <v>11145.2</v>
      </c>
      <c r="F2737" s="41" t="s">
        <v>2143</v>
      </c>
      <c r="G2737" s="17">
        <v>11145.2</v>
      </c>
      <c r="H2737" s="17">
        <f t="shared" si="43"/>
        <v>0</v>
      </c>
      <c r="I2737" s="21"/>
    </row>
    <row r="2738" spans="1:9" x14ac:dyDescent="0.25">
      <c r="A2738" s="18">
        <v>42759</v>
      </c>
      <c r="B2738" s="19" t="s">
        <v>3121</v>
      </c>
      <c r="C2738" s="20">
        <v>98335</v>
      </c>
      <c r="D2738" s="4" t="s">
        <v>32</v>
      </c>
      <c r="E2738" s="17">
        <v>7709.5</v>
      </c>
      <c r="F2738" s="41" t="s">
        <v>2143</v>
      </c>
      <c r="G2738" s="17">
        <v>7709.5</v>
      </c>
      <c r="H2738" s="17">
        <f t="shared" si="43"/>
        <v>0</v>
      </c>
      <c r="I2738" s="21"/>
    </row>
    <row r="2739" spans="1:9" x14ac:dyDescent="0.25">
      <c r="A2739" s="18">
        <v>42759</v>
      </c>
      <c r="B2739" s="19" t="s">
        <v>3122</v>
      </c>
      <c r="C2739" s="20">
        <v>98336</v>
      </c>
      <c r="D2739" s="4" t="s">
        <v>38</v>
      </c>
      <c r="E2739" s="17">
        <v>3697.5</v>
      </c>
      <c r="F2739" s="41" t="s">
        <v>361</v>
      </c>
      <c r="G2739" s="17">
        <v>3697.5</v>
      </c>
      <c r="H2739" s="17">
        <f t="shared" si="43"/>
        <v>0</v>
      </c>
      <c r="I2739" s="21"/>
    </row>
    <row r="2740" spans="1:9" x14ac:dyDescent="0.25">
      <c r="A2740" s="18">
        <v>42759</v>
      </c>
      <c r="B2740" s="19" t="s">
        <v>3123</v>
      </c>
      <c r="C2740" s="20">
        <v>98337</v>
      </c>
      <c r="D2740" s="15" t="s">
        <v>67</v>
      </c>
      <c r="E2740" s="16">
        <v>0</v>
      </c>
      <c r="F2740" s="40" t="s">
        <v>95</v>
      </c>
      <c r="G2740" s="16">
        <v>0</v>
      </c>
      <c r="H2740" s="16">
        <f t="shared" si="43"/>
        <v>0</v>
      </c>
      <c r="I2740" s="21"/>
    </row>
    <row r="2741" spans="1:9" x14ac:dyDescent="0.25">
      <c r="A2741" s="18">
        <v>42759</v>
      </c>
      <c r="B2741" s="19" t="s">
        <v>3124</v>
      </c>
      <c r="C2741" s="20">
        <v>98338</v>
      </c>
      <c r="D2741" s="4" t="s">
        <v>67</v>
      </c>
      <c r="E2741" s="17">
        <v>2858.4</v>
      </c>
      <c r="F2741" s="41" t="s">
        <v>2274</v>
      </c>
      <c r="G2741" s="17">
        <v>2858.4</v>
      </c>
      <c r="H2741" s="17">
        <f t="shared" si="43"/>
        <v>0</v>
      </c>
      <c r="I2741" s="21"/>
    </row>
    <row r="2742" spans="1:9" x14ac:dyDescent="0.25">
      <c r="A2742" s="18">
        <v>42759</v>
      </c>
      <c r="B2742" s="19" t="s">
        <v>3125</v>
      </c>
      <c r="C2742" s="20">
        <v>98339</v>
      </c>
      <c r="D2742" s="4" t="s">
        <v>222</v>
      </c>
      <c r="E2742" s="17">
        <v>61628.4</v>
      </c>
      <c r="F2742" s="41" t="s">
        <v>3126</v>
      </c>
      <c r="G2742" s="17">
        <v>61628.4</v>
      </c>
      <c r="H2742" s="17">
        <f t="shared" si="43"/>
        <v>0</v>
      </c>
      <c r="I2742" s="21"/>
    </row>
    <row r="2743" spans="1:9" x14ac:dyDescent="0.25">
      <c r="A2743" s="18">
        <v>42759</v>
      </c>
      <c r="B2743" s="19" t="s">
        <v>3127</v>
      </c>
      <c r="C2743" s="20">
        <v>98340</v>
      </c>
      <c r="D2743" s="4" t="s">
        <v>268</v>
      </c>
      <c r="E2743" s="17">
        <v>17484.599999999999</v>
      </c>
      <c r="F2743" s="41" t="s">
        <v>1889</v>
      </c>
      <c r="G2743" s="17">
        <v>17484.599999999999</v>
      </c>
      <c r="H2743" s="17">
        <f t="shared" si="43"/>
        <v>0</v>
      </c>
      <c r="I2743" s="21"/>
    </row>
    <row r="2744" spans="1:9" x14ac:dyDescent="0.25">
      <c r="A2744" s="18">
        <v>42759</v>
      </c>
      <c r="B2744" s="19" t="s">
        <v>3128</v>
      </c>
      <c r="C2744" s="20">
        <v>98341</v>
      </c>
      <c r="D2744" s="4" t="s">
        <v>2240</v>
      </c>
      <c r="E2744" s="17">
        <v>800.4</v>
      </c>
      <c r="F2744" s="41" t="s">
        <v>2274</v>
      </c>
      <c r="G2744" s="17">
        <v>800.4</v>
      </c>
      <c r="H2744" s="17">
        <f t="shared" si="43"/>
        <v>0</v>
      </c>
      <c r="I2744" s="21"/>
    </row>
    <row r="2745" spans="1:9" x14ac:dyDescent="0.25">
      <c r="A2745" s="18">
        <v>42759</v>
      </c>
      <c r="B2745" s="19" t="s">
        <v>3129</v>
      </c>
      <c r="C2745" s="20">
        <v>98342</v>
      </c>
      <c r="D2745" s="15" t="s">
        <v>268</v>
      </c>
      <c r="E2745" s="16">
        <v>0</v>
      </c>
      <c r="F2745" s="40" t="s">
        <v>95</v>
      </c>
      <c r="G2745" s="16">
        <v>0</v>
      </c>
      <c r="H2745" s="16">
        <f t="shared" si="43"/>
        <v>0</v>
      </c>
      <c r="I2745" s="21"/>
    </row>
    <row r="2746" spans="1:9" x14ac:dyDescent="0.25">
      <c r="A2746" s="18">
        <v>42759</v>
      </c>
      <c r="B2746" s="19" t="s">
        <v>3130</v>
      </c>
      <c r="C2746" s="20">
        <v>98343</v>
      </c>
      <c r="D2746" s="4" t="s">
        <v>432</v>
      </c>
      <c r="E2746" s="17">
        <v>17736.599999999999</v>
      </c>
      <c r="F2746" s="41" t="s">
        <v>2143</v>
      </c>
      <c r="G2746" s="17">
        <v>17736.599999999999</v>
      </c>
      <c r="H2746" s="17">
        <f t="shared" si="43"/>
        <v>0</v>
      </c>
      <c r="I2746" s="21"/>
    </row>
    <row r="2747" spans="1:9" x14ac:dyDescent="0.25">
      <c r="A2747" s="18">
        <v>42759</v>
      </c>
      <c r="B2747" s="19" t="s">
        <v>3131</v>
      </c>
      <c r="C2747" s="20">
        <v>98344</v>
      </c>
      <c r="D2747" s="4" t="s">
        <v>590</v>
      </c>
      <c r="E2747" s="17">
        <v>3981.6</v>
      </c>
      <c r="F2747" s="41" t="s">
        <v>2143</v>
      </c>
      <c r="G2747" s="17">
        <v>3981.6</v>
      </c>
      <c r="H2747" s="17">
        <f t="shared" si="43"/>
        <v>0</v>
      </c>
      <c r="I2747" s="21"/>
    </row>
    <row r="2748" spans="1:9" x14ac:dyDescent="0.25">
      <c r="A2748" s="18">
        <v>42759</v>
      </c>
      <c r="B2748" s="19" t="s">
        <v>3132</v>
      </c>
      <c r="C2748" s="20">
        <v>98345</v>
      </c>
      <c r="D2748" s="4" t="s">
        <v>876</v>
      </c>
      <c r="E2748" s="17">
        <v>4141.2</v>
      </c>
      <c r="F2748" s="41" t="s">
        <v>2143</v>
      </c>
      <c r="G2748" s="17">
        <v>4141.2</v>
      </c>
      <c r="H2748" s="17">
        <f t="shared" si="43"/>
        <v>0</v>
      </c>
      <c r="I2748" s="21"/>
    </row>
    <row r="2749" spans="1:9" x14ac:dyDescent="0.25">
      <c r="A2749" s="18">
        <v>42759</v>
      </c>
      <c r="B2749" s="19" t="s">
        <v>3133</v>
      </c>
      <c r="C2749" s="20">
        <v>98346</v>
      </c>
      <c r="D2749" s="15" t="s">
        <v>30</v>
      </c>
      <c r="E2749" s="16">
        <v>0</v>
      </c>
      <c r="F2749" s="40" t="s">
        <v>95</v>
      </c>
      <c r="G2749" s="16">
        <v>0</v>
      </c>
      <c r="H2749" s="16">
        <f t="shared" si="43"/>
        <v>0</v>
      </c>
      <c r="I2749" s="21"/>
    </row>
    <row r="2750" spans="1:9" x14ac:dyDescent="0.25">
      <c r="A2750" s="18">
        <v>42759</v>
      </c>
      <c r="B2750" s="19" t="s">
        <v>3134</v>
      </c>
      <c r="C2750" s="20">
        <v>98347</v>
      </c>
      <c r="D2750" s="4" t="s">
        <v>1116</v>
      </c>
      <c r="E2750" s="17">
        <v>4597</v>
      </c>
      <c r="F2750" s="41" t="s">
        <v>166</v>
      </c>
      <c r="G2750" s="17">
        <v>4597</v>
      </c>
      <c r="H2750" s="17">
        <f t="shared" si="43"/>
        <v>0</v>
      </c>
      <c r="I2750" s="21"/>
    </row>
    <row r="2751" spans="1:9" x14ac:dyDescent="0.25">
      <c r="A2751" s="18">
        <v>42759</v>
      </c>
      <c r="B2751" s="19" t="s">
        <v>3135</v>
      </c>
      <c r="C2751" s="20">
        <v>98348</v>
      </c>
      <c r="D2751" s="4" t="s">
        <v>270</v>
      </c>
      <c r="E2751" s="17">
        <v>5805.6</v>
      </c>
      <c r="F2751" s="41" t="s">
        <v>2143</v>
      </c>
      <c r="G2751" s="17">
        <v>5805.6</v>
      </c>
      <c r="H2751" s="17">
        <f t="shared" si="43"/>
        <v>0</v>
      </c>
      <c r="I2751" s="21"/>
    </row>
    <row r="2752" spans="1:9" x14ac:dyDescent="0.25">
      <c r="A2752" s="18">
        <v>42759</v>
      </c>
      <c r="B2752" s="19" t="s">
        <v>3136</v>
      </c>
      <c r="C2752" s="20">
        <v>98349</v>
      </c>
      <c r="D2752" s="4" t="s">
        <v>435</v>
      </c>
      <c r="E2752" s="17">
        <v>3817</v>
      </c>
      <c r="F2752" s="41" t="s">
        <v>765</v>
      </c>
      <c r="G2752" s="17">
        <f>3584+233</f>
        <v>3817</v>
      </c>
      <c r="H2752" s="17">
        <f t="shared" si="43"/>
        <v>0</v>
      </c>
      <c r="I2752" s="21"/>
    </row>
    <row r="2753" spans="1:9" x14ac:dyDescent="0.25">
      <c r="A2753" s="18">
        <v>42759</v>
      </c>
      <c r="B2753" s="19" t="s">
        <v>3137</v>
      </c>
      <c r="C2753" s="20">
        <v>98350</v>
      </c>
      <c r="D2753" s="4" t="s">
        <v>47</v>
      </c>
      <c r="E2753" s="17">
        <v>3592</v>
      </c>
      <c r="F2753" s="41" t="s">
        <v>2274</v>
      </c>
      <c r="G2753" s="17">
        <v>3592</v>
      </c>
      <c r="H2753" s="17">
        <f t="shared" si="43"/>
        <v>0</v>
      </c>
      <c r="I2753" s="21"/>
    </row>
    <row r="2754" spans="1:9" x14ac:dyDescent="0.25">
      <c r="A2754" s="18">
        <v>42759</v>
      </c>
      <c r="B2754" s="19" t="s">
        <v>3138</v>
      </c>
      <c r="C2754" s="20">
        <v>98351</v>
      </c>
      <c r="D2754" s="4" t="s">
        <v>785</v>
      </c>
      <c r="E2754" s="17">
        <v>19620</v>
      </c>
      <c r="F2754" s="41" t="s">
        <v>2274</v>
      </c>
      <c r="G2754" s="17">
        <v>19620</v>
      </c>
      <c r="H2754" s="17">
        <f t="shared" si="43"/>
        <v>0</v>
      </c>
      <c r="I2754" s="21"/>
    </row>
    <row r="2755" spans="1:9" x14ac:dyDescent="0.25">
      <c r="A2755" s="18">
        <v>42759</v>
      </c>
      <c r="B2755" s="19" t="s">
        <v>3139</v>
      </c>
      <c r="C2755" s="20">
        <v>98352</v>
      </c>
      <c r="D2755" s="4" t="s">
        <v>79</v>
      </c>
      <c r="E2755" s="17">
        <v>3003.6</v>
      </c>
      <c r="F2755" s="41" t="s">
        <v>2274</v>
      </c>
      <c r="G2755" s="17">
        <v>3003.6</v>
      </c>
      <c r="H2755" s="17">
        <f t="shared" si="43"/>
        <v>0</v>
      </c>
      <c r="I2755" s="21"/>
    </row>
    <row r="2756" spans="1:9" x14ac:dyDescent="0.25">
      <c r="A2756" s="18">
        <v>42759</v>
      </c>
      <c r="B2756" s="19" t="s">
        <v>3140</v>
      </c>
      <c r="C2756" s="20">
        <v>98353</v>
      </c>
      <c r="D2756" s="4" t="s">
        <v>101</v>
      </c>
      <c r="E2756" s="17">
        <v>960</v>
      </c>
      <c r="F2756" s="41" t="s">
        <v>2274</v>
      </c>
      <c r="G2756" s="17">
        <v>960</v>
      </c>
      <c r="H2756" s="17">
        <f t="shared" si="43"/>
        <v>0</v>
      </c>
      <c r="I2756" s="21"/>
    </row>
    <row r="2757" spans="1:9" x14ac:dyDescent="0.25">
      <c r="A2757" s="18">
        <v>42759</v>
      </c>
      <c r="B2757" s="19" t="s">
        <v>3141</v>
      </c>
      <c r="C2757" s="20">
        <v>98354</v>
      </c>
      <c r="D2757" s="4" t="s">
        <v>99</v>
      </c>
      <c r="E2757" s="17">
        <v>1440</v>
      </c>
      <c r="F2757" s="41" t="s">
        <v>2274</v>
      </c>
      <c r="G2757" s="17">
        <v>1440</v>
      </c>
      <c r="H2757" s="17">
        <f t="shared" si="43"/>
        <v>0</v>
      </c>
      <c r="I2757" s="21"/>
    </row>
    <row r="2758" spans="1:9" x14ac:dyDescent="0.25">
      <c r="A2758" s="18">
        <v>42759</v>
      </c>
      <c r="B2758" s="19" t="s">
        <v>3142</v>
      </c>
      <c r="C2758" s="20">
        <v>98355</v>
      </c>
      <c r="D2758" s="4" t="s">
        <v>281</v>
      </c>
      <c r="E2758" s="17">
        <v>720</v>
      </c>
      <c r="F2758" s="41" t="s">
        <v>2274</v>
      </c>
      <c r="G2758" s="17">
        <v>720</v>
      </c>
      <c r="H2758" s="17">
        <f t="shared" ref="H2758:H2821" si="44">E2758-G2758</f>
        <v>0</v>
      </c>
      <c r="I2758" s="21"/>
    </row>
    <row r="2759" spans="1:9" x14ac:dyDescent="0.25">
      <c r="A2759" s="18">
        <v>42759</v>
      </c>
      <c r="B2759" s="19" t="s">
        <v>3143</v>
      </c>
      <c r="C2759" s="20">
        <v>98356</v>
      </c>
      <c r="D2759" s="4" t="s">
        <v>30</v>
      </c>
      <c r="E2759" s="17">
        <v>1334.8</v>
      </c>
      <c r="F2759" s="41" t="s">
        <v>2274</v>
      </c>
      <c r="G2759" s="17">
        <v>1334.8</v>
      </c>
      <c r="H2759" s="17">
        <f t="shared" si="44"/>
        <v>0</v>
      </c>
      <c r="I2759" s="21"/>
    </row>
    <row r="2760" spans="1:9" x14ac:dyDescent="0.25">
      <c r="A2760" s="18">
        <v>42759</v>
      </c>
      <c r="B2760" s="19" t="s">
        <v>3144</v>
      </c>
      <c r="C2760" s="20">
        <v>98357</v>
      </c>
      <c r="D2760" s="4" t="s">
        <v>1380</v>
      </c>
      <c r="E2760" s="17">
        <v>2077.52</v>
      </c>
      <c r="F2760" s="41" t="s">
        <v>2274</v>
      </c>
      <c r="G2760" s="17">
        <v>2077.52</v>
      </c>
      <c r="H2760" s="17">
        <f t="shared" si="44"/>
        <v>0</v>
      </c>
      <c r="I2760" s="21"/>
    </row>
    <row r="2761" spans="1:9" x14ac:dyDescent="0.25">
      <c r="A2761" s="18">
        <v>42759</v>
      </c>
      <c r="B2761" s="19" t="s">
        <v>3145</v>
      </c>
      <c r="C2761" s="20">
        <v>98358</v>
      </c>
      <c r="D2761" s="4" t="s">
        <v>1081</v>
      </c>
      <c r="E2761" s="17">
        <v>3922.56</v>
      </c>
      <c r="F2761" s="41" t="s">
        <v>2274</v>
      </c>
      <c r="G2761" s="17">
        <v>3922.56</v>
      </c>
      <c r="H2761" s="17">
        <f t="shared" si="44"/>
        <v>0</v>
      </c>
      <c r="I2761" s="21"/>
    </row>
    <row r="2762" spans="1:9" x14ac:dyDescent="0.25">
      <c r="A2762" s="18">
        <v>42759</v>
      </c>
      <c r="B2762" s="19" t="s">
        <v>3146</v>
      </c>
      <c r="C2762" s="20">
        <v>98359</v>
      </c>
      <c r="D2762" s="4" t="s">
        <v>30</v>
      </c>
      <c r="E2762" s="17">
        <v>1353.5</v>
      </c>
      <c r="F2762" s="41" t="s">
        <v>2274</v>
      </c>
      <c r="G2762" s="17">
        <v>1353.5</v>
      </c>
      <c r="H2762" s="17">
        <f t="shared" si="44"/>
        <v>0</v>
      </c>
      <c r="I2762" s="21"/>
    </row>
    <row r="2763" spans="1:9" x14ac:dyDescent="0.25">
      <c r="A2763" s="18">
        <v>42759</v>
      </c>
      <c r="B2763" s="19" t="s">
        <v>3147</v>
      </c>
      <c r="C2763" s="20">
        <v>98360</v>
      </c>
      <c r="D2763" s="4" t="s">
        <v>208</v>
      </c>
      <c r="E2763" s="17">
        <v>12635.52</v>
      </c>
      <c r="F2763" s="41" t="s">
        <v>2274</v>
      </c>
      <c r="G2763" s="17">
        <v>12635.52</v>
      </c>
      <c r="H2763" s="17">
        <f t="shared" si="44"/>
        <v>0</v>
      </c>
      <c r="I2763" s="21"/>
    </row>
    <row r="2764" spans="1:9" x14ac:dyDescent="0.25">
      <c r="A2764" s="18">
        <v>42759</v>
      </c>
      <c r="B2764" s="19" t="s">
        <v>3148</v>
      </c>
      <c r="C2764" s="20">
        <v>98361</v>
      </c>
      <c r="D2764" s="4" t="s">
        <v>1081</v>
      </c>
      <c r="E2764" s="17">
        <v>520</v>
      </c>
      <c r="F2764" s="41" t="s">
        <v>2274</v>
      </c>
      <c r="G2764" s="17">
        <v>520</v>
      </c>
      <c r="H2764" s="17">
        <f t="shared" si="44"/>
        <v>0</v>
      </c>
      <c r="I2764" s="21"/>
    </row>
    <row r="2765" spans="1:9" x14ac:dyDescent="0.25">
      <c r="A2765" s="18">
        <v>42759</v>
      </c>
      <c r="B2765" s="19" t="s">
        <v>3149</v>
      </c>
      <c r="C2765" s="20">
        <v>98362</v>
      </c>
      <c r="D2765" s="4" t="s">
        <v>83</v>
      </c>
      <c r="E2765" s="17">
        <v>4184.6000000000004</v>
      </c>
      <c r="F2765" s="41" t="s">
        <v>2274</v>
      </c>
      <c r="G2765" s="17">
        <v>4184.6000000000004</v>
      </c>
      <c r="H2765" s="17">
        <f t="shared" si="44"/>
        <v>0</v>
      </c>
      <c r="I2765" s="21"/>
    </row>
    <row r="2766" spans="1:9" x14ac:dyDescent="0.25">
      <c r="A2766" s="18">
        <v>42759</v>
      </c>
      <c r="B2766" s="19" t="s">
        <v>3150</v>
      </c>
      <c r="C2766" s="20">
        <v>98363</v>
      </c>
      <c r="D2766" s="4" t="s">
        <v>450</v>
      </c>
      <c r="E2766" s="17">
        <v>205.2</v>
      </c>
      <c r="F2766" s="41" t="s">
        <v>2274</v>
      </c>
      <c r="G2766" s="17">
        <v>205.2</v>
      </c>
      <c r="H2766" s="17">
        <f t="shared" si="44"/>
        <v>0</v>
      </c>
      <c r="I2766" s="21"/>
    </row>
    <row r="2767" spans="1:9" x14ac:dyDescent="0.25">
      <c r="A2767" s="18">
        <v>42759</v>
      </c>
      <c r="B2767" s="19" t="s">
        <v>3151</v>
      </c>
      <c r="C2767" s="20">
        <v>98364</v>
      </c>
      <c r="D2767" s="4" t="s">
        <v>291</v>
      </c>
      <c r="E2767" s="17">
        <v>2062.9</v>
      </c>
      <c r="F2767" s="41" t="s">
        <v>2274</v>
      </c>
      <c r="G2767" s="17">
        <v>2062.9</v>
      </c>
      <c r="H2767" s="17">
        <f t="shared" si="44"/>
        <v>0</v>
      </c>
      <c r="I2767" s="21"/>
    </row>
    <row r="2768" spans="1:9" x14ac:dyDescent="0.25">
      <c r="A2768" s="18">
        <v>42759</v>
      </c>
      <c r="B2768" s="19" t="s">
        <v>3152</v>
      </c>
      <c r="C2768" s="20">
        <v>98365</v>
      </c>
      <c r="D2768" s="4" t="s">
        <v>457</v>
      </c>
      <c r="E2768" s="17">
        <v>1069.5999999999999</v>
      </c>
      <c r="F2768" s="41" t="s">
        <v>2274</v>
      </c>
      <c r="G2768" s="17">
        <v>1069.5999999999999</v>
      </c>
      <c r="H2768" s="17">
        <f t="shared" si="44"/>
        <v>0</v>
      </c>
      <c r="I2768" s="21"/>
    </row>
    <row r="2769" spans="1:9" x14ac:dyDescent="0.25">
      <c r="A2769" s="18">
        <v>42759</v>
      </c>
      <c r="B2769" s="19" t="s">
        <v>3153</v>
      </c>
      <c r="C2769" s="20">
        <v>98366</v>
      </c>
      <c r="D2769" s="4" t="s">
        <v>109</v>
      </c>
      <c r="E2769" s="17">
        <v>3408.6</v>
      </c>
      <c r="F2769" s="41" t="s">
        <v>2274</v>
      </c>
      <c r="G2769" s="17">
        <v>3408.6</v>
      </c>
      <c r="H2769" s="17">
        <f t="shared" si="44"/>
        <v>0</v>
      </c>
      <c r="I2769" s="21"/>
    </row>
    <row r="2770" spans="1:9" x14ac:dyDescent="0.25">
      <c r="A2770" s="18">
        <v>42759</v>
      </c>
      <c r="B2770" s="19" t="s">
        <v>3154</v>
      </c>
      <c r="C2770" s="20">
        <v>98367</v>
      </c>
      <c r="D2770" s="4" t="s">
        <v>2609</v>
      </c>
      <c r="E2770" s="17">
        <v>395.9</v>
      </c>
      <c r="F2770" s="41" t="s">
        <v>2274</v>
      </c>
      <c r="G2770" s="17">
        <v>395.9</v>
      </c>
      <c r="H2770" s="17">
        <f t="shared" si="44"/>
        <v>0</v>
      </c>
      <c r="I2770" s="21"/>
    </row>
    <row r="2771" spans="1:9" x14ac:dyDescent="0.25">
      <c r="A2771" s="18">
        <v>42759</v>
      </c>
      <c r="B2771" s="19" t="s">
        <v>3155</v>
      </c>
      <c r="C2771" s="20">
        <v>98368</v>
      </c>
      <c r="D2771" s="4" t="s">
        <v>800</v>
      </c>
      <c r="E2771" s="17">
        <v>7490.5</v>
      </c>
      <c r="F2771" s="41" t="s">
        <v>1173</v>
      </c>
      <c r="G2771" s="17">
        <f>7287.6+202.9</f>
        <v>7490.5</v>
      </c>
      <c r="H2771" s="17">
        <f t="shared" si="44"/>
        <v>0</v>
      </c>
      <c r="I2771" s="21"/>
    </row>
    <row r="2772" spans="1:9" x14ac:dyDescent="0.25">
      <c r="A2772" s="18">
        <v>42759</v>
      </c>
      <c r="B2772" s="19" t="s">
        <v>3156</v>
      </c>
      <c r="C2772" s="20">
        <v>98369</v>
      </c>
      <c r="D2772" s="4" t="s">
        <v>838</v>
      </c>
      <c r="E2772" s="17">
        <v>4092</v>
      </c>
      <c r="F2772" s="41" t="s">
        <v>2274</v>
      </c>
      <c r="G2772" s="17">
        <v>4092</v>
      </c>
      <c r="H2772" s="17">
        <f t="shared" si="44"/>
        <v>0</v>
      </c>
      <c r="I2772" s="21"/>
    </row>
    <row r="2773" spans="1:9" x14ac:dyDescent="0.25">
      <c r="A2773" s="18">
        <v>42759</v>
      </c>
      <c r="B2773" s="19" t="s">
        <v>3157</v>
      </c>
      <c r="C2773" s="20">
        <v>98370</v>
      </c>
      <c r="D2773" s="4" t="s">
        <v>1160</v>
      </c>
      <c r="E2773" s="17">
        <v>2175.6</v>
      </c>
      <c r="F2773" s="41" t="s">
        <v>2274</v>
      </c>
      <c r="G2773" s="17">
        <v>2175.6</v>
      </c>
      <c r="H2773" s="17">
        <f t="shared" si="44"/>
        <v>0</v>
      </c>
      <c r="I2773" s="21"/>
    </row>
    <row r="2774" spans="1:9" x14ac:dyDescent="0.25">
      <c r="A2774" s="18">
        <v>42759</v>
      </c>
      <c r="B2774" s="19" t="s">
        <v>3158</v>
      </c>
      <c r="C2774" s="20">
        <v>98371</v>
      </c>
      <c r="D2774" s="4" t="s">
        <v>459</v>
      </c>
      <c r="E2774" s="17">
        <v>2318.8000000000002</v>
      </c>
      <c r="F2774" s="41" t="s">
        <v>2274</v>
      </c>
      <c r="G2774" s="17">
        <v>2318.8000000000002</v>
      </c>
      <c r="H2774" s="17">
        <f t="shared" si="44"/>
        <v>0</v>
      </c>
      <c r="I2774" s="21"/>
    </row>
    <row r="2775" spans="1:9" x14ac:dyDescent="0.25">
      <c r="A2775" s="18">
        <v>42759</v>
      </c>
      <c r="B2775" s="19" t="s">
        <v>3159</v>
      </c>
      <c r="C2775" s="20">
        <v>98372</v>
      </c>
      <c r="D2775" s="4" t="s">
        <v>1267</v>
      </c>
      <c r="E2775" s="17">
        <v>7492.4</v>
      </c>
      <c r="F2775" s="41" t="s">
        <v>2274</v>
      </c>
      <c r="G2775" s="17">
        <v>7492.4</v>
      </c>
      <c r="H2775" s="17">
        <f t="shared" si="44"/>
        <v>0</v>
      </c>
      <c r="I2775" s="21"/>
    </row>
    <row r="2776" spans="1:9" x14ac:dyDescent="0.25">
      <c r="A2776" s="18">
        <v>42759</v>
      </c>
      <c r="B2776" s="19" t="s">
        <v>3160</v>
      </c>
      <c r="C2776" s="20">
        <v>98373</v>
      </c>
      <c r="D2776" s="4" t="s">
        <v>103</v>
      </c>
      <c r="E2776" s="17">
        <v>4134</v>
      </c>
      <c r="F2776" s="41" t="s">
        <v>3161</v>
      </c>
      <c r="G2776" s="17">
        <v>4134</v>
      </c>
      <c r="H2776" s="17">
        <f t="shared" si="44"/>
        <v>0</v>
      </c>
      <c r="I2776" s="21"/>
    </row>
    <row r="2777" spans="1:9" x14ac:dyDescent="0.25">
      <c r="A2777" s="18">
        <v>42759</v>
      </c>
      <c r="B2777" s="19" t="s">
        <v>3162</v>
      </c>
      <c r="C2777" s="20">
        <v>98374</v>
      </c>
      <c r="D2777" s="4" t="s">
        <v>470</v>
      </c>
      <c r="E2777" s="17">
        <v>10685</v>
      </c>
      <c r="F2777" s="41" t="s">
        <v>2274</v>
      </c>
      <c r="G2777" s="17">
        <v>10685</v>
      </c>
      <c r="H2777" s="17">
        <f t="shared" si="44"/>
        <v>0</v>
      </c>
      <c r="I2777" s="21"/>
    </row>
    <row r="2778" spans="1:9" x14ac:dyDescent="0.25">
      <c r="A2778" s="18">
        <v>42759</v>
      </c>
      <c r="B2778" s="19" t="s">
        <v>3163</v>
      </c>
      <c r="C2778" s="20">
        <v>98375</v>
      </c>
      <c r="D2778" s="4" t="s">
        <v>289</v>
      </c>
      <c r="E2778" s="17">
        <v>42260.1</v>
      </c>
      <c r="F2778" s="41" t="s">
        <v>3164</v>
      </c>
      <c r="G2778" s="17">
        <v>42260.1</v>
      </c>
      <c r="H2778" s="17">
        <f t="shared" si="44"/>
        <v>0</v>
      </c>
      <c r="I2778" s="21"/>
    </row>
    <row r="2779" spans="1:9" x14ac:dyDescent="0.25">
      <c r="A2779" s="18">
        <v>42759</v>
      </c>
      <c r="B2779" s="19" t="s">
        <v>3165</v>
      </c>
      <c r="C2779" s="20">
        <v>98376</v>
      </c>
      <c r="D2779" s="4" t="s">
        <v>264</v>
      </c>
      <c r="E2779" s="17">
        <v>4208.3999999999996</v>
      </c>
      <c r="F2779" s="41" t="s">
        <v>2274</v>
      </c>
      <c r="G2779" s="17">
        <v>4208.3999999999996</v>
      </c>
      <c r="H2779" s="17">
        <f t="shared" si="44"/>
        <v>0</v>
      </c>
      <c r="I2779" s="21"/>
    </row>
    <row r="2780" spans="1:9" x14ac:dyDescent="0.25">
      <c r="A2780" s="18">
        <v>42759</v>
      </c>
      <c r="B2780" s="19" t="s">
        <v>3166</v>
      </c>
      <c r="C2780" s="20">
        <v>98377</v>
      </c>
      <c r="D2780" s="4" t="s">
        <v>30</v>
      </c>
      <c r="E2780" s="17">
        <v>5413.5</v>
      </c>
      <c r="F2780" s="41" t="s">
        <v>2274</v>
      </c>
      <c r="G2780" s="17">
        <v>5413.5</v>
      </c>
      <c r="H2780" s="17">
        <f t="shared" si="44"/>
        <v>0</v>
      </c>
      <c r="I2780" s="21"/>
    </row>
    <row r="2781" spans="1:9" x14ac:dyDescent="0.25">
      <c r="A2781" s="18">
        <v>42759</v>
      </c>
      <c r="B2781" s="19" t="s">
        <v>3167</v>
      </c>
      <c r="C2781" s="20">
        <v>98378</v>
      </c>
      <c r="D2781" s="4" t="s">
        <v>858</v>
      </c>
      <c r="E2781" s="17">
        <v>2968.2</v>
      </c>
      <c r="F2781" s="41" t="s">
        <v>2274</v>
      </c>
      <c r="G2781" s="17">
        <v>2968.2</v>
      </c>
      <c r="H2781" s="17">
        <f t="shared" si="44"/>
        <v>0</v>
      </c>
      <c r="I2781" s="21"/>
    </row>
    <row r="2782" spans="1:9" x14ac:dyDescent="0.25">
      <c r="A2782" s="18">
        <v>42759</v>
      </c>
      <c r="B2782" s="19" t="s">
        <v>3168</v>
      </c>
      <c r="C2782" s="20">
        <v>98379</v>
      </c>
      <c r="D2782" s="4" t="s">
        <v>53</v>
      </c>
      <c r="E2782" s="17">
        <v>2037.8</v>
      </c>
      <c r="F2782" s="41" t="s">
        <v>1391</v>
      </c>
      <c r="G2782" s="17">
        <v>2037.8</v>
      </c>
      <c r="H2782" s="17">
        <f t="shared" si="44"/>
        <v>0</v>
      </c>
      <c r="I2782" s="21"/>
    </row>
    <row r="2783" spans="1:9" x14ac:dyDescent="0.25">
      <c r="A2783" s="18">
        <v>42759</v>
      </c>
      <c r="B2783" s="19" t="s">
        <v>3169</v>
      </c>
      <c r="C2783" s="20">
        <v>98380</v>
      </c>
      <c r="D2783" s="4" t="s">
        <v>30</v>
      </c>
      <c r="E2783" s="17">
        <v>1833</v>
      </c>
      <c r="F2783" s="41" t="s">
        <v>2274</v>
      </c>
      <c r="G2783" s="17">
        <v>1833</v>
      </c>
      <c r="H2783" s="17">
        <f t="shared" si="44"/>
        <v>0</v>
      </c>
      <c r="I2783" s="21"/>
    </row>
    <row r="2784" spans="1:9" x14ac:dyDescent="0.25">
      <c r="A2784" s="18">
        <v>42759</v>
      </c>
      <c r="B2784" s="19" t="s">
        <v>3170</v>
      </c>
      <c r="C2784" s="20">
        <v>98381</v>
      </c>
      <c r="D2784" s="4" t="s">
        <v>57</v>
      </c>
      <c r="E2784" s="17">
        <v>576</v>
      </c>
      <c r="F2784" s="41" t="s">
        <v>1391</v>
      </c>
      <c r="G2784" s="17">
        <v>576</v>
      </c>
      <c r="H2784" s="17">
        <f t="shared" si="44"/>
        <v>0</v>
      </c>
      <c r="I2784" s="21"/>
    </row>
    <row r="2785" spans="1:9" x14ac:dyDescent="0.25">
      <c r="A2785" s="18">
        <v>42759</v>
      </c>
      <c r="B2785" s="19" t="s">
        <v>3171</v>
      </c>
      <c r="C2785" s="20">
        <v>98382</v>
      </c>
      <c r="D2785" s="4" t="s">
        <v>21</v>
      </c>
      <c r="E2785" s="17">
        <v>46098</v>
      </c>
      <c r="F2785" s="45" t="s">
        <v>4173</v>
      </c>
      <c r="G2785" s="26">
        <f>32207+11912+1979</f>
        <v>46098</v>
      </c>
      <c r="H2785" s="26">
        <f t="shared" si="44"/>
        <v>0</v>
      </c>
      <c r="I2785" s="21"/>
    </row>
    <row r="2786" spans="1:9" x14ac:dyDescent="0.25">
      <c r="A2786" s="18">
        <v>42759</v>
      </c>
      <c r="B2786" s="19" t="s">
        <v>3172</v>
      </c>
      <c r="C2786" s="20">
        <v>98383</v>
      </c>
      <c r="D2786" s="4" t="s">
        <v>331</v>
      </c>
      <c r="E2786" s="17">
        <v>1867.2</v>
      </c>
      <c r="F2786" s="41" t="s">
        <v>1391</v>
      </c>
      <c r="G2786" s="17">
        <v>1867.2</v>
      </c>
      <c r="H2786" s="17">
        <f t="shared" si="44"/>
        <v>0</v>
      </c>
      <c r="I2786" s="21"/>
    </row>
    <row r="2787" spans="1:9" x14ac:dyDescent="0.25">
      <c r="A2787" s="18">
        <v>42759</v>
      </c>
      <c r="B2787" s="19" t="s">
        <v>3173</v>
      </c>
      <c r="C2787" s="20">
        <v>98384</v>
      </c>
      <c r="D2787" s="4" t="s">
        <v>30</v>
      </c>
      <c r="E2787" s="17">
        <v>1334.76</v>
      </c>
      <c r="F2787" s="41" t="s">
        <v>1391</v>
      </c>
      <c r="G2787" s="17">
        <v>1334.76</v>
      </c>
      <c r="H2787" s="17">
        <f t="shared" si="44"/>
        <v>0</v>
      </c>
      <c r="I2787" s="21"/>
    </row>
    <row r="2788" spans="1:9" x14ac:dyDescent="0.25">
      <c r="A2788" s="18">
        <v>42759</v>
      </c>
      <c r="B2788" s="19" t="s">
        <v>3174</v>
      </c>
      <c r="C2788" s="20">
        <v>98385</v>
      </c>
      <c r="D2788" s="4" t="s">
        <v>85</v>
      </c>
      <c r="E2788" s="17">
        <v>19814.400000000001</v>
      </c>
      <c r="F2788" s="42" t="s">
        <v>3175</v>
      </c>
      <c r="G2788" s="22">
        <f>14000+5814.4</f>
        <v>19814.400000000001</v>
      </c>
      <c r="H2788" s="22">
        <f t="shared" si="44"/>
        <v>0</v>
      </c>
      <c r="I2788" s="21"/>
    </row>
    <row r="2789" spans="1:9" x14ac:dyDescent="0.25">
      <c r="A2789" s="18">
        <v>42759</v>
      </c>
      <c r="B2789" s="19" t="s">
        <v>3176</v>
      </c>
      <c r="C2789" s="20">
        <v>98386</v>
      </c>
      <c r="D2789" s="4" t="s">
        <v>298</v>
      </c>
      <c r="E2789" s="17">
        <v>4163.3999999999996</v>
      </c>
      <c r="F2789" s="41" t="s">
        <v>2274</v>
      </c>
      <c r="G2789" s="17">
        <v>4163.3999999999996</v>
      </c>
      <c r="H2789" s="17">
        <f t="shared" si="44"/>
        <v>0</v>
      </c>
      <c r="I2789" s="21"/>
    </row>
    <row r="2790" spans="1:9" x14ac:dyDescent="0.25">
      <c r="A2790" s="18">
        <v>42759</v>
      </c>
      <c r="B2790" s="19" t="s">
        <v>3177</v>
      </c>
      <c r="C2790" s="20">
        <v>98387</v>
      </c>
      <c r="D2790" s="4" t="s">
        <v>3095</v>
      </c>
      <c r="E2790" s="17">
        <v>10280</v>
      </c>
      <c r="F2790" s="41" t="s">
        <v>166</v>
      </c>
      <c r="G2790" s="17">
        <v>10280</v>
      </c>
      <c r="H2790" s="17">
        <f t="shared" si="44"/>
        <v>0</v>
      </c>
      <c r="I2790" s="21"/>
    </row>
    <row r="2791" spans="1:9" x14ac:dyDescent="0.25">
      <c r="A2791" s="18">
        <v>42759</v>
      </c>
      <c r="B2791" s="19" t="s">
        <v>3178</v>
      </c>
      <c r="C2791" s="20">
        <v>98388</v>
      </c>
      <c r="D2791" s="4" t="s">
        <v>426</v>
      </c>
      <c r="E2791" s="17">
        <v>1927</v>
      </c>
      <c r="F2791" s="41" t="s">
        <v>1173</v>
      </c>
      <c r="G2791" s="17">
        <v>1927</v>
      </c>
      <c r="H2791" s="17">
        <f t="shared" si="44"/>
        <v>0</v>
      </c>
      <c r="I2791" s="21"/>
    </row>
    <row r="2792" spans="1:9" x14ac:dyDescent="0.25">
      <c r="A2792" s="18">
        <v>42759</v>
      </c>
      <c r="B2792" s="19" t="s">
        <v>3179</v>
      </c>
      <c r="C2792" s="20">
        <v>98389</v>
      </c>
      <c r="D2792" s="4" t="s">
        <v>8</v>
      </c>
      <c r="E2792" s="17">
        <v>1816.7</v>
      </c>
      <c r="F2792" s="41" t="s">
        <v>166</v>
      </c>
      <c r="G2792" s="17">
        <v>1816.7</v>
      </c>
      <c r="H2792" s="17">
        <f t="shared" si="44"/>
        <v>0</v>
      </c>
      <c r="I2792" s="21"/>
    </row>
    <row r="2793" spans="1:9" x14ac:dyDescent="0.25">
      <c r="A2793" s="18">
        <v>42759</v>
      </c>
      <c r="B2793" s="19" t="s">
        <v>3180</v>
      </c>
      <c r="C2793" s="20">
        <v>98390</v>
      </c>
      <c r="D2793" s="4" t="s">
        <v>1293</v>
      </c>
      <c r="E2793" s="17">
        <v>4400.5</v>
      </c>
      <c r="F2793" s="41" t="s">
        <v>1391</v>
      </c>
      <c r="G2793" s="17">
        <v>4400.5</v>
      </c>
      <c r="H2793" s="17">
        <f t="shared" si="44"/>
        <v>0</v>
      </c>
      <c r="I2793" s="21"/>
    </row>
    <row r="2794" spans="1:9" x14ac:dyDescent="0.25">
      <c r="A2794" s="18">
        <v>42759</v>
      </c>
      <c r="B2794" s="19" t="s">
        <v>3181</v>
      </c>
      <c r="C2794" s="20">
        <v>98391</v>
      </c>
      <c r="D2794" s="4" t="s">
        <v>186</v>
      </c>
      <c r="E2794" s="17">
        <v>3233</v>
      </c>
      <c r="F2794" s="41" t="s">
        <v>2143</v>
      </c>
      <c r="G2794" s="17">
        <v>3233</v>
      </c>
      <c r="H2794" s="17">
        <f t="shared" si="44"/>
        <v>0</v>
      </c>
      <c r="I2794" s="21"/>
    </row>
    <row r="2795" spans="1:9" x14ac:dyDescent="0.25">
      <c r="A2795" s="18">
        <v>42759</v>
      </c>
      <c r="B2795" s="19" t="s">
        <v>3182</v>
      </c>
      <c r="C2795" s="20">
        <v>98392</v>
      </c>
      <c r="D2795" s="4" t="s">
        <v>305</v>
      </c>
      <c r="E2795" s="17">
        <v>2054.8000000000002</v>
      </c>
      <c r="F2795" s="41" t="s">
        <v>2143</v>
      </c>
      <c r="G2795" s="17">
        <v>2054.8000000000002</v>
      </c>
      <c r="H2795" s="17">
        <f t="shared" si="44"/>
        <v>0</v>
      </c>
      <c r="I2795" s="21"/>
    </row>
    <row r="2796" spans="1:9" x14ac:dyDescent="0.25">
      <c r="A2796" s="18">
        <v>42759</v>
      </c>
      <c r="B2796" s="19" t="s">
        <v>3183</v>
      </c>
      <c r="C2796" s="20">
        <v>98393</v>
      </c>
      <c r="D2796" s="4" t="s">
        <v>476</v>
      </c>
      <c r="E2796" s="17">
        <v>2755.8</v>
      </c>
      <c r="F2796" s="41" t="s">
        <v>166</v>
      </c>
      <c r="G2796" s="17">
        <v>2755.8</v>
      </c>
      <c r="H2796" s="17">
        <f t="shared" si="44"/>
        <v>0</v>
      </c>
      <c r="I2796" s="21"/>
    </row>
    <row r="2797" spans="1:9" x14ac:dyDescent="0.25">
      <c r="A2797" s="18">
        <v>42759</v>
      </c>
      <c r="B2797" s="19" t="s">
        <v>3184</v>
      </c>
      <c r="C2797" s="20">
        <v>98394</v>
      </c>
      <c r="D2797" s="4" t="s">
        <v>428</v>
      </c>
      <c r="E2797" s="17">
        <v>1636.8</v>
      </c>
      <c r="F2797" s="41" t="s">
        <v>2143</v>
      </c>
      <c r="G2797" s="17">
        <v>1636.8</v>
      </c>
      <c r="H2797" s="17">
        <f t="shared" si="44"/>
        <v>0</v>
      </c>
      <c r="I2797" s="21"/>
    </row>
    <row r="2798" spans="1:9" x14ac:dyDescent="0.25">
      <c r="A2798" s="18">
        <v>42759</v>
      </c>
      <c r="B2798" s="19" t="s">
        <v>3185</v>
      </c>
      <c r="C2798" s="20">
        <v>98395</v>
      </c>
      <c r="D2798" s="4" t="s">
        <v>879</v>
      </c>
      <c r="E2798" s="17">
        <v>3225.2</v>
      </c>
      <c r="F2798" s="41" t="s">
        <v>2274</v>
      </c>
      <c r="G2798" s="17">
        <v>3225.2</v>
      </c>
      <c r="H2798" s="17">
        <f t="shared" si="44"/>
        <v>0</v>
      </c>
      <c r="I2798" s="21"/>
    </row>
    <row r="2799" spans="1:9" x14ac:dyDescent="0.25">
      <c r="A2799" s="18">
        <v>42759</v>
      </c>
      <c r="B2799" s="19" t="s">
        <v>3186</v>
      </c>
      <c r="C2799" s="20">
        <v>98396</v>
      </c>
      <c r="D2799" s="4" t="s">
        <v>10</v>
      </c>
      <c r="E2799" s="17">
        <v>178212.6</v>
      </c>
      <c r="F2799" s="41" t="s">
        <v>2166</v>
      </c>
      <c r="G2799" s="17">
        <v>178212.6</v>
      </c>
      <c r="H2799" s="17">
        <f t="shared" si="44"/>
        <v>0</v>
      </c>
      <c r="I2799" s="21"/>
    </row>
    <row r="2800" spans="1:9" x14ac:dyDescent="0.25">
      <c r="A2800" s="18">
        <v>42759</v>
      </c>
      <c r="B2800" s="19" t="s">
        <v>3187</v>
      </c>
      <c r="C2800" s="20">
        <v>98397</v>
      </c>
      <c r="D2800" s="4" t="s">
        <v>10</v>
      </c>
      <c r="E2800" s="17">
        <v>4172.3999999999996</v>
      </c>
      <c r="F2800" s="41" t="s">
        <v>2166</v>
      </c>
      <c r="G2800" s="17">
        <v>4172.3999999999996</v>
      </c>
      <c r="H2800" s="17">
        <f t="shared" si="44"/>
        <v>0</v>
      </c>
      <c r="I2800" s="21"/>
    </row>
    <row r="2801" spans="1:9" x14ac:dyDescent="0.25">
      <c r="A2801" s="18">
        <v>42759</v>
      </c>
      <c r="B2801" s="19" t="s">
        <v>3188</v>
      </c>
      <c r="C2801" s="20">
        <v>98398</v>
      </c>
      <c r="D2801" s="4" t="s">
        <v>302</v>
      </c>
      <c r="E2801" s="17">
        <v>9808.2000000000007</v>
      </c>
      <c r="F2801" s="41" t="s">
        <v>166</v>
      </c>
      <c r="G2801" s="17">
        <v>9808.2000000000007</v>
      </c>
      <c r="H2801" s="17">
        <f t="shared" si="44"/>
        <v>0</v>
      </c>
      <c r="I2801" s="21"/>
    </row>
    <row r="2802" spans="1:9" x14ac:dyDescent="0.25">
      <c r="A2802" s="18">
        <v>42759</v>
      </c>
      <c r="B2802" s="19" t="s">
        <v>3189</v>
      </c>
      <c r="C2802" s="20">
        <v>98399</v>
      </c>
      <c r="D2802" s="4" t="s">
        <v>61</v>
      </c>
      <c r="E2802" s="17">
        <v>4454.8</v>
      </c>
      <c r="F2802" s="41" t="s">
        <v>1391</v>
      </c>
      <c r="G2802" s="17">
        <v>4454.8</v>
      </c>
      <c r="H2802" s="17">
        <f t="shared" si="44"/>
        <v>0</v>
      </c>
      <c r="I2802" s="21"/>
    </row>
    <row r="2803" spans="1:9" x14ac:dyDescent="0.25">
      <c r="A2803" s="18">
        <v>42759</v>
      </c>
      <c r="B2803" s="19" t="s">
        <v>3190</v>
      </c>
      <c r="C2803" s="20">
        <v>98400</v>
      </c>
      <c r="D2803" s="4" t="s">
        <v>186</v>
      </c>
      <c r="E2803" s="17">
        <v>957</v>
      </c>
      <c r="F2803" s="41" t="s">
        <v>2143</v>
      </c>
      <c r="G2803" s="17">
        <v>957</v>
      </c>
      <c r="H2803" s="17">
        <f t="shared" si="44"/>
        <v>0</v>
      </c>
      <c r="I2803" s="21"/>
    </row>
    <row r="2804" spans="1:9" x14ac:dyDescent="0.25">
      <c r="A2804" s="18">
        <v>42759</v>
      </c>
      <c r="B2804" s="19" t="s">
        <v>3191</v>
      </c>
      <c r="C2804" s="20">
        <v>98401</v>
      </c>
      <c r="D2804" s="4" t="s">
        <v>186</v>
      </c>
      <c r="E2804" s="17">
        <v>262.7</v>
      </c>
      <c r="F2804" s="41" t="s">
        <v>2143</v>
      </c>
      <c r="G2804" s="17">
        <v>262.7</v>
      </c>
      <c r="H2804" s="17">
        <f t="shared" si="44"/>
        <v>0</v>
      </c>
      <c r="I2804" s="21"/>
    </row>
    <row r="2805" spans="1:9" x14ac:dyDescent="0.25">
      <c r="A2805" s="18">
        <v>42759</v>
      </c>
      <c r="B2805" s="19" t="s">
        <v>3192</v>
      </c>
      <c r="C2805" s="20">
        <v>98402</v>
      </c>
      <c r="D2805" s="4" t="s">
        <v>486</v>
      </c>
      <c r="E2805" s="17">
        <v>4228.8</v>
      </c>
      <c r="F2805" s="41" t="s">
        <v>1391</v>
      </c>
      <c r="G2805" s="17">
        <v>4228.8</v>
      </c>
      <c r="H2805" s="17">
        <f t="shared" si="44"/>
        <v>0</v>
      </c>
      <c r="I2805" s="21"/>
    </row>
    <row r="2806" spans="1:9" x14ac:dyDescent="0.25">
      <c r="A2806" s="18">
        <v>42759</v>
      </c>
      <c r="B2806" s="19" t="s">
        <v>3193</v>
      </c>
      <c r="C2806" s="20">
        <v>98403</v>
      </c>
      <c r="D2806" s="4" t="s">
        <v>422</v>
      </c>
      <c r="E2806" s="17">
        <v>782.8</v>
      </c>
      <c r="F2806" s="41" t="s">
        <v>2274</v>
      </c>
      <c r="G2806" s="17">
        <v>782.8</v>
      </c>
      <c r="H2806" s="17">
        <f t="shared" si="44"/>
        <v>0</v>
      </c>
      <c r="I2806" s="21"/>
    </row>
    <row r="2807" spans="1:9" x14ac:dyDescent="0.25">
      <c r="A2807" s="18">
        <v>42759</v>
      </c>
      <c r="B2807" s="19" t="s">
        <v>3194</v>
      </c>
      <c r="C2807" s="20">
        <v>98404</v>
      </c>
      <c r="D2807" s="4" t="s">
        <v>113</v>
      </c>
      <c r="E2807" s="17">
        <v>3256.6</v>
      </c>
      <c r="F2807" s="41" t="s">
        <v>1391</v>
      </c>
      <c r="G2807" s="17">
        <v>3256.6</v>
      </c>
      <c r="H2807" s="17">
        <f t="shared" si="44"/>
        <v>0</v>
      </c>
      <c r="I2807" s="21"/>
    </row>
    <row r="2808" spans="1:9" x14ac:dyDescent="0.25">
      <c r="A2808" s="18">
        <v>42759</v>
      </c>
      <c r="B2808" s="19" t="s">
        <v>3195</v>
      </c>
      <c r="C2808" s="20">
        <v>98405</v>
      </c>
      <c r="D2808" s="4" t="s">
        <v>218</v>
      </c>
      <c r="E2808" s="17">
        <v>4160.2</v>
      </c>
      <c r="F2808" s="41" t="s">
        <v>307</v>
      </c>
      <c r="G2808" s="17">
        <v>4160.2</v>
      </c>
      <c r="H2808" s="17">
        <f t="shared" si="44"/>
        <v>0</v>
      </c>
      <c r="I2808" s="21"/>
    </row>
    <row r="2809" spans="1:9" x14ac:dyDescent="0.25">
      <c r="A2809" s="18">
        <v>42759</v>
      </c>
      <c r="B2809" s="19" t="s">
        <v>3196</v>
      </c>
      <c r="C2809" s="20">
        <v>98406</v>
      </c>
      <c r="D2809" s="4" t="s">
        <v>285</v>
      </c>
      <c r="E2809" s="17">
        <v>8280.44</v>
      </c>
      <c r="F2809" s="41" t="s">
        <v>1391</v>
      </c>
      <c r="G2809" s="17">
        <v>8280.44</v>
      </c>
      <c r="H2809" s="17">
        <f t="shared" si="44"/>
        <v>0</v>
      </c>
      <c r="I2809" s="21"/>
    </row>
    <row r="2810" spans="1:9" x14ac:dyDescent="0.25">
      <c r="A2810" s="18">
        <v>42759</v>
      </c>
      <c r="B2810" s="19" t="s">
        <v>3197</v>
      </c>
      <c r="C2810" s="20">
        <v>98407</v>
      </c>
      <c r="D2810" s="4" t="s">
        <v>184</v>
      </c>
      <c r="E2810" s="17">
        <v>291.60000000000002</v>
      </c>
      <c r="F2810" s="41" t="s">
        <v>1391</v>
      </c>
      <c r="G2810" s="17">
        <v>291.60000000000002</v>
      </c>
      <c r="H2810" s="17">
        <f t="shared" si="44"/>
        <v>0</v>
      </c>
      <c r="I2810" s="21"/>
    </row>
    <row r="2811" spans="1:9" x14ac:dyDescent="0.25">
      <c r="A2811" s="18">
        <v>42759</v>
      </c>
      <c r="B2811" s="19" t="s">
        <v>3198</v>
      </c>
      <c r="C2811" s="20">
        <v>98408</v>
      </c>
      <c r="D2811" s="4" t="s">
        <v>30</v>
      </c>
      <c r="E2811" s="17">
        <v>1029.3</v>
      </c>
      <c r="F2811" s="41" t="s">
        <v>1391</v>
      </c>
      <c r="G2811" s="17">
        <v>1029.3</v>
      </c>
      <c r="H2811" s="17">
        <f t="shared" si="44"/>
        <v>0</v>
      </c>
      <c r="I2811" s="21"/>
    </row>
    <row r="2812" spans="1:9" x14ac:dyDescent="0.25">
      <c r="A2812" s="18">
        <v>42759</v>
      </c>
      <c r="B2812" s="19" t="s">
        <v>3199</v>
      </c>
      <c r="C2812" s="20">
        <v>98409</v>
      </c>
      <c r="D2812" s="4" t="s">
        <v>528</v>
      </c>
      <c r="E2812" s="17">
        <v>8428.4</v>
      </c>
      <c r="F2812" s="41" t="s">
        <v>1391</v>
      </c>
      <c r="G2812" s="17">
        <v>8428.4</v>
      </c>
      <c r="H2812" s="17">
        <f t="shared" si="44"/>
        <v>0</v>
      </c>
      <c r="I2812" s="21"/>
    </row>
    <row r="2813" spans="1:9" x14ac:dyDescent="0.25">
      <c r="A2813" s="18">
        <v>42759</v>
      </c>
      <c r="B2813" s="19" t="s">
        <v>3200</v>
      </c>
      <c r="C2813" s="20">
        <v>98410</v>
      </c>
      <c r="D2813" s="4" t="s">
        <v>30</v>
      </c>
      <c r="E2813" s="17">
        <v>1587</v>
      </c>
      <c r="F2813" s="41" t="s">
        <v>1391</v>
      </c>
      <c r="G2813" s="17">
        <v>1587</v>
      </c>
      <c r="H2813" s="17">
        <f t="shared" si="44"/>
        <v>0</v>
      </c>
      <c r="I2813" s="21"/>
    </row>
    <row r="2814" spans="1:9" x14ac:dyDescent="0.25">
      <c r="A2814" s="18">
        <v>42759</v>
      </c>
      <c r="B2814" s="19" t="s">
        <v>3201</v>
      </c>
      <c r="C2814" s="20">
        <v>98411</v>
      </c>
      <c r="D2814" s="4" t="s">
        <v>1299</v>
      </c>
      <c r="E2814" s="17">
        <v>3155.6</v>
      </c>
      <c r="F2814" s="41" t="s">
        <v>1391</v>
      </c>
      <c r="G2814" s="17">
        <v>3155.6</v>
      </c>
      <c r="H2814" s="17">
        <f t="shared" si="44"/>
        <v>0</v>
      </c>
      <c r="I2814" s="21"/>
    </row>
    <row r="2815" spans="1:9" x14ac:dyDescent="0.25">
      <c r="A2815" s="18">
        <v>42759</v>
      </c>
      <c r="B2815" s="19" t="s">
        <v>3202</v>
      </c>
      <c r="C2815" s="20">
        <v>98412</v>
      </c>
      <c r="D2815" s="4" t="s">
        <v>321</v>
      </c>
      <c r="E2815" s="17">
        <v>577.20000000000005</v>
      </c>
      <c r="F2815" s="41" t="s">
        <v>2274</v>
      </c>
      <c r="G2815" s="17">
        <v>577.20000000000005</v>
      </c>
      <c r="H2815" s="17">
        <f t="shared" si="44"/>
        <v>0</v>
      </c>
      <c r="I2815" s="21"/>
    </row>
    <row r="2816" spans="1:9" x14ac:dyDescent="0.25">
      <c r="A2816" s="18">
        <v>42759</v>
      </c>
      <c r="B2816" s="19" t="s">
        <v>3203</v>
      </c>
      <c r="C2816" s="20">
        <v>98413</v>
      </c>
      <c r="D2816" s="4" t="s">
        <v>30</v>
      </c>
      <c r="E2816" s="17">
        <v>529.20000000000005</v>
      </c>
      <c r="F2816" s="41" t="s">
        <v>2274</v>
      </c>
      <c r="G2816" s="17">
        <v>529.20000000000005</v>
      </c>
      <c r="H2816" s="17">
        <f t="shared" si="44"/>
        <v>0</v>
      </c>
      <c r="I2816" s="21"/>
    </row>
    <row r="2817" spans="1:9" x14ac:dyDescent="0.25">
      <c r="A2817" s="18">
        <v>42759</v>
      </c>
      <c r="B2817" s="19" t="s">
        <v>3204</v>
      </c>
      <c r="C2817" s="20">
        <v>98414</v>
      </c>
      <c r="D2817" s="4" t="s">
        <v>3205</v>
      </c>
      <c r="E2817" s="17">
        <v>496</v>
      </c>
      <c r="F2817" s="150">
        <v>42851</v>
      </c>
      <c r="G2817" s="151">
        <v>496</v>
      </c>
      <c r="H2817" s="17">
        <f t="shared" si="44"/>
        <v>0</v>
      </c>
      <c r="I2817" s="21"/>
    </row>
    <row r="2818" spans="1:9" x14ac:dyDescent="0.25">
      <c r="A2818" s="18">
        <v>42759</v>
      </c>
      <c r="B2818" s="19" t="s">
        <v>3206</v>
      </c>
      <c r="C2818" s="20">
        <v>98415</v>
      </c>
      <c r="D2818" s="4" t="s">
        <v>536</v>
      </c>
      <c r="E2818" s="17">
        <v>2594.8000000000002</v>
      </c>
      <c r="F2818" s="41" t="s">
        <v>2274</v>
      </c>
      <c r="G2818" s="17">
        <v>2594.8000000000002</v>
      </c>
      <c r="H2818" s="17">
        <f t="shared" si="44"/>
        <v>0</v>
      </c>
      <c r="I2818" s="21"/>
    </row>
    <row r="2819" spans="1:9" x14ac:dyDescent="0.25">
      <c r="A2819" s="18">
        <v>42759</v>
      </c>
      <c r="B2819" s="19" t="s">
        <v>3207</v>
      </c>
      <c r="C2819" s="20">
        <v>98416</v>
      </c>
      <c r="D2819" s="4" t="s">
        <v>677</v>
      </c>
      <c r="E2819" s="17">
        <v>1916.4</v>
      </c>
      <c r="F2819" s="41" t="s">
        <v>2274</v>
      </c>
      <c r="G2819" s="17">
        <v>1916.4</v>
      </c>
      <c r="H2819" s="17">
        <f t="shared" si="44"/>
        <v>0</v>
      </c>
      <c r="I2819" s="21"/>
    </row>
    <row r="2820" spans="1:9" x14ac:dyDescent="0.25">
      <c r="A2820" s="18">
        <v>42759</v>
      </c>
      <c r="B2820" s="19" t="s">
        <v>3208</v>
      </c>
      <c r="C2820" s="20">
        <v>98417</v>
      </c>
      <c r="D2820" s="4" t="s">
        <v>409</v>
      </c>
      <c r="E2820" s="17">
        <v>6504.8</v>
      </c>
      <c r="F2820" s="41" t="s">
        <v>2143</v>
      </c>
      <c r="G2820" s="17">
        <v>6504.8</v>
      </c>
      <c r="H2820" s="17">
        <f t="shared" si="44"/>
        <v>0</v>
      </c>
      <c r="I2820" s="21"/>
    </row>
    <row r="2821" spans="1:9" x14ac:dyDescent="0.25">
      <c r="A2821" s="18">
        <v>42759</v>
      </c>
      <c r="B2821" s="19" t="s">
        <v>3209</v>
      </c>
      <c r="C2821" s="20">
        <v>98418</v>
      </c>
      <c r="D2821" s="4" t="s">
        <v>115</v>
      </c>
      <c r="E2821" s="17">
        <v>3775.55</v>
      </c>
      <c r="F2821" s="41" t="s">
        <v>2274</v>
      </c>
      <c r="G2821" s="17">
        <v>3775.55</v>
      </c>
      <c r="H2821" s="17">
        <f t="shared" si="44"/>
        <v>0</v>
      </c>
      <c r="I2821" s="21"/>
    </row>
    <row r="2822" spans="1:9" x14ac:dyDescent="0.25">
      <c r="A2822" s="18">
        <v>42759</v>
      </c>
      <c r="B2822" s="19" t="s">
        <v>3210</v>
      </c>
      <c r="C2822" s="20">
        <v>98419</v>
      </c>
      <c r="D2822" s="4" t="s">
        <v>253</v>
      </c>
      <c r="E2822" s="17">
        <v>135.6</v>
      </c>
      <c r="F2822" s="41" t="s">
        <v>166</v>
      </c>
      <c r="G2822" s="17">
        <v>135.6</v>
      </c>
      <c r="H2822" s="17">
        <f t="shared" ref="H2822:H2885" si="45">E2822-G2822</f>
        <v>0</v>
      </c>
      <c r="I2822" s="21"/>
    </row>
    <row r="2823" spans="1:9" x14ac:dyDescent="0.25">
      <c r="A2823" s="18">
        <v>42759</v>
      </c>
      <c r="B2823" s="19" t="s">
        <v>3211</v>
      </c>
      <c r="C2823" s="20">
        <v>98420</v>
      </c>
      <c r="D2823" s="4" t="s">
        <v>576</v>
      </c>
      <c r="E2823" s="17">
        <v>308.39999999999998</v>
      </c>
      <c r="F2823" s="41" t="s">
        <v>166</v>
      </c>
      <c r="G2823" s="17">
        <v>308.39999999999998</v>
      </c>
      <c r="H2823" s="17">
        <f t="shared" si="45"/>
        <v>0</v>
      </c>
      <c r="I2823" s="21"/>
    </row>
    <row r="2824" spans="1:9" x14ac:dyDescent="0.25">
      <c r="A2824" s="18">
        <v>42759</v>
      </c>
      <c r="B2824" s="19" t="s">
        <v>3212</v>
      </c>
      <c r="C2824" s="20">
        <v>98421</v>
      </c>
      <c r="D2824" s="4" t="s">
        <v>220</v>
      </c>
      <c r="E2824" s="17">
        <v>1987.2</v>
      </c>
      <c r="F2824" s="41" t="s">
        <v>166</v>
      </c>
      <c r="G2824" s="17">
        <v>1987.2</v>
      </c>
      <c r="H2824" s="17">
        <f t="shared" si="45"/>
        <v>0</v>
      </c>
      <c r="I2824" s="21"/>
    </row>
    <row r="2825" spans="1:9" x14ac:dyDescent="0.25">
      <c r="A2825" s="18">
        <v>42759</v>
      </c>
      <c r="B2825" s="19" t="s">
        <v>3213</v>
      </c>
      <c r="C2825" s="20">
        <v>98422</v>
      </c>
      <c r="D2825" s="4" t="s">
        <v>2670</v>
      </c>
      <c r="E2825" s="32">
        <v>29277.599999999999</v>
      </c>
      <c r="F2825" s="47">
        <v>42759</v>
      </c>
      <c r="G2825" s="32">
        <f>E2825</f>
        <v>29277.599999999999</v>
      </c>
      <c r="H2825" s="32">
        <f t="shared" si="45"/>
        <v>0</v>
      </c>
      <c r="I2825" s="21"/>
    </row>
    <row r="2826" spans="1:9" x14ac:dyDescent="0.25">
      <c r="A2826" s="18">
        <v>42759</v>
      </c>
      <c r="B2826" s="19" t="s">
        <v>3214</v>
      </c>
      <c r="C2826" s="20">
        <v>98423</v>
      </c>
      <c r="D2826" s="4" t="s">
        <v>1163</v>
      </c>
      <c r="E2826" s="17">
        <v>28341</v>
      </c>
      <c r="F2826" s="41" t="s">
        <v>2274</v>
      </c>
      <c r="G2826" s="17">
        <v>28341</v>
      </c>
      <c r="H2826" s="17">
        <f t="shared" si="45"/>
        <v>0</v>
      </c>
      <c r="I2826" s="21"/>
    </row>
    <row r="2827" spans="1:9" x14ac:dyDescent="0.25">
      <c r="A2827" s="18">
        <v>42759</v>
      </c>
      <c r="B2827" s="19" t="s">
        <v>3215</v>
      </c>
      <c r="C2827" s="20">
        <v>98424</v>
      </c>
      <c r="D2827" s="15" t="s">
        <v>312</v>
      </c>
      <c r="E2827" s="16">
        <v>0</v>
      </c>
      <c r="F2827" s="40" t="s">
        <v>95</v>
      </c>
      <c r="G2827" s="16">
        <v>0</v>
      </c>
      <c r="H2827" s="16">
        <f t="shared" si="45"/>
        <v>0</v>
      </c>
      <c r="I2827" s="21"/>
    </row>
    <row r="2828" spans="1:9" x14ac:dyDescent="0.25">
      <c r="A2828" s="18">
        <v>42759</v>
      </c>
      <c r="B2828" s="19" t="s">
        <v>3216</v>
      </c>
      <c r="C2828" s="20">
        <v>98425</v>
      </c>
      <c r="D2828" s="4" t="s">
        <v>312</v>
      </c>
      <c r="E2828" s="17">
        <v>1608</v>
      </c>
      <c r="F2828" s="41" t="s">
        <v>313</v>
      </c>
      <c r="G2828" s="17">
        <v>1608</v>
      </c>
      <c r="H2828" s="17">
        <f t="shared" si="45"/>
        <v>0</v>
      </c>
      <c r="I2828" s="21"/>
    </row>
    <row r="2829" spans="1:9" x14ac:dyDescent="0.25">
      <c r="A2829" s="18">
        <v>42759</v>
      </c>
      <c r="B2829" s="19" t="s">
        <v>3217</v>
      </c>
      <c r="C2829" s="20">
        <v>98426</v>
      </c>
      <c r="D2829" s="4" t="s">
        <v>30</v>
      </c>
      <c r="E2829" s="17">
        <v>4905.6000000000004</v>
      </c>
      <c r="F2829" s="41" t="s">
        <v>2274</v>
      </c>
      <c r="G2829" s="17">
        <v>4905.6000000000004</v>
      </c>
      <c r="H2829" s="17">
        <f t="shared" si="45"/>
        <v>0</v>
      </c>
      <c r="I2829" s="21"/>
    </row>
    <row r="2830" spans="1:9" x14ac:dyDescent="0.25">
      <c r="A2830" s="18">
        <v>42759</v>
      </c>
      <c r="B2830" s="19" t="s">
        <v>3218</v>
      </c>
      <c r="C2830" s="20">
        <v>98427</v>
      </c>
      <c r="D2830" s="4" t="s">
        <v>3219</v>
      </c>
      <c r="E2830" s="17">
        <v>63099</v>
      </c>
      <c r="F2830" s="41" t="s">
        <v>166</v>
      </c>
      <c r="G2830" s="17">
        <v>63099</v>
      </c>
      <c r="H2830" s="17">
        <f t="shared" si="45"/>
        <v>0</v>
      </c>
      <c r="I2830" s="21"/>
    </row>
    <row r="2831" spans="1:9" x14ac:dyDescent="0.25">
      <c r="A2831" s="18">
        <v>42759</v>
      </c>
      <c r="B2831" s="19" t="s">
        <v>3220</v>
      </c>
      <c r="C2831" s="20">
        <v>98428</v>
      </c>
      <c r="D2831" s="4" t="s">
        <v>115</v>
      </c>
      <c r="E2831" s="17">
        <v>592.79999999999995</v>
      </c>
      <c r="F2831" s="41" t="s">
        <v>2274</v>
      </c>
      <c r="G2831" s="17">
        <v>592.79999999999995</v>
      </c>
      <c r="H2831" s="17">
        <f t="shared" si="45"/>
        <v>0</v>
      </c>
      <c r="I2831" s="21"/>
    </row>
    <row r="2832" spans="1:9" x14ac:dyDescent="0.25">
      <c r="A2832" s="18">
        <v>42759</v>
      </c>
      <c r="B2832" s="19" t="s">
        <v>3221</v>
      </c>
      <c r="C2832" s="20">
        <v>98429</v>
      </c>
      <c r="D2832" s="4" t="s">
        <v>55</v>
      </c>
      <c r="E2832" s="17">
        <v>1842.6</v>
      </c>
      <c r="F2832" s="41" t="s">
        <v>2274</v>
      </c>
      <c r="G2832" s="17">
        <v>1842.6</v>
      </c>
      <c r="H2832" s="17">
        <f t="shared" si="45"/>
        <v>0</v>
      </c>
      <c r="I2832" s="21"/>
    </row>
    <row r="2833" spans="1:9" x14ac:dyDescent="0.25">
      <c r="A2833" s="18">
        <v>42759</v>
      </c>
      <c r="B2833" s="19" t="s">
        <v>3222</v>
      </c>
      <c r="C2833" s="20">
        <v>98430</v>
      </c>
      <c r="D2833" s="4" t="s">
        <v>55</v>
      </c>
      <c r="E2833" s="17">
        <v>6449.8</v>
      </c>
      <c r="F2833" s="41" t="s">
        <v>2274</v>
      </c>
      <c r="G2833" s="17">
        <v>6449.8</v>
      </c>
      <c r="H2833" s="17">
        <f t="shared" si="45"/>
        <v>0</v>
      </c>
      <c r="I2833" s="21"/>
    </row>
    <row r="2834" spans="1:9" x14ac:dyDescent="0.25">
      <c r="A2834" s="18">
        <v>42759</v>
      </c>
      <c r="B2834" s="19" t="s">
        <v>3223</v>
      </c>
      <c r="C2834" s="20">
        <v>98431</v>
      </c>
      <c r="D2834" s="4" t="s">
        <v>205</v>
      </c>
      <c r="E2834" s="17">
        <v>33180</v>
      </c>
      <c r="F2834" s="42" t="s">
        <v>3224</v>
      </c>
      <c r="G2834" s="22">
        <f>16000+17180</f>
        <v>33180</v>
      </c>
      <c r="H2834" s="22">
        <f t="shared" si="45"/>
        <v>0</v>
      </c>
      <c r="I2834" s="21"/>
    </row>
    <row r="2835" spans="1:9" x14ac:dyDescent="0.25">
      <c r="A2835" s="18">
        <v>42759</v>
      </c>
      <c r="B2835" s="19" t="s">
        <v>3225</v>
      </c>
      <c r="C2835" s="20">
        <v>98432</v>
      </c>
      <c r="D2835" s="4" t="s">
        <v>1573</v>
      </c>
      <c r="E2835" s="17">
        <v>27265</v>
      </c>
      <c r="F2835" s="41" t="s">
        <v>166</v>
      </c>
      <c r="G2835" s="17">
        <v>27265</v>
      </c>
      <c r="H2835" s="17">
        <f t="shared" si="45"/>
        <v>0</v>
      </c>
      <c r="I2835" s="21"/>
    </row>
    <row r="2836" spans="1:9" x14ac:dyDescent="0.25">
      <c r="A2836" s="18">
        <v>42759</v>
      </c>
      <c r="B2836" s="19" t="s">
        <v>3226</v>
      </c>
      <c r="C2836" s="20">
        <v>98433</v>
      </c>
      <c r="D2836" s="4" t="s">
        <v>921</v>
      </c>
      <c r="E2836" s="17">
        <v>4518.8</v>
      </c>
      <c r="F2836" s="41" t="s">
        <v>2274</v>
      </c>
      <c r="G2836" s="17">
        <v>4518.8</v>
      </c>
      <c r="H2836" s="17">
        <f t="shared" si="45"/>
        <v>0</v>
      </c>
      <c r="I2836" s="21"/>
    </row>
    <row r="2837" spans="1:9" x14ac:dyDescent="0.25">
      <c r="A2837" s="18">
        <v>42759</v>
      </c>
      <c r="B2837" s="19" t="s">
        <v>3227</v>
      </c>
      <c r="C2837" s="20">
        <v>98434</v>
      </c>
      <c r="D2837" s="4" t="s">
        <v>222</v>
      </c>
      <c r="E2837" s="17">
        <v>31559.5</v>
      </c>
      <c r="F2837" s="41" t="s">
        <v>2166</v>
      </c>
      <c r="G2837" s="17">
        <v>31559.5</v>
      </c>
      <c r="H2837" s="17">
        <f t="shared" si="45"/>
        <v>0</v>
      </c>
      <c r="I2837" s="21"/>
    </row>
    <row r="2838" spans="1:9" x14ac:dyDescent="0.25">
      <c r="A2838" s="18">
        <v>42759</v>
      </c>
      <c r="B2838" s="19" t="s">
        <v>3228</v>
      </c>
      <c r="C2838" s="20">
        <v>98435</v>
      </c>
      <c r="D2838" s="4" t="s">
        <v>426</v>
      </c>
      <c r="E2838" s="17">
        <v>28780</v>
      </c>
      <c r="F2838" s="41" t="s">
        <v>1173</v>
      </c>
      <c r="G2838" s="17">
        <v>28780</v>
      </c>
      <c r="H2838" s="17">
        <f t="shared" si="45"/>
        <v>0</v>
      </c>
      <c r="I2838" s="21"/>
    </row>
    <row r="2839" spans="1:9" x14ac:dyDescent="0.25">
      <c r="A2839" s="18">
        <v>42759</v>
      </c>
      <c r="B2839" s="19" t="s">
        <v>3229</v>
      </c>
      <c r="C2839" s="20">
        <v>98436</v>
      </c>
      <c r="D2839" s="4" t="s">
        <v>468</v>
      </c>
      <c r="E2839" s="17">
        <v>9054.6</v>
      </c>
      <c r="F2839" s="41" t="s">
        <v>3126</v>
      </c>
      <c r="G2839" s="17">
        <v>9054.6</v>
      </c>
      <c r="H2839" s="17">
        <f t="shared" si="45"/>
        <v>0</v>
      </c>
      <c r="I2839" s="21"/>
    </row>
    <row r="2840" spans="1:9" x14ac:dyDescent="0.25">
      <c r="A2840" s="18">
        <v>42759</v>
      </c>
      <c r="B2840" s="19" t="s">
        <v>3230</v>
      </c>
      <c r="C2840" s="20">
        <v>98437</v>
      </c>
      <c r="D2840" s="4" t="s">
        <v>211</v>
      </c>
      <c r="E2840" s="17">
        <v>8537.4</v>
      </c>
      <c r="F2840" s="41" t="s">
        <v>2274</v>
      </c>
      <c r="G2840" s="17">
        <v>8537.4</v>
      </c>
      <c r="H2840" s="17">
        <f t="shared" si="45"/>
        <v>0</v>
      </c>
      <c r="I2840" s="21"/>
    </row>
    <row r="2841" spans="1:9" x14ac:dyDescent="0.25">
      <c r="A2841" s="18">
        <v>42759</v>
      </c>
      <c r="B2841" s="19" t="s">
        <v>3231</v>
      </c>
      <c r="C2841" s="20">
        <v>98438</v>
      </c>
      <c r="D2841" s="4" t="s">
        <v>10</v>
      </c>
      <c r="E2841" s="17">
        <v>44703.199999999997</v>
      </c>
      <c r="F2841" s="41" t="s">
        <v>2166</v>
      </c>
      <c r="G2841" s="17">
        <v>44703.199999999997</v>
      </c>
      <c r="H2841" s="17">
        <f t="shared" si="45"/>
        <v>0</v>
      </c>
      <c r="I2841" s="21"/>
    </row>
    <row r="2842" spans="1:9" x14ac:dyDescent="0.25">
      <c r="A2842" s="18">
        <v>42759</v>
      </c>
      <c r="B2842" s="19" t="s">
        <v>3232</v>
      </c>
      <c r="C2842" s="20">
        <v>98439</v>
      </c>
      <c r="D2842" s="4" t="s">
        <v>465</v>
      </c>
      <c r="E2842" s="17">
        <v>4142.2</v>
      </c>
      <c r="F2842" s="41" t="s">
        <v>1173</v>
      </c>
      <c r="G2842" s="17">
        <v>4142.2</v>
      </c>
      <c r="H2842" s="17">
        <f t="shared" si="45"/>
        <v>0</v>
      </c>
      <c r="I2842" s="21"/>
    </row>
    <row r="2843" spans="1:9" x14ac:dyDescent="0.25">
      <c r="A2843" s="18">
        <v>42759</v>
      </c>
      <c r="B2843" s="19" t="s">
        <v>3233</v>
      </c>
      <c r="C2843" s="20">
        <v>98440</v>
      </c>
      <c r="D2843" s="4" t="s">
        <v>12</v>
      </c>
      <c r="E2843" s="17">
        <v>1265.2</v>
      </c>
      <c r="F2843" s="41" t="s">
        <v>166</v>
      </c>
      <c r="G2843" s="17">
        <v>1265.2</v>
      </c>
      <c r="H2843" s="17">
        <f t="shared" si="45"/>
        <v>0</v>
      </c>
      <c r="I2843" s="21"/>
    </row>
    <row r="2844" spans="1:9" x14ac:dyDescent="0.25">
      <c r="A2844" s="18">
        <v>42759</v>
      </c>
      <c r="B2844" s="19" t="s">
        <v>3234</v>
      </c>
      <c r="C2844" s="20">
        <v>98441</v>
      </c>
      <c r="D2844" s="4" t="s">
        <v>30</v>
      </c>
      <c r="E2844" s="17">
        <v>492.9</v>
      </c>
      <c r="F2844" s="41" t="s">
        <v>166</v>
      </c>
      <c r="G2844" s="17">
        <v>492.9</v>
      </c>
      <c r="H2844" s="17">
        <f t="shared" si="45"/>
        <v>0</v>
      </c>
      <c r="I2844" s="21"/>
    </row>
    <row r="2845" spans="1:9" x14ac:dyDescent="0.25">
      <c r="A2845" s="18">
        <v>42759</v>
      </c>
      <c r="B2845" s="19" t="s">
        <v>3235</v>
      </c>
      <c r="C2845" s="20">
        <v>98442</v>
      </c>
      <c r="D2845" s="4" t="s">
        <v>264</v>
      </c>
      <c r="E2845" s="17">
        <v>128786</v>
      </c>
      <c r="F2845" s="41" t="s">
        <v>3236</v>
      </c>
      <c r="G2845" s="17">
        <v>128786</v>
      </c>
      <c r="H2845" s="17">
        <f t="shared" si="45"/>
        <v>0</v>
      </c>
      <c r="I2845" s="21"/>
    </row>
    <row r="2846" spans="1:9" x14ac:dyDescent="0.25">
      <c r="A2846" s="18">
        <v>42759</v>
      </c>
      <c r="B2846" s="19" t="s">
        <v>3237</v>
      </c>
      <c r="C2846" s="20">
        <v>98443</v>
      </c>
      <c r="D2846" s="4" t="s">
        <v>222</v>
      </c>
      <c r="E2846" s="17">
        <v>32291</v>
      </c>
      <c r="F2846" s="41" t="s">
        <v>3126</v>
      </c>
      <c r="G2846" s="17">
        <v>32291</v>
      </c>
      <c r="H2846" s="17">
        <f t="shared" si="45"/>
        <v>0</v>
      </c>
      <c r="I2846" s="21"/>
    </row>
    <row r="2847" spans="1:9" x14ac:dyDescent="0.25">
      <c r="A2847" s="18">
        <v>42759</v>
      </c>
      <c r="B2847" s="19" t="s">
        <v>3238</v>
      </c>
      <c r="C2847" s="20">
        <v>98444</v>
      </c>
      <c r="D2847" s="4" t="s">
        <v>222</v>
      </c>
      <c r="E2847" s="17">
        <v>477603</v>
      </c>
      <c r="F2847" s="41" t="s">
        <v>2166</v>
      </c>
      <c r="G2847" s="17">
        <v>477603</v>
      </c>
      <c r="H2847" s="17">
        <f t="shared" si="45"/>
        <v>0</v>
      </c>
      <c r="I2847" s="21"/>
    </row>
    <row r="2848" spans="1:9" x14ac:dyDescent="0.25">
      <c r="A2848" s="18">
        <v>42759</v>
      </c>
      <c r="B2848" s="19" t="s">
        <v>3239</v>
      </c>
      <c r="C2848" s="20">
        <v>98445</v>
      </c>
      <c r="D2848" s="4" t="s">
        <v>222</v>
      </c>
      <c r="E2848" s="17">
        <v>246140</v>
      </c>
      <c r="F2848" s="41" t="s">
        <v>3126</v>
      </c>
      <c r="G2848" s="17">
        <v>246140</v>
      </c>
      <c r="H2848" s="17">
        <f t="shared" si="45"/>
        <v>0</v>
      </c>
      <c r="I2848" s="21"/>
    </row>
    <row r="2849" spans="1:9" x14ac:dyDescent="0.25">
      <c r="A2849" s="18">
        <v>42759</v>
      </c>
      <c r="B2849" s="19" t="s">
        <v>3240</v>
      </c>
      <c r="C2849" s="20">
        <v>98446</v>
      </c>
      <c r="D2849" s="4" t="s">
        <v>312</v>
      </c>
      <c r="E2849" s="17">
        <v>31320</v>
      </c>
      <c r="F2849" s="41" t="s">
        <v>313</v>
      </c>
      <c r="G2849" s="17">
        <v>31320</v>
      </c>
      <c r="H2849" s="17">
        <f t="shared" si="45"/>
        <v>0</v>
      </c>
      <c r="I2849" s="21"/>
    </row>
    <row r="2850" spans="1:9" x14ac:dyDescent="0.25">
      <c r="A2850" s="18">
        <v>42760</v>
      </c>
      <c r="B2850" s="19" t="s">
        <v>3241</v>
      </c>
      <c r="C2850" s="20">
        <v>98447</v>
      </c>
      <c r="D2850" s="4" t="s">
        <v>231</v>
      </c>
      <c r="E2850" s="17">
        <v>10883.5</v>
      </c>
      <c r="F2850" s="41" t="s">
        <v>1391</v>
      </c>
      <c r="G2850" s="17">
        <v>10883.5</v>
      </c>
      <c r="H2850" s="17">
        <f t="shared" si="45"/>
        <v>0</v>
      </c>
      <c r="I2850" s="21"/>
    </row>
    <row r="2851" spans="1:9" x14ac:dyDescent="0.25">
      <c r="A2851" s="18">
        <v>42760</v>
      </c>
      <c r="B2851" s="19" t="s">
        <v>3242</v>
      </c>
      <c r="C2851" s="20">
        <v>98448</v>
      </c>
      <c r="D2851" s="4" t="s">
        <v>92</v>
      </c>
      <c r="E2851" s="17">
        <v>2889.6</v>
      </c>
      <c r="F2851" s="41" t="s">
        <v>166</v>
      </c>
      <c r="G2851" s="17">
        <v>2889.6</v>
      </c>
      <c r="H2851" s="17">
        <f t="shared" si="45"/>
        <v>0</v>
      </c>
      <c r="I2851" s="21"/>
    </row>
    <row r="2852" spans="1:9" x14ac:dyDescent="0.25">
      <c r="A2852" s="18">
        <v>42760</v>
      </c>
      <c r="B2852" s="19" t="s">
        <v>3243</v>
      </c>
      <c r="C2852" s="20">
        <v>98449</v>
      </c>
      <c r="D2852" s="4" t="s">
        <v>1259</v>
      </c>
      <c r="E2852" s="17">
        <v>1185.5999999999999</v>
      </c>
      <c r="F2852" s="41" t="s">
        <v>166</v>
      </c>
      <c r="G2852" s="17">
        <v>1185.5999999999999</v>
      </c>
      <c r="H2852" s="17">
        <f t="shared" si="45"/>
        <v>0</v>
      </c>
      <c r="I2852" s="21"/>
    </row>
    <row r="2853" spans="1:9" x14ac:dyDescent="0.25">
      <c r="A2853" s="18">
        <v>42760</v>
      </c>
      <c r="B2853" s="19" t="s">
        <v>3244</v>
      </c>
      <c r="C2853" s="20">
        <v>98450</v>
      </c>
      <c r="D2853" s="4" t="s">
        <v>1081</v>
      </c>
      <c r="E2853" s="17">
        <v>2615.04</v>
      </c>
      <c r="F2853" s="41" t="s">
        <v>166</v>
      </c>
      <c r="G2853" s="17">
        <v>2615.04</v>
      </c>
      <c r="H2853" s="17">
        <f t="shared" si="45"/>
        <v>0</v>
      </c>
      <c r="I2853" s="21"/>
    </row>
    <row r="2854" spans="1:9" x14ac:dyDescent="0.25">
      <c r="A2854" s="18">
        <v>42760</v>
      </c>
      <c r="B2854" s="19" t="s">
        <v>3245</v>
      </c>
      <c r="C2854" s="20">
        <v>98451</v>
      </c>
      <c r="D2854" s="4" t="s">
        <v>99</v>
      </c>
      <c r="E2854" s="17">
        <v>1200</v>
      </c>
      <c r="F2854" s="41" t="s">
        <v>166</v>
      </c>
      <c r="G2854" s="17">
        <v>1200</v>
      </c>
      <c r="H2854" s="17">
        <f t="shared" si="45"/>
        <v>0</v>
      </c>
      <c r="I2854" s="21"/>
    </row>
    <row r="2855" spans="1:9" x14ac:dyDescent="0.25">
      <c r="A2855" s="18">
        <v>42760</v>
      </c>
      <c r="B2855" s="19" t="s">
        <v>3246</v>
      </c>
      <c r="C2855" s="20">
        <v>98452</v>
      </c>
      <c r="D2855" s="4" t="s">
        <v>1081</v>
      </c>
      <c r="E2855" s="17">
        <v>387.4</v>
      </c>
      <c r="F2855" s="41" t="s">
        <v>166</v>
      </c>
      <c r="G2855" s="17">
        <v>387.4</v>
      </c>
      <c r="H2855" s="17">
        <f t="shared" si="45"/>
        <v>0</v>
      </c>
      <c r="I2855" s="21"/>
    </row>
    <row r="2856" spans="1:9" x14ac:dyDescent="0.25">
      <c r="A2856" s="18">
        <v>42760</v>
      </c>
      <c r="B2856" s="19" t="s">
        <v>3247</v>
      </c>
      <c r="C2856" s="20">
        <v>98453</v>
      </c>
      <c r="D2856" s="4" t="s">
        <v>281</v>
      </c>
      <c r="E2856" s="17">
        <v>1310</v>
      </c>
      <c r="F2856" s="41" t="s">
        <v>166</v>
      </c>
      <c r="G2856" s="17">
        <v>1310</v>
      </c>
      <c r="H2856" s="17">
        <f t="shared" si="45"/>
        <v>0</v>
      </c>
      <c r="I2856" s="21"/>
    </row>
    <row r="2857" spans="1:9" x14ac:dyDescent="0.25">
      <c r="A2857" s="18">
        <v>42760</v>
      </c>
      <c r="B2857" s="19" t="s">
        <v>3248</v>
      </c>
      <c r="C2857" s="20">
        <v>98454</v>
      </c>
      <c r="D2857" s="4" t="s">
        <v>83</v>
      </c>
      <c r="E2857" s="17">
        <v>4120.8999999999996</v>
      </c>
      <c r="F2857" s="41" t="s">
        <v>166</v>
      </c>
      <c r="G2857" s="17">
        <v>4120.8999999999996</v>
      </c>
      <c r="H2857" s="17">
        <f t="shared" si="45"/>
        <v>0</v>
      </c>
      <c r="I2857" s="21"/>
    </row>
    <row r="2858" spans="1:9" x14ac:dyDescent="0.25">
      <c r="A2858" s="18">
        <v>42760</v>
      </c>
      <c r="B2858" s="19" t="s">
        <v>3249</v>
      </c>
      <c r="C2858" s="20">
        <v>98455</v>
      </c>
      <c r="D2858" s="4" t="s">
        <v>231</v>
      </c>
      <c r="E2858" s="17">
        <v>35644.6</v>
      </c>
      <c r="F2858" s="41" t="s">
        <v>1391</v>
      </c>
      <c r="G2858" s="17">
        <f>22500+13144.6</f>
        <v>35644.6</v>
      </c>
      <c r="H2858" s="17">
        <f t="shared" si="45"/>
        <v>0</v>
      </c>
      <c r="I2858" s="21"/>
    </row>
    <row r="2859" spans="1:9" x14ac:dyDescent="0.25">
      <c r="A2859" s="18">
        <v>42760</v>
      </c>
      <c r="B2859" s="19" t="s">
        <v>3250</v>
      </c>
      <c r="C2859" s="20">
        <v>98456</v>
      </c>
      <c r="D2859" s="4" t="s">
        <v>450</v>
      </c>
      <c r="E2859" s="17">
        <v>2286.5</v>
      </c>
      <c r="F2859" s="41" t="s">
        <v>166</v>
      </c>
      <c r="G2859" s="17">
        <v>2286.5</v>
      </c>
      <c r="H2859" s="17">
        <f t="shared" si="45"/>
        <v>0</v>
      </c>
      <c r="I2859" s="21"/>
    </row>
    <row r="2860" spans="1:9" x14ac:dyDescent="0.25">
      <c r="A2860" s="18">
        <v>42760</v>
      </c>
      <c r="B2860" s="19" t="s">
        <v>3251</v>
      </c>
      <c r="C2860" s="20">
        <v>98457</v>
      </c>
      <c r="D2860" s="4" t="s">
        <v>17</v>
      </c>
      <c r="E2860" s="17">
        <v>1920</v>
      </c>
      <c r="F2860" s="41" t="s">
        <v>166</v>
      </c>
      <c r="G2860" s="17">
        <v>1920</v>
      </c>
      <c r="H2860" s="17">
        <f t="shared" si="45"/>
        <v>0</v>
      </c>
      <c r="I2860" s="21"/>
    </row>
    <row r="2861" spans="1:9" x14ac:dyDescent="0.25">
      <c r="A2861" s="18">
        <v>42760</v>
      </c>
      <c r="B2861" s="19" t="s">
        <v>3252</v>
      </c>
      <c r="C2861" s="20">
        <v>98458</v>
      </c>
      <c r="D2861" s="4" t="s">
        <v>81</v>
      </c>
      <c r="E2861" s="17">
        <v>6432.2</v>
      </c>
      <c r="F2861" s="41" t="s">
        <v>166</v>
      </c>
      <c r="G2861" s="17">
        <v>6432.2</v>
      </c>
      <c r="H2861" s="17">
        <f t="shared" si="45"/>
        <v>0</v>
      </c>
      <c r="I2861" s="21"/>
    </row>
    <row r="2862" spans="1:9" x14ac:dyDescent="0.25">
      <c r="A2862" s="18">
        <v>42760</v>
      </c>
      <c r="B2862" s="19" t="s">
        <v>3253</v>
      </c>
      <c r="C2862" s="20">
        <v>98459</v>
      </c>
      <c r="D2862" s="4" t="s">
        <v>291</v>
      </c>
      <c r="E2862" s="17">
        <v>1847.3</v>
      </c>
      <c r="F2862" s="41" t="s">
        <v>166</v>
      </c>
      <c r="G2862" s="17">
        <v>1847.3</v>
      </c>
      <c r="H2862" s="17">
        <f t="shared" si="45"/>
        <v>0</v>
      </c>
      <c r="I2862" s="21"/>
    </row>
    <row r="2863" spans="1:9" x14ac:dyDescent="0.25">
      <c r="A2863" s="18">
        <v>42760</v>
      </c>
      <c r="B2863" s="19" t="s">
        <v>3254</v>
      </c>
      <c r="C2863" s="20">
        <v>98460</v>
      </c>
      <c r="D2863" s="4" t="s">
        <v>1380</v>
      </c>
      <c r="E2863" s="17">
        <v>5953.8</v>
      </c>
      <c r="F2863" s="41" t="s">
        <v>166</v>
      </c>
      <c r="G2863" s="17">
        <v>5953.8</v>
      </c>
      <c r="H2863" s="17">
        <f t="shared" si="45"/>
        <v>0</v>
      </c>
      <c r="I2863" s="21"/>
    </row>
    <row r="2864" spans="1:9" x14ac:dyDescent="0.25">
      <c r="A2864" s="18">
        <v>42760</v>
      </c>
      <c r="B2864" s="19" t="s">
        <v>3255</v>
      </c>
      <c r="C2864" s="20">
        <v>98461</v>
      </c>
      <c r="D2864" s="4" t="s">
        <v>544</v>
      </c>
      <c r="E2864" s="17">
        <v>4430.8</v>
      </c>
      <c r="F2864" s="41" t="s">
        <v>1889</v>
      </c>
      <c r="G2864" s="17">
        <v>4430.8</v>
      </c>
      <c r="H2864" s="17">
        <f t="shared" si="45"/>
        <v>0</v>
      </c>
      <c r="I2864" s="21"/>
    </row>
    <row r="2865" spans="1:9" x14ac:dyDescent="0.25">
      <c r="A2865" s="18">
        <v>42760</v>
      </c>
      <c r="B2865" s="19" t="s">
        <v>3256</v>
      </c>
      <c r="C2865" s="20">
        <v>98462</v>
      </c>
      <c r="D2865" s="4" t="s">
        <v>19</v>
      </c>
      <c r="E2865" s="17">
        <v>960</v>
      </c>
      <c r="F2865" s="41" t="s">
        <v>166</v>
      </c>
      <c r="G2865" s="17">
        <v>960</v>
      </c>
      <c r="H2865" s="17">
        <f t="shared" si="45"/>
        <v>0</v>
      </c>
      <c r="I2865" s="21"/>
    </row>
    <row r="2866" spans="1:9" x14ac:dyDescent="0.25">
      <c r="A2866" s="18">
        <v>42760</v>
      </c>
      <c r="B2866" s="19" t="s">
        <v>3257</v>
      </c>
      <c r="C2866" s="20">
        <v>98463</v>
      </c>
      <c r="D2866" s="4" t="s">
        <v>109</v>
      </c>
      <c r="E2866" s="17">
        <v>4520.8999999999996</v>
      </c>
      <c r="F2866" s="41" t="s">
        <v>166</v>
      </c>
      <c r="G2866" s="17">
        <v>4520.8999999999996</v>
      </c>
      <c r="H2866" s="17">
        <f t="shared" si="45"/>
        <v>0</v>
      </c>
      <c r="I2866" s="21"/>
    </row>
    <row r="2867" spans="1:9" x14ac:dyDescent="0.25">
      <c r="A2867" s="18">
        <v>42760</v>
      </c>
      <c r="B2867" s="19" t="s">
        <v>3258</v>
      </c>
      <c r="C2867" s="20">
        <v>98464</v>
      </c>
      <c r="D2867" s="4" t="s">
        <v>28</v>
      </c>
      <c r="E2867" s="17">
        <v>9539.2000000000007</v>
      </c>
      <c r="F2867" s="41" t="s">
        <v>166</v>
      </c>
      <c r="G2867" s="17">
        <v>9539.2000000000007</v>
      </c>
      <c r="H2867" s="17">
        <f t="shared" si="45"/>
        <v>0</v>
      </c>
      <c r="I2867" s="21"/>
    </row>
    <row r="2868" spans="1:9" x14ac:dyDescent="0.25">
      <c r="A2868" s="18">
        <v>42760</v>
      </c>
      <c r="B2868" s="19" t="s">
        <v>3259</v>
      </c>
      <c r="C2868" s="20">
        <v>98465</v>
      </c>
      <c r="D2868" s="4" t="s">
        <v>26</v>
      </c>
      <c r="E2868" s="17">
        <v>17680</v>
      </c>
      <c r="F2868" s="41" t="s">
        <v>166</v>
      </c>
      <c r="G2868" s="17">
        <v>17680</v>
      </c>
      <c r="H2868" s="17">
        <f t="shared" si="45"/>
        <v>0</v>
      </c>
      <c r="I2868" s="21"/>
    </row>
    <row r="2869" spans="1:9" x14ac:dyDescent="0.25">
      <c r="A2869" s="18">
        <v>42760</v>
      </c>
      <c r="B2869" s="19" t="s">
        <v>3260</v>
      </c>
      <c r="C2869" s="20">
        <v>98466</v>
      </c>
      <c r="D2869" s="4" t="s">
        <v>289</v>
      </c>
      <c r="E2869" s="17">
        <v>48906.53</v>
      </c>
      <c r="F2869" s="41" t="s">
        <v>3164</v>
      </c>
      <c r="G2869" s="17">
        <v>48906.53</v>
      </c>
      <c r="H2869" s="17">
        <f t="shared" si="45"/>
        <v>0</v>
      </c>
      <c r="I2869" s="21"/>
    </row>
    <row r="2870" spans="1:9" x14ac:dyDescent="0.25">
      <c r="A2870" s="18">
        <v>42760</v>
      </c>
      <c r="B2870" s="19" t="s">
        <v>3261</v>
      </c>
      <c r="C2870" s="20">
        <v>98467</v>
      </c>
      <c r="D2870" s="4" t="s">
        <v>32</v>
      </c>
      <c r="E2870" s="17">
        <v>6919</v>
      </c>
      <c r="F2870" s="41" t="s">
        <v>2143</v>
      </c>
      <c r="G2870" s="17">
        <v>6919</v>
      </c>
      <c r="H2870" s="17">
        <f t="shared" si="45"/>
        <v>0</v>
      </c>
      <c r="I2870" s="21"/>
    </row>
    <row r="2871" spans="1:9" x14ac:dyDescent="0.25">
      <c r="A2871" s="18">
        <v>42760</v>
      </c>
      <c r="B2871" s="19" t="s">
        <v>3262</v>
      </c>
      <c r="C2871" s="20">
        <v>98468</v>
      </c>
      <c r="D2871" s="4" t="s">
        <v>49</v>
      </c>
      <c r="E2871" s="17">
        <v>7568.4</v>
      </c>
      <c r="F2871" s="41" t="s">
        <v>1391</v>
      </c>
      <c r="G2871" s="17">
        <v>7568.4</v>
      </c>
      <c r="H2871" s="17">
        <f t="shared" si="45"/>
        <v>0</v>
      </c>
      <c r="I2871" s="21"/>
    </row>
    <row r="2872" spans="1:9" x14ac:dyDescent="0.25">
      <c r="A2872" s="18">
        <v>42760</v>
      </c>
      <c r="B2872" s="19" t="s">
        <v>3263</v>
      </c>
      <c r="C2872" s="20">
        <v>98469</v>
      </c>
      <c r="D2872" s="4" t="s">
        <v>428</v>
      </c>
      <c r="E2872" s="17">
        <v>1454.4</v>
      </c>
      <c r="F2872" s="41" t="s">
        <v>2143</v>
      </c>
      <c r="G2872" s="17">
        <v>1454.4</v>
      </c>
      <c r="H2872" s="17">
        <f t="shared" si="45"/>
        <v>0</v>
      </c>
      <c r="I2872" s="21"/>
    </row>
    <row r="2873" spans="1:9" x14ac:dyDescent="0.25">
      <c r="A2873" s="18">
        <v>42760</v>
      </c>
      <c r="B2873" s="19" t="s">
        <v>3264</v>
      </c>
      <c r="C2873" s="20">
        <v>98470</v>
      </c>
      <c r="D2873" s="4" t="s">
        <v>105</v>
      </c>
      <c r="E2873" s="17">
        <v>517.4</v>
      </c>
      <c r="F2873" s="41" t="s">
        <v>166</v>
      </c>
      <c r="G2873" s="17">
        <v>517.4</v>
      </c>
      <c r="H2873" s="17">
        <f t="shared" si="45"/>
        <v>0</v>
      </c>
      <c r="I2873" s="21"/>
    </row>
    <row r="2874" spans="1:9" x14ac:dyDescent="0.25">
      <c r="A2874" s="18">
        <v>42760</v>
      </c>
      <c r="B2874" s="19" t="s">
        <v>3265</v>
      </c>
      <c r="C2874" s="20">
        <v>98471</v>
      </c>
      <c r="D2874" s="4" t="s">
        <v>103</v>
      </c>
      <c r="E2874" s="17">
        <v>721.8</v>
      </c>
      <c r="F2874" s="41" t="s">
        <v>1391</v>
      </c>
      <c r="G2874" s="17">
        <v>721.8</v>
      </c>
      <c r="H2874" s="17">
        <f t="shared" si="45"/>
        <v>0</v>
      </c>
      <c r="I2874" s="21"/>
    </row>
    <row r="2875" spans="1:9" x14ac:dyDescent="0.25">
      <c r="A2875" s="18">
        <v>42760</v>
      </c>
      <c r="B2875" s="19" t="s">
        <v>3266</v>
      </c>
      <c r="C2875" s="20">
        <v>98472</v>
      </c>
      <c r="D2875" s="15" t="s">
        <v>38</v>
      </c>
      <c r="E2875" s="16">
        <v>0</v>
      </c>
      <c r="F2875" s="40" t="s">
        <v>95</v>
      </c>
      <c r="G2875" s="16">
        <v>0</v>
      </c>
      <c r="H2875" s="16">
        <f t="shared" si="45"/>
        <v>0</v>
      </c>
      <c r="I2875" s="21"/>
    </row>
    <row r="2876" spans="1:9" x14ac:dyDescent="0.25">
      <c r="A2876" s="18">
        <v>42760</v>
      </c>
      <c r="B2876" s="19" t="s">
        <v>3267</v>
      </c>
      <c r="C2876" s="20">
        <v>98473</v>
      </c>
      <c r="D2876" s="4" t="s">
        <v>1306</v>
      </c>
      <c r="E2876" s="17">
        <v>457.5</v>
      </c>
      <c r="F2876" s="41" t="s">
        <v>166</v>
      </c>
      <c r="G2876" s="17">
        <v>457.5</v>
      </c>
      <c r="H2876" s="17">
        <f t="shared" si="45"/>
        <v>0</v>
      </c>
      <c r="I2876" s="21"/>
    </row>
    <row r="2877" spans="1:9" x14ac:dyDescent="0.25">
      <c r="A2877" s="18">
        <v>42760</v>
      </c>
      <c r="B2877" s="19" t="s">
        <v>3268</v>
      </c>
      <c r="C2877" s="20">
        <v>98474</v>
      </c>
      <c r="D2877" s="4" t="s">
        <v>38</v>
      </c>
      <c r="E2877" s="17">
        <v>2778.7</v>
      </c>
      <c r="F2877" s="41" t="s">
        <v>2143</v>
      </c>
      <c r="G2877" s="17">
        <v>2778.7</v>
      </c>
      <c r="H2877" s="17">
        <f t="shared" si="45"/>
        <v>0</v>
      </c>
      <c r="I2877" s="21"/>
    </row>
    <row r="2878" spans="1:9" x14ac:dyDescent="0.25">
      <c r="A2878" s="18">
        <v>42760</v>
      </c>
      <c r="B2878" s="19" t="s">
        <v>3269</v>
      </c>
      <c r="C2878" s="20">
        <v>98475</v>
      </c>
      <c r="D2878" s="4" t="s">
        <v>43</v>
      </c>
      <c r="E2878" s="17">
        <v>270.39999999999998</v>
      </c>
      <c r="F2878" s="41" t="s">
        <v>1391</v>
      </c>
      <c r="G2878" s="17">
        <v>270.39999999999998</v>
      </c>
      <c r="H2878" s="17">
        <f t="shared" si="45"/>
        <v>0</v>
      </c>
      <c r="I2878" s="21"/>
    </row>
    <row r="2879" spans="1:9" x14ac:dyDescent="0.25">
      <c r="A2879" s="18">
        <v>42760</v>
      </c>
      <c r="B2879" s="19" t="s">
        <v>3270</v>
      </c>
      <c r="C2879" s="20">
        <v>98476</v>
      </c>
      <c r="D2879" s="4" t="s">
        <v>35</v>
      </c>
      <c r="E2879" s="17">
        <v>11542.25</v>
      </c>
      <c r="F2879" s="41" t="s">
        <v>2143</v>
      </c>
      <c r="G2879" s="17">
        <v>11542.25</v>
      </c>
      <c r="H2879" s="17">
        <f t="shared" si="45"/>
        <v>0</v>
      </c>
      <c r="I2879" s="21"/>
    </row>
    <row r="2880" spans="1:9" x14ac:dyDescent="0.25">
      <c r="A2880" s="18">
        <v>42760</v>
      </c>
      <c r="B2880" s="19" t="s">
        <v>3271</v>
      </c>
      <c r="C2880" s="20">
        <v>98477</v>
      </c>
      <c r="D2880" s="4" t="s">
        <v>51</v>
      </c>
      <c r="E2880" s="17">
        <v>682.3</v>
      </c>
      <c r="F2880" s="41" t="s">
        <v>1391</v>
      </c>
      <c r="G2880" s="17">
        <v>682.3</v>
      </c>
      <c r="H2880" s="17">
        <f t="shared" si="45"/>
        <v>0</v>
      </c>
      <c r="I2880" s="21"/>
    </row>
    <row r="2881" spans="1:9" x14ac:dyDescent="0.25">
      <c r="A2881" s="18">
        <v>42760</v>
      </c>
      <c r="B2881" s="19" t="s">
        <v>3272</v>
      </c>
      <c r="C2881" s="20">
        <v>98478</v>
      </c>
      <c r="D2881" s="4" t="s">
        <v>253</v>
      </c>
      <c r="E2881" s="17">
        <v>4449.3</v>
      </c>
      <c r="F2881" s="41" t="s">
        <v>3273</v>
      </c>
      <c r="G2881" s="17">
        <v>4449.3</v>
      </c>
      <c r="H2881" s="17">
        <f t="shared" si="45"/>
        <v>0</v>
      </c>
      <c r="I2881" s="21"/>
    </row>
    <row r="2882" spans="1:9" x14ac:dyDescent="0.25">
      <c r="A2882" s="18">
        <v>42760</v>
      </c>
      <c r="B2882" s="19" t="s">
        <v>3274</v>
      </c>
      <c r="C2882" s="20">
        <v>98479</v>
      </c>
      <c r="D2882" s="4" t="s">
        <v>218</v>
      </c>
      <c r="E2882" s="17">
        <v>106963.7</v>
      </c>
      <c r="F2882" s="41" t="s">
        <v>307</v>
      </c>
      <c r="G2882" s="17">
        <v>106963.7</v>
      </c>
      <c r="H2882" s="17">
        <f t="shared" si="45"/>
        <v>0</v>
      </c>
      <c r="I2882" s="21"/>
    </row>
    <row r="2883" spans="1:9" x14ac:dyDescent="0.25">
      <c r="A2883" s="18">
        <v>42760</v>
      </c>
      <c r="B2883" s="19" t="s">
        <v>3275</v>
      </c>
      <c r="C2883" s="20">
        <v>98480</v>
      </c>
      <c r="D2883" s="4" t="s">
        <v>2986</v>
      </c>
      <c r="E2883" s="17">
        <v>3845.6</v>
      </c>
      <c r="F2883" s="41" t="s">
        <v>166</v>
      </c>
      <c r="G2883" s="17">
        <v>3845.6</v>
      </c>
      <c r="H2883" s="17">
        <f t="shared" si="45"/>
        <v>0</v>
      </c>
      <c r="I2883" s="21"/>
    </row>
    <row r="2884" spans="1:9" x14ac:dyDescent="0.25">
      <c r="A2884" s="18">
        <v>42760</v>
      </c>
      <c r="B2884" s="19" t="s">
        <v>3276</v>
      </c>
      <c r="C2884" s="20">
        <v>98481</v>
      </c>
      <c r="D2884" s="4" t="s">
        <v>85</v>
      </c>
      <c r="E2884" s="17">
        <v>30736.400000000001</v>
      </c>
      <c r="F2884" s="41" t="s">
        <v>1391</v>
      </c>
      <c r="G2884" s="17">
        <f>20000+10736.4</f>
        <v>30736.400000000001</v>
      </c>
      <c r="H2884" s="17">
        <f t="shared" si="45"/>
        <v>0</v>
      </c>
      <c r="I2884" s="21"/>
    </row>
    <row r="2885" spans="1:9" x14ac:dyDescent="0.25">
      <c r="A2885" s="18">
        <v>42760</v>
      </c>
      <c r="B2885" s="19" t="s">
        <v>3277</v>
      </c>
      <c r="C2885" s="20">
        <v>98482</v>
      </c>
      <c r="D2885" s="4" t="s">
        <v>63</v>
      </c>
      <c r="E2885" s="17">
        <v>1474.4</v>
      </c>
      <c r="F2885" s="41" t="s">
        <v>1391</v>
      </c>
      <c r="G2885" s="17">
        <v>1474.4</v>
      </c>
      <c r="H2885" s="17">
        <f t="shared" si="45"/>
        <v>0</v>
      </c>
      <c r="I2885" s="21"/>
    </row>
    <row r="2886" spans="1:9" x14ac:dyDescent="0.25">
      <c r="A2886" s="18">
        <v>42760</v>
      </c>
      <c r="B2886" s="19" t="s">
        <v>3278</v>
      </c>
      <c r="C2886" s="20">
        <v>98483</v>
      </c>
      <c r="D2886" s="4" t="s">
        <v>67</v>
      </c>
      <c r="E2886" s="17">
        <v>3137.6</v>
      </c>
      <c r="F2886" s="41" t="s">
        <v>2009</v>
      </c>
      <c r="G2886" s="17">
        <v>3137.6</v>
      </c>
      <c r="H2886" s="17">
        <f t="shared" ref="H2886:H2949" si="46">E2886-G2886</f>
        <v>0</v>
      </c>
      <c r="I2886" s="21"/>
    </row>
    <row r="2887" spans="1:9" x14ac:dyDescent="0.25">
      <c r="A2887" s="18">
        <v>42760</v>
      </c>
      <c r="B2887" s="19" t="s">
        <v>3279</v>
      </c>
      <c r="C2887" s="20">
        <v>98484</v>
      </c>
      <c r="D2887" s="4" t="s">
        <v>974</v>
      </c>
      <c r="E2887" s="17">
        <v>8981.4</v>
      </c>
      <c r="F2887" s="41" t="s">
        <v>166</v>
      </c>
      <c r="G2887" s="17">
        <v>8981.4</v>
      </c>
      <c r="H2887" s="17">
        <f t="shared" si="46"/>
        <v>0</v>
      </c>
      <c r="I2887" s="21"/>
    </row>
    <row r="2888" spans="1:9" x14ac:dyDescent="0.25">
      <c r="A2888" s="18">
        <v>42760</v>
      </c>
      <c r="B2888" s="19" t="s">
        <v>3280</v>
      </c>
      <c r="C2888" s="20">
        <v>98485</v>
      </c>
      <c r="D2888" s="4" t="s">
        <v>30</v>
      </c>
      <c r="E2888" s="17">
        <v>2982.2</v>
      </c>
      <c r="F2888" s="41" t="s">
        <v>166</v>
      </c>
      <c r="G2888" s="17">
        <v>2982.2</v>
      </c>
      <c r="H2888" s="17">
        <f t="shared" si="46"/>
        <v>0</v>
      </c>
      <c r="I2888" s="21"/>
    </row>
    <row r="2889" spans="1:9" x14ac:dyDescent="0.25">
      <c r="A2889" s="18">
        <v>42760</v>
      </c>
      <c r="B2889" s="19" t="s">
        <v>3281</v>
      </c>
      <c r="C2889" s="20">
        <v>98486</v>
      </c>
      <c r="D2889" s="4" t="s">
        <v>47</v>
      </c>
      <c r="E2889" s="17">
        <v>3259.5</v>
      </c>
      <c r="F2889" s="41" t="s">
        <v>166</v>
      </c>
      <c r="G2889" s="17">
        <v>3259.5</v>
      </c>
      <c r="H2889" s="17">
        <f t="shared" si="46"/>
        <v>0</v>
      </c>
      <c r="I2889" s="21"/>
    </row>
    <row r="2890" spans="1:9" x14ac:dyDescent="0.25">
      <c r="A2890" s="18">
        <v>42760</v>
      </c>
      <c r="B2890" s="19" t="s">
        <v>3282</v>
      </c>
      <c r="C2890" s="20">
        <v>98487</v>
      </c>
      <c r="D2890" s="4" t="s">
        <v>10</v>
      </c>
      <c r="E2890" s="17">
        <v>577.6</v>
      </c>
      <c r="F2890" s="41" t="s">
        <v>2166</v>
      </c>
      <c r="G2890" s="17">
        <v>577.6</v>
      </c>
      <c r="H2890" s="17">
        <f t="shared" si="46"/>
        <v>0</v>
      </c>
      <c r="I2890" s="21"/>
    </row>
    <row r="2891" spans="1:9" x14ac:dyDescent="0.25">
      <c r="A2891" s="18">
        <v>42760</v>
      </c>
      <c r="B2891" s="19" t="s">
        <v>3283</v>
      </c>
      <c r="C2891" s="20">
        <v>98488</v>
      </c>
      <c r="D2891" s="4" t="s">
        <v>405</v>
      </c>
      <c r="E2891" s="17">
        <v>6051.6</v>
      </c>
      <c r="F2891" s="41" t="s">
        <v>166</v>
      </c>
      <c r="G2891" s="17">
        <v>6051.6</v>
      </c>
      <c r="H2891" s="17">
        <f t="shared" si="46"/>
        <v>0</v>
      </c>
      <c r="I2891" s="21"/>
    </row>
    <row r="2892" spans="1:9" x14ac:dyDescent="0.25">
      <c r="A2892" s="18">
        <v>42760</v>
      </c>
      <c r="B2892" s="19" t="s">
        <v>3284</v>
      </c>
      <c r="C2892" s="20">
        <v>98489</v>
      </c>
      <c r="D2892" s="4" t="s">
        <v>430</v>
      </c>
      <c r="E2892" s="17">
        <v>1264.2</v>
      </c>
      <c r="F2892" s="41" t="s">
        <v>166</v>
      </c>
      <c r="G2892" s="17">
        <v>1264.2</v>
      </c>
      <c r="H2892" s="17">
        <f t="shared" si="46"/>
        <v>0</v>
      </c>
      <c r="I2892" s="21"/>
    </row>
    <row r="2893" spans="1:9" x14ac:dyDescent="0.25">
      <c r="A2893" s="18">
        <v>42760</v>
      </c>
      <c r="B2893" s="19" t="s">
        <v>3285</v>
      </c>
      <c r="C2893" s="20">
        <v>98490</v>
      </c>
      <c r="D2893" s="4" t="s">
        <v>161</v>
      </c>
      <c r="E2893" s="17">
        <v>25370.799999999999</v>
      </c>
      <c r="F2893" s="41" t="s">
        <v>2724</v>
      </c>
      <c r="G2893" s="17">
        <v>25370.799999999999</v>
      </c>
      <c r="H2893" s="17">
        <f t="shared" si="46"/>
        <v>0</v>
      </c>
      <c r="I2893" s="21"/>
    </row>
    <row r="2894" spans="1:9" x14ac:dyDescent="0.25">
      <c r="A2894" s="18">
        <v>42760</v>
      </c>
      <c r="B2894" s="19" t="s">
        <v>3286</v>
      </c>
      <c r="C2894" s="20">
        <v>98491</v>
      </c>
      <c r="D2894" s="4" t="s">
        <v>71</v>
      </c>
      <c r="E2894" s="17">
        <v>2492</v>
      </c>
      <c r="F2894" s="41" t="s">
        <v>166</v>
      </c>
      <c r="G2894" s="17">
        <v>2492</v>
      </c>
      <c r="H2894" s="17">
        <f t="shared" si="46"/>
        <v>0</v>
      </c>
      <c r="I2894" s="21"/>
    </row>
    <row r="2895" spans="1:9" x14ac:dyDescent="0.25">
      <c r="A2895" s="18">
        <v>42760</v>
      </c>
      <c r="B2895" s="19" t="s">
        <v>3287</v>
      </c>
      <c r="C2895" s="20">
        <v>98492</v>
      </c>
      <c r="D2895" s="4" t="s">
        <v>264</v>
      </c>
      <c r="E2895" s="17">
        <v>5380.2</v>
      </c>
      <c r="F2895" s="41" t="s">
        <v>166</v>
      </c>
      <c r="G2895" s="17">
        <v>5380.2</v>
      </c>
      <c r="H2895" s="17">
        <f t="shared" si="46"/>
        <v>0</v>
      </c>
      <c r="I2895" s="21"/>
    </row>
    <row r="2896" spans="1:9" x14ac:dyDescent="0.25">
      <c r="A2896" s="18">
        <v>42760</v>
      </c>
      <c r="B2896" s="19" t="s">
        <v>3288</v>
      </c>
      <c r="C2896" s="20">
        <v>98493</v>
      </c>
      <c r="D2896" s="4" t="s">
        <v>268</v>
      </c>
      <c r="E2896" s="17">
        <v>18244.8</v>
      </c>
      <c r="F2896" s="41" t="s">
        <v>1889</v>
      </c>
      <c r="G2896" s="17">
        <v>18244.8</v>
      </c>
      <c r="H2896" s="17">
        <f t="shared" si="46"/>
        <v>0</v>
      </c>
      <c r="I2896" s="21"/>
    </row>
    <row r="2897" spans="1:9" x14ac:dyDescent="0.25">
      <c r="A2897" s="18">
        <v>42760</v>
      </c>
      <c r="B2897" s="19" t="s">
        <v>3289</v>
      </c>
      <c r="C2897" s="20">
        <v>98494</v>
      </c>
      <c r="D2897" s="4" t="s">
        <v>270</v>
      </c>
      <c r="E2897" s="17">
        <v>19766.900000000001</v>
      </c>
      <c r="F2897" s="41" t="s">
        <v>2143</v>
      </c>
      <c r="G2897" s="17">
        <v>19766.900000000001</v>
      </c>
      <c r="H2897" s="17">
        <f t="shared" si="46"/>
        <v>0</v>
      </c>
      <c r="I2897" s="21"/>
    </row>
    <row r="2898" spans="1:9" x14ac:dyDescent="0.25">
      <c r="A2898" s="18">
        <v>42760</v>
      </c>
      <c r="B2898" s="19" t="s">
        <v>3290</v>
      </c>
      <c r="C2898" s="20">
        <v>98495</v>
      </c>
      <c r="D2898" s="4" t="s">
        <v>590</v>
      </c>
      <c r="E2898" s="17">
        <v>7862.4</v>
      </c>
      <c r="F2898" s="41" t="s">
        <v>2143</v>
      </c>
      <c r="G2898" s="17">
        <v>7862.4</v>
      </c>
      <c r="H2898" s="17">
        <f t="shared" si="46"/>
        <v>0</v>
      </c>
      <c r="I2898" s="21"/>
    </row>
    <row r="2899" spans="1:9" x14ac:dyDescent="0.25">
      <c r="A2899" s="18">
        <v>42760</v>
      </c>
      <c r="B2899" s="19" t="s">
        <v>3291</v>
      </c>
      <c r="C2899" s="20">
        <v>98496</v>
      </c>
      <c r="D2899" s="4" t="s">
        <v>442</v>
      </c>
      <c r="E2899" s="17">
        <v>8022</v>
      </c>
      <c r="F2899" s="41" t="s">
        <v>2143</v>
      </c>
      <c r="G2899" s="17">
        <v>8022</v>
      </c>
      <c r="H2899" s="17">
        <f t="shared" si="46"/>
        <v>0</v>
      </c>
      <c r="I2899" s="21"/>
    </row>
    <row r="2900" spans="1:9" x14ac:dyDescent="0.25">
      <c r="A2900" s="18">
        <v>42760</v>
      </c>
      <c r="B2900" s="19" t="s">
        <v>3292</v>
      </c>
      <c r="C2900" s="20">
        <v>98497</v>
      </c>
      <c r="D2900" s="4" t="s">
        <v>590</v>
      </c>
      <c r="E2900" s="17">
        <v>6736</v>
      </c>
      <c r="F2900" s="41" t="s">
        <v>2143</v>
      </c>
      <c r="G2900" s="17">
        <v>6736</v>
      </c>
      <c r="H2900" s="17">
        <f t="shared" si="46"/>
        <v>0</v>
      </c>
      <c r="I2900" s="21"/>
    </row>
    <row r="2901" spans="1:9" x14ac:dyDescent="0.25">
      <c r="A2901" s="18">
        <v>42760</v>
      </c>
      <c r="B2901" s="19" t="s">
        <v>3293</v>
      </c>
      <c r="C2901" s="20">
        <v>98498</v>
      </c>
      <c r="D2901" s="4" t="s">
        <v>272</v>
      </c>
      <c r="E2901" s="17">
        <v>2878.6</v>
      </c>
      <c r="F2901" s="41" t="s">
        <v>2143</v>
      </c>
      <c r="G2901" s="17">
        <v>2878.6</v>
      </c>
      <c r="H2901" s="17">
        <f t="shared" si="46"/>
        <v>0</v>
      </c>
      <c r="I2901" s="21"/>
    </row>
    <row r="2902" spans="1:9" x14ac:dyDescent="0.25">
      <c r="A2902" s="18">
        <v>42760</v>
      </c>
      <c r="B2902" s="19" t="s">
        <v>3294</v>
      </c>
      <c r="C2902" s="20">
        <v>98499</v>
      </c>
      <c r="D2902" s="4" t="s">
        <v>274</v>
      </c>
      <c r="E2902" s="17">
        <v>6621.5</v>
      </c>
      <c r="F2902" s="41" t="s">
        <v>2143</v>
      </c>
      <c r="G2902" s="17">
        <v>6621.5</v>
      </c>
      <c r="H2902" s="17">
        <f t="shared" si="46"/>
        <v>0</v>
      </c>
      <c r="I2902" s="21"/>
    </row>
    <row r="2903" spans="1:9" x14ac:dyDescent="0.25">
      <c r="A2903" s="18">
        <v>42760</v>
      </c>
      <c r="B2903" s="19" t="s">
        <v>3295</v>
      </c>
      <c r="C2903" s="20">
        <v>98500</v>
      </c>
      <c r="D2903" s="4" t="s">
        <v>69</v>
      </c>
      <c r="E2903" s="17">
        <v>1736.8</v>
      </c>
      <c r="F2903" s="41" t="s">
        <v>166</v>
      </c>
      <c r="G2903" s="17">
        <v>1736.8</v>
      </c>
      <c r="H2903" s="17">
        <f t="shared" si="46"/>
        <v>0</v>
      </c>
      <c r="I2903" s="21"/>
    </row>
    <row r="2904" spans="1:9" x14ac:dyDescent="0.25">
      <c r="A2904" s="18">
        <v>42760</v>
      </c>
      <c r="B2904" s="19" t="s">
        <v>3296</v>
      </c>
      <c r="C2904" s="20">
        <v>98501</v>
      </c>
      <c r="D2904" s="4" t="s">
        <v>30</v>
      </c>
      <c r="E2904" s="17">
        <v>330</v>
      </c>
      <c r="F2904" s="41" t="s">
        <v>166</v>
      </c>
      <c r="G2904" s="17">
        <v>330</v>
      </c>
      <c r="H2904" s="17">
        <f t="shared" si="46"/>
        <v>0</v>
      </c>
      <c r="I2904" s="21"/>
    </row>
    <row r="2905" spans="1:9" x14ac:dyDescent="0.25">
      <c r="A2905" s="18">
        <v>42760</v>
      </c>
      <c r="B2905" s="19" t="s">
        <v>3297</v>
      </c>
      <c r="C2905" s="20">
        <v>98502</v>
      </c>
      <c r="D2905" s="4" t="s">
        <v>2054</v>
      </c>
      <c r="E2905" s="17">
        <v>2729.2</v>
      </c>
      <c r="F2905" s="41" t="s">
        <v>166</v>
      </c>
      <c r="G2905" s="17">
        <v>2729.2</v>
      </c>
      <c r="H2905" s="17">
        <f t="shared" si="46"/>
        <v>0</v>
      </c>
      <c r="I2905" s="21"/>
    </row>
    <row r="2906" spans="1:9" x14ac:dyDescent="0.25">
      <c r="A2906" s="18">
        <v>42760</v>
      </c>
      <c r="B2906" s="19" t="s">
        <v>3298</v>
      </c>
      <c r="C2906" s="20">
        <v>98503</v>
      </c>
      <c r="D2906" s="4" t="s">
        <v>149</v>
      </c>
      <c r="E2906" s="17">
        <v>268.8</v>
      </c>
      <c r="F2906" s="41" t="s">
        <v>166</v>
      </c>
      <c r="G2906" s="17">
        <v>268.8</v>
      </c>
      <c r="H2906" s="17">
        <f t="shared" si="46"/>
        <v>0</v>
      </c>
      <c r="I2906" s="21"/>
    </row>
    <row r="2907" spans="1:9" x14ac:dyDescent="0.25">
      <c r="A2907" s="18">
        <v>42760</v>
      </c>
      <c r="B2907" s="19" t="s">
        <v>3299</v>
      </c>
      <c r="C2907" s="20">
        <v>98504</v>
      </c>
      <c r="D2907" s="4" t="s">
        <v>1116</v>
      </c>
      <c r="E2907" s="17">
        <v>3909</v>
      </c>
      <c r="F2907" s="41" t="s">
        <v>1391</v>
      </c>
      <c r="G2907" s="17">
        <v>3909</v>
      </c>
      <c r="H2907" s="17">
        <f t="shared" si="46"/>
        <v>0</v>
      </c>
      <c r="I2907" s="21"/>
    </row>
    <row r="2908" spans="1:9" x14ac:dyDescent="0.25">
      <c r="A2908" s="18">
        <v>42760</v>
      </c>
      <c r="B2908" s="19" t="s">
        <v>3300</v>
      </c>
      <c r="C2908" s="20">
        <v>98505</v>
      </c>
      <c r="D2908" s="4" t="s">
        <v>1116</v>
      </c>
      <c r="E2908" s="17">
        <v>926.1</v>
      </c>
      <c r="F2908" s="41" t="s">
        <v>2143</v>
      </c>
      <c r="G2908" s="17">
        <v>926.1</v>
      </c>
      <c r="H2908" s="17">
        <f t="shared" si="46"/>
        <v>0</v>
      </c>
      <c r="I2908" s="21"/>
    </row>
    <row r="2909" spans="1:9" x14ac:dyDescent="0.25">
      <c r="A2909" s="18">
        <v>42760</v>
      </c>
      <c r="B2909" s="19" t="s">
        <v>3301</v>
      </c>
      <c r="C2909" s="20">
        <v>98506</v>
      </c>
      <c r="D2909" s="4" t="s">
        <v>111</v>
      </c>
      <c r="E2909" s="17">
        <v>3472.6</v>
      </c>
      <c r="F2909" s="41" t="s">
        <v>166</v>
      </c>
      <c r="G2909" s="17">
        <v>3472.6</v>
      </c>
      <c r="H2909" s="17">
        <f t="shared" si="46"/>
        <v>0</v>
      </c>
      <c r="I2909" s="21"/>
    </row>
    <row r="2910" spans="1:9" x14ac:dyDescent="0.25">
      <c r="A2910" s="18">
        <v>42760</v>
      </c>
      <c r="B2910" s="19" t="s">
        <v>3302</v>
      </c>
      <c r="C2910" s="20">
        <v>98507</v>
      </c>
      <c r="D2910" s="4" t="s">
        <v>145</v>
      </c>
      <c r="E2910" s="17">
        <v>40246.400000000001</v>
      </c>
      <c r="F2910" s="41" t="s">
        <v>1391</v>
      </c>
      <c r="G2910" s="17">
        <v>40246.400000000001</v>
      </c>
      <c r="H2910" s="17">
        <f t="shared" si="46"/>
        <v>0</v>
      </c>
      <c r="I2910" s="21"/>
    </row>
    <row r="2911" spans="1:9" x14ac:dyDescent="0.25">
      <c r="A2911" s="18">
        <v>42760</v>
      </c>
      <c r="B2911" s="19" t="s">
        <v>3303</v>
      </c>
      <c r="C2911" s="20">
        <v>98508</v>
      </c>
      <c r="D2911" s="4" t="s">
        <v>523</v>
      </c>
      <c r="E2911" s="17">
        <v>6408.6</v>
      </c>
      <c r="F2911" s="41" t="s">
        <v>166</v>
      </c>
      <c r="G2911" s="17">
        <v>6408.6</v>
      </c>
      <c r="H2911" s="17">
        <f t="shared" si="46"/>
        <v>0</v>
      </c>
      <c r="I2911" s="21"/>
    </row>
    <row r="2912" spans="1:9" x14ac:dyDescent="0.25">
      <c r="A2912" s="18">
        <v>42760</v>
      </c>
      <c r="B2912" s="19" t="s">
        <v>3304</v>
      </c>
      <c r="C2912" s="20">
        <v>98509</v>
      </c>
      <c r="D2912" s="4" t="s">
        <v>151</v>
      </c>
      <c r="E2912" s="17">
        <v>26041.7</v>
      </c>
      <c r="F2912" s="41" t="s">
        <v>166</v>
      </c>
      <c r="G2912" s="17">
        <v>26041.7</v>
      </c>
      <c r="H2912" s="17">
        <f t="shared" si="46"/>
        <v>0</v>
      </c>
      <c r="I2912" s="21"/>
    </row>
    <row r="2913" spans="1:9" x14ac:dyDescent="0.25">
      <c r="A2913" s="18">
        <v>42760</v>
      </c>
      <c r="B2913" s="19" t="s">
        <v>3305</v>
      </c>
      <c r="C2913" s="20">
        <v>98510</v>
      </c>
      <c r="D2913" s="4" t="s">
        <v>422</v>
      </c>
      <c r="E2913" s="17">
        <v>1193.2</v>
      </c>
      <c r="F2913" s="41" t="s">
        <v>166</v>
      </c>
      <c r="G2913" s="17">
        <v>1193.2</v>
      </c>
      <c r="H2913" s="17">
        <f t="shared" si="46"/>
        <v>0</v>
      </c>
      <c r="I2913" s="21"/>
    </row>
    <row r="2914" spans="1:9" x14ac:dyDescent="0.25">
      <c r="A2914" s="18">
        <v>42760</v>
      </c>
      <c r="B2914" s="19" t="s">
        <v>3306</v>
      </c>
      <c r="C2914" s="20">
        <v>98511</v>
      </c>
      <c r="D2914" s="4" t="s">
        <v>165</v>
      </c>
      <c r="E2914" s="17">
        <v>862.5</v>
      </c>
      <c r="F2914" s="41" t="s">
        <v>3307</v>
      </c>
      <c r="G2914" s="17">
        <v>862.5</v>
      </c>
      <c r="H2914" s="17">
        <f t="shared" si="46"/>
        <v>0</v>
      </c>
      <c r="I2914" s="21"/>
    </row>
    <row r="2915" spans="1:9" x14ac:dyDescent="0.25">
      <c r="A2915" s="18">
        <v>42760</v>
      </c>
      <c r="B2915" s="19" t="s">
        <v>3308</v>
      </c>
      <c r="C2915" s="20">
        <v>98512</v>
      </c>
      <c r="D2915" s="4" t="s">
        <v>168</v>
      </c>
      <c r="E2915" s="17">
        <v>372.4</v>
      </c>
      <c r="F2915" s="41" t="s">
        <v>166</v>
      </c>
      <c r="G2915" s="17">
        <v>372.4</v>
      </c>
      <c r="H2915" s="17">
        <f t="shared" si="46"/>
        <v>0</v>
      </c>
      <c r="I2915" s="21"/>
    </row>
    <row r="2916" spans="1:9" x14ac:dyDescent="0.25">
      <c r="A2916" s="18">
        <v>42760</v>
      </c>
      <c r="B2916" s="19" t="s">
        <v>3309</v>
      </c>
      <c r="C2916" s="20">
        <v>98513</v>
      </c>
      <c r="D2916" s="15" t="s">
        <v>157</v>
      </c>
      <c r="E2916" s="16">
        <v>0</v>
      </c>
      <c r="F2916" s="40" t="s">
        <v>95</v>
      </c>
      <c r="G2916" s="16">
        <v>0</v>
      </c>
      <c r="H2916" s="16">
        <f t="shared" si="46"/>
        <v>0</v>
      </c>
      <c r="I2916" s="21"/>
    </row>
    <row r="2917" spans="1:9" x14ac:dyDescent="0.25">
      <c r="A2917" s="18">
        <v>42760</v>
      </c>
      <c r="B2917" s="19" t="s">
        <v>3310</v>
      </c>
      <c r="C2917" s="20">
        <v>98514</v>
      </c>
      <c r="D2917" s="4" t="s">
        <v>331</v>
      </c>
      <c r="E2917" s="17">
        <v>1464</v>
      </c>
      <c r="F2917" s="41" t="s">
        <v>1391</v>
      </c>
      <c r="G2917" s="17">
        <v>1464</v>
      </c>
      <c r="H2917" s="17">
        <f t="shared" si="46"/>
        <v>0</v>
      </c>
      <c r="I2917" s="21"/>
    </row>
    <row r="2918" spans="1:9" x14ac:dyDescent="0.25">
      <c r="A2918" s="18">
        <v>42760</v>
      </c>
      <c r="B2918" s="19" t="s">
        <v>3311</v>
      </c>
      <c r="C2918" s="20">
        <v>98515</v>
      </c>
      <c r="D2918" s="4" t="s">
        <v>57</v>
      </c>
      <c r="E2918" s="17">
        <v>576</v>
      </c>
      <c r="F2918" s="41" t="s">
        <v>1391</v>
      </c>
      <c r="G2918" s="17">
        <v>576</v>
      </c>
      <c r="H2918" s="17">
        <f t="shared" si="46"/>
        <v>0</v>
      </c>
      <c r="I2918" s="21"/>
    </row>
    <row r="2919" spans="1:9" x14ac:dyDescent="0.25">
      <c r="A2919" s="18">
        <v>42760</v>
      </c>
      <c r="B2919" s="19" t="s">
        <v>3312</v>
      </c>
      <c r="C2919" s="20">
        <v>98516</v>
      </c>
      <c r="D2919" s="4" t="s">
        <v>476</v>
      </c>
      <c r="E2919" s="17">
        <v>9589.9</v>
      </c>
      <c r="F2919" s="41" t="s">
        <v>3273</v>
      </c>
      <c r="G2919" s="17">
        <v>9589.9</v>
      </c>
      <c r="H2919" s="17">
        <f t="shared" si="46"/>
        <v>0</v>
      </c>
      <c r="I2919" s="21"/>
    </row>
    <row r="2920" spans="1:9" x14ac:dyDescent="0.25">
      <c r="A2920" s="18">
        <v>42760</v>
      </c>
      <c r="B2920" s="19" t="s">
        <v>3313</v>
      </c>
      <c r="C2920" s="20">
        <v>98517</v>
      </c>
      <c r="D2920" s="4" t="s">
        <v>159</v>
      </c>
      <c r="E2920" s="17">
        <v>6805.1</v>
      </c>
      <c r="F2920" s="41" t="s">
        <v>166</v>
      </c>
      <c r="G2920" s="17">
        <v>6805.1</v>
      </c>
      <c r="H2920" s="17">
        <f t="shared" si="46"/>
        <v>0</v>
      </c>
      <c r="I2920" s="21"/>
    </row>
    <row r="2921" spans="1:9" x14ac:dyDescent="0.25">
      <c r="A2921" s="18">
        <v>42760</v>
      </c>
      <c r="B2921" s="19" t="s">
        <v>3314</v>
      </c>
      <c r="C2921" s="20">
        <v>98518</v>
      </c>
      <c r="D2921" s="4" t="s">
        <v>79</v>
      </c>
      <c r="E2921" s="17">
        <v>3769.4</v>
      </c>
      <c r="F2921" s="41" t="s">
        <v>166</v>
      </c>
      <c r="G2921" s="17">
        <v>3769.4</v>
      </c>
      <c r="H2921" s="17">
        <f t="shared" si="46"/>
        <v>0</v>
      </c>
      <c r="I2921" s="21"/>
    </row>
    <row r="2922" spans="1:9" x14ac:dyDescent="0.25">
      <c r="A2922" s="18">
        <v>42760</v>
      </c>
      <c r="B2922" s="19" t="s">
        <v>3315</v>
      </c>
      <c r="C2922" s="20">
        <v>98519</v>
      </c>
      <c r="D2922" s="15" t="s">
        <v>159</v>
      </c>
      <c r="E2922" s="16">
        <v>0</v>
      </c>
      <c r="F2922" s="40" t="s">
        <v>95</v>
      </c>
      <c r="G2922" s="16">
        <v>0</v>
      </c>
      <c r="H2922" s="16">
        <f t="shared" si="46"/>
        <v>0</v>
      </c>
      <c r="I2922" s="21"/>
    </row>
    <row r="2923" spans="1:9" x14ac:dyDescent="0.25">
      <c r="A2923" s="18">
        <v>42760</v>
      </c>
      <c r="B2923" s="19" t="s">
        <v>3316</v>
      </c>
      <c r="C2923" s="20">
        <v>98520</v>
      </c>
      <c r="D2923" s="4" t="s">
        <v>472</v>
      </c>
      <c r="E2923" s="17">
        <v>1835.2</v>
      </c>
      <c r="F2923" s="41" t="s">
        <v>2143</v>
      </c>
      <c r="G2923" s="17">
        <v>1835.2</v>
      </c>
      <c r="H2923" s="17">
        <f t="shared" si="46"/>
        <v>0</v>
      </c>
      <c r="I2923" s="21"/>
    </row>
    <row r="2924" spans="1:9" x14ac:dyDescent="0.25">
      <c r="A2924" s="18">
        <v>42760</v>
      </c>
      <c r="B2924" s="19" t="s">
        <v>3317</v>
      </c>
      <c r="C2924" s="20">
        <v>98521</v>
      </c>
      <c r="D2924" s="4" t="s">
        <v>188</v>
      </c>
      <c r="E2924" s="17">
        <v>3137.4</v>
      </c>
      <c r="F2924" s="41" t="s">
        <v>1391</v>
      </c>
      <c r="G2924" s="17">
        <v>3137.4</v>
      </c>
      <c r="H2924" s="17">
        <f t="shared" si="46"/>
        <v>0</v>
      </c>
      <c r="I2924" s="21"/>
    </row>
    <row r="2925" spans="1:9" x14ac:dyDescent="0.25">
      <c r="A2925" s="18">
        <v>42760</v>
      </c>
      <c r="B2925" s="19" t="s">
        <v>3318</v>
      </c>
      <c r="C2925" s="20">
        <v>98522</v>
      </c>
      <c r="D2925" s="4" t="s">
        <v>172</v>
      </c>
      <c r="E2925" s="17">
        <v>23146.7</v>
      </c>
      <c r="F2925" s="41" t="s">
        <v>765</v>
      </c>
      <c r="G2925" s="17">
        <v>23146.7</v>
      </c>
      <c r="H2925" s="17">
        <f t="shared" si="46"/>
        <v>0</v>
      </c>
      <c r="I2925" s="21"/>
    </row>
    <row r="2926" spans="1:9" x14ac:dyDescent="0.25">
      <c r="A2926" s="18">
        <v>42760</v>
      </c>
      <c r="B2926" s="19" t="s">
        <v>3319</v>
      </c>
      <c r="C2926" s="20">
        <v>98523</v>
      </c>
      <c r="D2926" s="4" t="s">
        <v>3320</v>
      </c>
      <c r="E2926" s="17">
        <v>13740</v>
      </c>
      <c r="F2926" s="41" t="s">
        <v>1391</v>
      </c>
      <c r="G2926" s="17">
        <v>13740</v>
      </c>
      <c r="H2926" s="17">
        <f t="shared" si="46"/>
        <v>0</v>
      </c>
      <c r="I2926" s="21"/>
    </row>
    <row r="2927" spans="1:9" x14ac:dyDescent="0.25">
      <c r="A2927" s="18">
        <v>42760</v>
      </c>
      <c r="B2927" s="19" t="s">
        <v>3321</v>
      </c>
      <c r="C2927" s="20">
        <v>98524</v>
      </c>
      <c r="D2927" s="4" t="s">
        <v>335</v>
      </c>
      <c r="E2927" s="17">
        <v>1710.5</v>
      </c>
      <c r="F2927" s="41" t="s">
        <v>2143</v>
      </c>
      <c r="G2927" s="17">
        <v>1710.5</v>
      </c>
      <c r="H2927" s="17">
        <f t="shared" si="46"/>
        <v>0</v>
      </c>
      <c r="I2927" s="21"/>
    </row>
    <row r="2928" spans="1:9" x14ac:dyDescent="0.25">
      <c r="A2928" s="18">
        <v>42760</v>
      </c>
      <c r="B2928" s="19" t="s">
        <v>3322</v>
      </c>
      <c r="C2928" s="20">
        <v>98525</v>
      </c>
      <c r="D2928" s="4" t="s">
        <v>176</v>
      </c>
      <c r="E2928" s="17">
        <v>4070.4</v>
      </c>
      <c r="F2928" s="41" t="s">
        <v>166</v>
      </c>
      <c r="G2928" s="17">
        <v>4070.4</v>
      </c>
      <c r="H2928" s="17">
        <f t="shared" si="46"/>
        <v>0</v>
      </c>
      <c r="I2928" s="21"/>
    </row>
    <row r="2929" spans="1:9" x14ac:dyDescent="0.25">
      <c r="A2929" s="18">
        <v>42760</v>
      </c>
      <c r="B2929" s="19" t="s">
        <v>3323</v>
      </c>
      <c r="C2929" s="20">
        <v>98526</v>
      </c>
      <c r="D2929" s="4" t="s">
        <v>196</v>
      </c>
      <c r="E2929" s="17">
        <v>9788.7999999999993</v>
      </c>
      <c r="F2929" s="41" t="s">
        <v>1391</v>
      </c>
      <c r="G2929" s="17">
        <v>9788.7999999999993</v>
      </c>
      <c r="H2929" s="17">
        <f t="shared" si="46"/>
        <v>0</v>
      </c>
      <c r="I2929" s="21"/>
    </row>
    <row r="2930" spans="1:9" x14ac:dyDescent="0.25">
      <c r="A2930" s="18">
        <v>42760</v>
      </c>
      <c r="B2930" s="19" t="s">
        <v>3324</v>
      </c>
      <c r="C2930" s="20">
        <v>98527</v>
      </c>
      <c r="D2930" s="4" t="s">
        <v>163</v>
      </c>
      <c r="E2930" s="17">
        <v>7549.7</v>
      </c>
      <c r="F2930" s="41" t="s">
        <v>2724</v>
      </c>
      <c r="G2930" s="17">
        <v>7549.7</v>
      </c>
      <c r="H2930" s="17">
        <f t="shared" si="46"/>
        <v>0</v>
      </c>
      <c r="I2930" s="21"/>
    </row>
    <row r="2931" spans="1:9" x14ac:dyDescent="0.25">
      <c r="A2931" s="18">
        <v>42760</v>
      </c>
      <c r="B2931" s="19" t="s">
        <v>3325</v>
      </c>
      <c r="C2931" s="20">
        <v>98528</v>
      </c>
      <c r="D2931" s="4" t="s">
        <v>1299</v>
      </c>
      <c r="E2931" s="17">
        <v>5247.68</v>
      </c>
      <c r="F2931" s="41" t="s">
        <v>166</v>
      </c>
      <c r="G2931" s="17">
        <v>5247.68</v>
      </c>
      <c r="H2931" s="17">
        <f t="shared" si="46"/>
        <v>0</v>
      </c>
      <c r="I2931" s="21"/>
    </row>
    <row r="2932" spans="1:9" x14ac:dyDescent="0.25">
      <c r="A2932" s="18">
        <v>42760</v>
      </c>
      <c r="B2932" s="19" t="s">
        <v>3326</v>
      </c>
      <c r="C2932" s="20">
        <v>98529</v>
      </c>
      <c r="D2932" s="4" t="s">
        <v>633</v>
      </c>
      <c r="E2932" s="17">
        <v>418</v>
      </c>
      <c r="F2932" s="41" t="s">
        <v>1391</v>
      </c>
      <c r="G2932" s="17">
        <v>418</v>
      </c>
      <c r="H2932" s="17">
        <f t="shared" si="46"/>
        <v>0</v>
      </c>
      <c r="I2932" s="21"/>
    </row>
    <row r="2933" spans="1:9" x14ac:dyDescent="0.25">
      <c r="A2933" s="18">
        <v>42760</v>
      </c>
      <c r="B2933" s="19" t="s">
        <v>3327</v>
      </c>
      <c r="C2933" s="20">
        <v>98530</v>
      </c>
      <c r="D2933" s="4" t="s">
        <v>21</v>
      </c>
      <c r="E2933" s="17">
        <v>56661</v>
      </c>
      <c r="F2933" s="42" t="s">
        <v>1429</v>
      </c>
      <c r="G2933" s="22">
        <f>7061+49600</f>
        <v>56661</v>
      </c>
      <c r="H2933" s="22">
        <f t="shared" si="46"/>
        <v>0</v>
      </c>
      <c r="I2933" s="21"/>
    </row>
    <row r="2934" spans="1:9" x14ac:dyDescent="0.25">
      <c r="A2934" s="18">
        <v>42760</v>
      </c>
      <c r="B2934" s="19" t="s">
        <v>3328</v>
      </c>
      <c r="C2934" s="20">
        <v>98531</v>
      </c>
      <c r="D2934" s="4" t="s">
        <v>30</v>
      </c>
      <c r="E2934" s="17">
        <v>720</v>
      </c>
      <c r="F2934" s="41" t="s">
        <v>1391</v>
      </c>
      <c r="G2934" s="17">
        <v>720</v>
      </c>
      <c r="H2934" s="17">
        <f t="shared" si="46"/>
        <v>0</v>
      </c>
      <c r="I2934" s="21"/>
    </row>
    <row r="2935" spans="1:9" x14ac:dyDescent="0.25">
      <c r="A2935" s="18">
        <v>42760</v>
      </c>
      <c r="B2935" s="19" t="s">
        <v>3329</v>
      </c>
      <c r="C2935" s="20">
        <v>98532</v>
      </c>
      <c r="D2935" s="4" t="s">
        <v>53</v>
      </c>
      <c r="E2935" s="17">
        <v>2433.4</v>
      </c>
      <c r="F2935" s="41" t="s">
        <v>1391</v>
      </c>
      <c r="G2935" s="17">
        <v>2433.4</v>
      </c>
      <c r="H2935" s="17">
        <f t="shared" si="46"/>
        <v>0</v>
      </c>
      <c r="I2935" s="21"/>
    </row>
    <row r="2936" spans="1:9" x14ac:dyDescent="0.25">
      <c r="A2936" s="18">
        <v>42760</v>
      </c>
      <c r="B2936" s="19" t="s">
        <v>3330</v>
      </c>
      <c r="C2936" s="20">
        <v>98533</v>
      </c>
      <c r="D2936" s="4" t="s">
        <v>198</v>
      </c>
      <c r="E2936" s="17">
        <v>4489.6000000000004</v>
      </c>
      <c r="F2936" s="41" t="s">
        <v>1391</v>
      </c>
      <c r="G2936" s="17">
        <v>4489.6000000000004</v>
      </c>
      <c r="H2936" s="17">
        <f t="shared" si="46"/>
        <v>0</v>
      </c>
      <c r="I2936" s="21"/>
    </row>
    <row r="2937" spans="1:9" x14ac:dyDescent="0.25">
      <c r="A2937" s="18">
        <v>42760</v>
      </c>
      <c r="B2937" s="19" t="s">
        <v>3331</v>
      </c>
      <c r="C2937" s="20">
        <v>98534</v>
      </c>
      <c r="D2937" s="4" t="s">
        <v>184</v>
      </c>
      <c r="E2937" s="17">
        <v>3800.8</v>
      </c>
      <c r="F2937" s="41" t="s">
        <v>2009</v>
      </c>
      <c r="G2937" s="17">
        <v>3800.8</v>
      </c>
      <c r="H2937" s="17">
        <f t="shared" si="46"/>
        <v>0</v>
      </c>
      <c r="I2937" s="21"/>
    </row>
    <row r="2938" spans="1:9" x14ac:dyDescent="0.25">
      <c r="A2938" s="18">
        <v>42760</v>
      </c>
      <c r="B2938" s="19" t="s">
        <v>3332</v>
      </c>
      <c r="C2938" s="20">
        <v>98535</v>
      </c>
      <c r="D2938" s="4" t="s">
        <v>480</v>
      </c>
      <c r="E2938" s="17">
        <v>1442.76</v>
      </c>
      <c r="F2938" s="41" t="s">
        <v>1391</v>
      </c>
      <c r="G2938" s="17">
        <v>1442.76</v>
      </c>
      <c r="H2938" s="17">
        <f t="shared" si="46"/>
        <v>0</v>
      </c>
      <c r="I2938" s="21"/>
    </row>
    <row r="2939" spans="1:9" x14ac:dyDescent="0.25">
      <c r="A2939" s="18">
        <v>42760</v>
      </c>
      <c r="B2939" s="19" t="s">
        <v>3333</v>
      </c>
      <c r="C2939" s="20">
        <v>98536</v>
      </c>
      <c r="D2939" s="4" t="s">
        <v>193</v>
      </c>
      <c r="E2939" s="17">
        <v>2058.6</v>
      </c>
      <c r="F2939" s="41" t="s">
        <v>1391</v>
      </c>
      <c r="G2939" s="17">
        <v>2058.6</v>
      </c>
      <c r="H2939" s="17">
        <f t="shared" si="46"/>
        <v>0</v>
      </c>
      <c r="I2939" s="21"/>
    </row>
    <row r="2940" spans="1:9" x14ac:dyDescent="0.25">
      <c r="A2940" s="18">
        <v>42760</v>
      </c>
      <c r="B2940" s="19" t="s">
        <v>3334</v>
      </c>
      <c r="C2940" s="20">
        <v>98537</v>
      </c>
      <c r="D2940" s="4" t="s">
        <v>492</v>
      </c>
      <c r="E2940" s="17">
        <v>18441.2</v>
      </c>
      <c r="F2940" s="41" t="s">
        <v>1173</v>
      </c>
      <c r="G2940" s="17">
        <v>18441.2</v>
      </c>
      <c r="H2940" s="17">
        <f t="shared" si="46"/>
        <v>0</v>
      </c>
      <c r="I2940" s="21"/>
    </row>
    <row r="2941" spans="1:9" x14ac:dyDescent="0.25">
      <c r="A2941" s="18">
        <v>42760</v>
      </c>
      <c r="B2941" s="19" t="s">
        <v>3335</v>
      </c>
      <c r="C2941" s="20">
        <v>98538</v>
      </c>
      <c r="D2941" s="4" t="s">
        <v>9</v>
      </c>
      <c r="E2941" s="17">
        <v>6124.8</v>
      </c>
      <c r="F2941" s="41" t="s">
        <v>1173</v>
      </c>
      <c r="G2941" s="17">
        <v>6124.8</v>
      </c>
      <c r="H2941" s="17">
        <f t="shared" si="46"/>
        <v>0</v>
      </c>
      <c r="I2941" s="21"/>
    </row>
    <row r="2942" spans="1:9" x14ac:dyDescent="0.25">
      <c r="A2942" s="18">
        <v>42760</v>
      </c>
      <c r="B2942" s="19" t="s">
        <v>3336</v>
      </c>
      <c r="C2942" s="20">
        <v>98539</v>
      </c>
      <c r="D2942" s="4" t="s">
        <v>302</v>
      </c>
      <c r="E2942" s="17">
        <v>9981.4</v>
      </c>
      <c r="F2942" s="41" t="s">
        <v>166</v>
      </c>
      <c r="G2942" s="17">
        <v>9981.4</v>
      </c>
      <c r="H2942" s="17">
        <f t="shared" si="46"/>
        <v>0</v>
      </c>
      <c r="I2942" s="21"/>
    </row>
    <row r="2943" spans="1:9" x14ac:dyDescent="0.25">
      <c r="A2943" s="18">
        <v>42760</v>
      </c>
      <c r="B2943" s="19" t="s">
        <v>3337</v>
      </c>
      <c r="C2943" s="20">
        <v>98540</v>
      </c>
      <c r="D2943" s="4" t="s">
        <v>721</v>
      </c>
      <c r="E2943" s="17">
        <v>6540.4</v>
      </c>
      <c r="F2943" s="41" t="s">
        <v>166</v>
      </c>
      <c r="G2943" s="17">
        <v>6540.4</v>
      </c>
      <c r="H2943" s="17">
        <f t="shared" si="46"/>
        <v>0</v>
      </c>
      <c r="I2943" s="21"/>
    </row>
    <row r="2944" spans="1:9" x14ac:dyDescent="0.25">
      <c r="A2944" s="18">
        <v>42760</v>
      </c>
      <c r="B2944" s="19" t="s">
        <v>3338</v>
      </c>
      <c r="C2944" s="20">
        <v>98541</v>
      </c>
      <c r="D2944" s="4" t="s">
        <v>457</v>
      </c>
      <c r="E2944" s="17">
        <v>2690.1</v>
      </c>
      <c r="F2944" s="41" t="s">
        <v>166</v>
      </c>
      <c r="G2944" s="17">
        <v>2690.1</v>
      </c>
      <c r="H2944" s="17">
        <f t="shared" si="46"/>
        <v>0</v>
      </c>
      <c r="I2944" s="21"/>
    </row>
    <row r="2945" spans="1:9" x14ac:dyDescent="0.25">
      <c r="A2945" s="18">
        <v>42760</v>
      </c>
      <c r="B2945" s="19" t="s">
        <v>3339</v>
      </c>
      <c r="C2945" s="20">
        <v>98542</v>
      </c>
      <c r="D2945" s="4" t="s">
        <v>721</v>
      </c>
      <c r="E2945" s="17">
        <v>288.89999999999998</v>
      </c>
      <c r="F2945" s="41" t="s">
        <v>166</v>
      </c>
      <c r="G2945" s="17">
        <v>288.89999999999998</v>
      </c>
      <c r="H2945" s="17">
        <f t="shared" si="46"/>
        <v>0</v>
      </c>
      <c r="I2945" s="21"/>
    </row>
    <row r="2946" spans="1:9" x14ac:dyDescent="0.25">
      <c r="A2946" s="18">
        <v>42760</v>
      </c>
      <c r="B2946" s="19" t="s">
        <v>3340</v>
      </c>
      <c r="C2946" s="20">
        <v>98543</v>
      </c>
      <c r="D2946" s="4" t="s">
        <v>30</v>
      </c>
      <c r="E2946" s="17">
        <v>10195.75</v>
      </c>
      <c r="F2946" s="41" t="s">
        <v>166</v>
      </c>
      <c r="G2946" s="17">
        <v>10195.75</v>
      </c>
      <c r="H2946" s="17">
        <f t="shared" si="46"/>
        <v>0</v>
      </c>
      <c r="I2946" s="21"/>
    </row>
    <row r="2947" spans="1:9" x14ac:dyDescent="0.25">
      <c r="A2947" s="18">
        <v>42760</v>
      </c>
      <c r="B2947" s="19" t="s">
        <v>3341</v>
      </c>
      <c r="C2947" s="20">
        <v>98544</v>
      </c>
      <c r="D2947" s="4" t="s">
        <v>627</v>
      </c>
      <c r="E2947" s="17">
        <v>1275.5999999999999</v>
      </c>
      <c r="F2947" s="41" t="s">
        <v>166</v>
      </c>
      <c r="G2947" s="17">
        <v>1275.5999999999999</v>
      </c>
      <c r="H2947" s="17">
        <f t="shared" si="46"/>
        <v>0</v>
      </c>
      <c r="I2947" s="21"/>
    </row>
    <row r="2948" spans="1:9" x14ac:dyDescent="0.25">
      <c r="A2948" s="18">
        <v>42760</v>
      </c>
      <c r="B2948" s="19" t="s">
        <v>3342</v>
      </c>
      <c r="C2948" s="20">
        <v>98545</v>
      </c>
      <c r="D2948" s="4" t="s">
        <v>10</v>
      </c>
      <c r="E2948" s="17">
        <v>156276.16</v>
      </c>
      <c r="F2948" s="41" t="s">
        <v>2166</v>
      </c>
      <c r="G2948" s="17">
        <v>156276.16</v>
      </c>
      <c r="H2948" s="17">
        <f t="shared" si="46"/>
        <v>0</v>
      </c>
      <c r="I2948" s="21"/>
    </row>
    <row r="2949" spans="1:9" x14ac:dyDescent="0.25">
      <c r="A2949" s="18">
        <v>42760</v>
      </c>
      <c r="B2949" s="19" t="s">
        <v>3343</v>
      </c>
      <c r="C2949" s="20">
        <v>98546</v>
      </c>
      <c r="D2949" s="4" t="s">
        <v>122</v>
      </c>
      <c r="E2949" s="17">
        <v>31587.15</v>
      </c>
      <c r="F2949" s="41" t="s">
        <v>3126</v>
      </c>
      <c r="G2949" s="17">
        <v>31587.15</v>
      </c>
      <c r="H2949" s="17">
        <f t="shared" si="46"/>
        <v>0</v>
      </c>
      <c r="I2949" s="21"/>
    </row>
    <row r="2950" spans="1:9" x14ac:dyDescent="0.25">
      <c r="A2950" s="18">
        <v>42760</v>
      </c>
      <c r="B2950" s="19" t="s">
        <v>3344</v>
      </c>
      <c r="C2950" s="20">
        <v>98547</v>
      </c>
      <c r="D2950" s="4" t="s">
        <v>1141</v>
      </c>
      <c r="E2950" s="17">
        <v>969.3</v>
      </c>
      <c r="F2950" s="41" t="s">
        <v>166</v>
      </c>
      <c r="G2950" s="17">
        <v>969.3</v>
      </c>
      <c r="H2950" s="17">
        <f t="shared" ref="H2950:H3013" si="47">E2950-G2950</f>
        <v>0</v>
      </c>
      <c r="I2950" s="21"/>
    </row>
    <row r="2951" spans="1:9" x14ac:dyDescent="0.25">
      <c r="A2951" s="18">
        <v>42760</v>
      </c>
      <c r="B2951" s="19" t="s">
        <v>3345</v>
      </c>
      <c r="C2951" s="20">
        <v>98548</v>
      </c>
      <c r="D2951" s="4" t="s">
        <v>2240</v>
      </c>
      <c r="E2951" s="17">
        <v>4183.5</v>
      </c>
      <c r="F2951" s="41" t="s">
        <v>166</v>
      </c>
      <c r="G2951" s="17">
        <v>4183.5</v>
      </c>
      <c r="H2951" s="17">
        <f t="shared" si="47"/>
        <v>0</v>
      </c>
      <c r="I2951" s="21"/>
    </row>
    <row r="2952" spans="1:9" x14ac:dyDescent="0.25">
      <c r="A2952" s="18">
        <v>42760</v>
      </c>
      <c r="B2952" s="19" t="s">
        <v>3346</v>
      </c>
      <c r="C2952" s="20">
        <v>98549</v>
      </c>
      <c r="D2952" s="4" t="s">
        <v>609</v>
      </c>
      <c r="E2952" s="17">
        <v>46943.6</v>
      </c>
      <c r="F2952" s="41" t="s">
        <v>2143</v>
      </c>
      <c r="G2952" s="17">
        <v>46943.6</v>
      </c>
      <c r="H2952" s="17">
        <f t="shared" si="47"/>
        <v>0</v>
      </c>
      <c r="I2952" s="21"/>
    </row>
    <row r="2953" spans="1:9" x14ac:dyDescent="0.25">
      <c r="A2953" s="18">
        <v>42760</v>
      </c>
      <c r="B2953" s="19" t="s">
        <v>3347</v>
      </c>
      <c r="C2953" s="20">
        <v>98550</v>
      </c>
      <c r="D2953" s="4" t="s">
        <v>122</v>
      </c>
      <c r="E2953" s="17">
        <v>4802.3999999999996</v>
      </c>
      <c r="F2953" s="41" t="s">
        <v>3126</v>
      </c>
      <c r="G2953" s="17">
        <v>4802.3999999999996</v>
      </c>
      <c r="H2953" s="17">
        <f t="shared" si="47"/>
        <v>0</v>
      </c>
      <c r="I2953" s="21"/>
    </row>
    <row r="2954" spans="1:9" x14ac:dyDescent="0.25">
      <c r="A2954" s="18">
        <v>42760</v>
      </c>
      <c r="B2954" s="19" t="s">
        <v>3348</v>
      </c>
      <c r="C2954" s="20">
        <v>98551</v>
      </c>
      <c r="D2954" s="15" t="s">
        <v>1160</v>
      </c>
      <c r="E2954" s="16">
        <v>0</v>
      </c>
      <c r="F2954" s="40" t="s">
        <v>95</v>
      </c>
      <c r="G2954" s="16">
        <v>0</v>
      </c>
      <c r="H2954" s="16">
        <f t="shared" si="47"/>
        <v>0</v>
      </c>
      <c r="I2954" s="21"/>
    </row>
    <row r="2955" spans="1:9" x14ac:dyDescent="0.25">
      <c r="A2955" s="18">
        <v>42760</v>
      </c>
      <c r="B2955" s="19" t="s">
        <v>3349</v>
      </c>
      <c r="C2955" s="20">
        <v>98552</v>
      </c>
      <c r="D2955" s="15" t="s">
        <v>1160</v>
      </c>
      <c r="E2955" s="16">
        <v>0</v>
      </c>
      <c r="F2955" s="40" t="s">
        <v>95</v>
      </c>
      <c r="G2955" s="16">
        <v>0</v>
      </c>
      <c r="H2955" s="16">
        <f t="shared" si="47"/>
        <v>0</v>
      </c>
      <c r="I2955" s="21"/>
    </row>
    <row r="2956" spans="1:9" x14ac:dyDescent="0.25">
      <c r="A2956" s="18">
        <v>42760</v>
      </c>
      <c r="B2956" s="19" t="s">
        <v>3350</v>
      </c>
      <c r="C2956" s="20">
        <v>98553</v>
      </c>
      <c r="D2956" s="4" t="s">
        <v>30</v>
      </c>
      <c r="E2956" s="17">
        <v>892.8</v>
      </c>
      <c r="F2956" s="41" t="s">
        <v>1391</v>
      </c>
      <c r="G2956" s="17">
        <v>892.8</v>
      </c>
      <c r="H2956" s="17">
        <f t="shared" si="47"/>
        <v>0</v>
      </c>
      <c r="I2956" s="21"/>
    </row>
    <row r="2957" spans="1:9" x14ac:dyDescent="0.25">
      <c r="A2957" s="18">
        <v>42760</v>
      </c>
      <c r="B2957" s="19" t="s">
        <v>3351</v>
      </c>
      <c r="C2957" s="20">
        <v>98554</v>
      </c>
      <c r="D2957" s="4" t="s">
        <v>208</v>
      </c>
      <c r="E2957" s="17">
        <v>1512.3</v>
      </c>
      <c r="F2957" s="41" t="s">
        <v>1391</v>
      </c>
      <c r="G2957" s="17">
        <v>1512.3</v>
      </c>
      <c r="H2957" s="17">
        <f t="shared" si="47"/>
        <v>0</v>
      </c>
      <c r="I2957" s="21"/>
    </row>
    <row r="2958" spans="1:9" x14ac:dyDescent="0.25">
      <c r="A2958" s="18">
        <v>42760</v>
      </c>
      <c r="B2958" s="19" t="s">
        <v>3352</v>
      </c>
      <c r="C2958" s="20">
        <v>98555</v>
      </c>
      <c r="D2958" s="4" t="s">
        <v>1408</v>
      </c>
      <c r="E2958" s="17">
        <v>3401.2</v>
      </c>
      <c r="F2958" s="41" t="s">
        <v>1391</v>
      </c>
      <c r="G2958" s="17">
        <v>3401.2</v>
      </c>
      <c r="H2958" s="17">
        <f t="shared" si="47"/>
        <v>0</v>
      </c>
      <c r="I2958" s="21"/>
    </row>
    <row r="2959" spans="1:9" x14ac:dyDescent="0.25">
      <c r="A2959" s="18">
        <v>42760</v>
      </c>
      <c r="B2959" s="19" t="s">
        <v>3353</v>
      </c>
      <c r="C2959" s="20">
        <v>98556</v>
      </c>
      <c r="D2959" s="4" t="s">
        <v>30</v>
      </c>
      <c r="E2959" s="17">
        <v>2350</v>
      </c>
      <c r="F2959" s="41" t="s">
        <v>166</v>
      </c>
      <c r="G2959" s="17">
        <v>2350</v>
      </c>
      <c r="H2959" s="17">
        <f t="shared" si="47"/>
        <v>0</v>
      </c>
      <c r="I2959" s="21"/>
    </row>
    <row r="2960" spans="1:9" x14ac:dyDescent="0.25">
      <c r="A2960" s="18">
        <v>42760</v>
      </c>
      <c r="B2960" s="19" t="s">
        <v>3354</v>
      </c>
      <c r="C2960" s="20">
        <v>98557</v>
      </c>
      <c r="D2960" s="4" t="s">
        <v>459</v>
      </c>
      <c r="E2960" s="17">
        <v>2343.6</v>
      </c>
      <c r="F2960" s="41" t="s">
        <v>1391</v>
      </c>
      <c r="G2960" s="17">
        <v>2343.6</v>
      </c>
      <c r="H2960" s="17">
        <f t="shared" si="47"/>
        <v>0</v>
      </c>
      <c r="I2960" s="21"/>
    </row>
    <row r="2961" spans="1:9" x14ac:dyDescent="0.25">
      <c r="A2961" s="18">
        <v>42760</v>
      </c>
      <c r="B2961" s="19" t="s">
        <v>3355</v>
      </c>
      <c r="C2961" s="20">
        <v>98558</v>
      </c>
      <c r="D2961" s="4" t="s">
        <v>250</v>
      </c>
      <c r="E2961" s="17">
        <v>5039.3999999999996</v>
      </c>
      <c r="F2961" s="42" t="s">
        <v>2774</v>
      </c>
      <c r="G2961" s="22">
        <f>3500+1539.4</f>
        <v>5039.3999999999996</v>
      </c>
      <c r="H2961" s="22">
        <f t="shared" si="47"/>
        <v>0</v>
      </c>
      <c r="I2961" s="21"/>
    </row>
    <row r="2962" spans="1:9" x14ac:dyDescent="0.25">
      <c r="A2962" s="18">
        <v>42760</v>
      </c>
      <c r="B2962" s="19" t="s">
        <v>3356</v>
      </c>
      <c r="C2962" s="20">
        <v>98559</v>
      </c>
      <c r="D2962" s="4" t="s">
        <v>220</v>
      </c>
      <c r="E2962" s="17">
        <v>1733.4</v>
      </c>
      <c r="F2962" s="41" t="s">
        <v>1391</v>
      </c>
      <c r="G2962" s="17">
        <v>1733.4</v>
      </c>
      <c r="H2962" s="17">
        <f t="shared" si="47"/>
        <v>0</v>
      </c>
      <c r="I2962" s="21"/>
    </row>
    <row r="2963" spans="1:9" x14ac:dyDescent="0.25">
      <c r="A2963" s="18">
        <v>42760</v>
      </c>
      <c r="B2963" s="19" t="s">
        <v>3357</v>
      </c>
      <c r="C2963" s="20">
        <v>98560</v>
      </c>
      <c r="D2963" s="4" t="s">
        <v>226</v>
      </c>
      <c r="E2963" s="17">
        <v>1555.2</v>
      </c>
      <c r="F2963" s="41" t="s">
        <v>1391</v>
      </c>
      <c r="G2963" s="17">
        <v>1555.2</v>
      </c>
      <c r="H2963" s="17">
        <f t="shared" si="47"/>
        <v>0</v>
      </c>
      <c r="I2963" s="21"/>
    </row>
    <row r="2964" spans="1:9" x14ac:dyDescent="0.25">
      <c r="A2964" s="18">
        <v>42760</v>
      </c>
      <c r="B2964" s="19" t="s">
        <v>3358</v>
      </c>
      <c r="C2964" s="20">
        <v>98561</v>
      </c>
      <c r="D2964" s="4" t="s">
        <v>115</v>
      </c>
      <c r="E2964" s="17">
        <v>369.6</v>
      </c>
      <c r="F2964" s="41" t="s">
        <v>166</v>
      </c>
      <c r="G2964" s="17">
        <v>369.6</v>
      </c>
      <c r="H2964" s="17">
        <f t="shared" si="47"/>
        <v>0</v>
      </c>
      <c r="I2964" s="21"/>
    </row>
    <row r="2965" spans="1:9" x14ac:dyDescent="0.25">
      <c r="A2965" s="18">
        <v>42760</v>
      </c>
      <c r="B2965" s="19" t="s">
        <v>3359</v>
      </c>
      <c r="C2965" s="20">
        <v>98562</v>
      </c>
      <c r="D2965" s="15" t="s">
        <v>523</v>
      </c>
      <c r="E2965" s="16">
        <v>0</v>
      </c>
      <c r="F2965" s="40" t="s">
        <v>95</v>
      </c>
      <c r="G2965" s="16">
        <v>0</v>
      </c>
      <c r="H2965" s="16">
        <f t="shared" si="47"/>
        <v>0</v>
      </c>
      <c r="I2965" s="21"/>
    </row>
    <row r="2966" spans="1:9" x14ac:dyDescent="0.25">
      <c r="A2966" s="18">
        <v>42760</v>
      </c>
      <c r="B2966" s="19" t="s">
        <v>3360</v>
      </c>
      <c r="C2966" s="20">
        <v>98563</v>
      </c>
      <c r="D2966" s="4" t="s">
        <v>3361</v>
      </c>
      <c r="E2966" s="17">
        <v>1995</v>
      </c>
      <c r="F2966" s="41" t="s">
        <v>166</v>
      </c>
      <c r="G2966" s="17">
        <v>1995</v>
      </c>
      <c r="H2966" s="17">
        <f t="shared" si="47"/>
        <v>0</v>
      </c>
      <c r="I2966" s="21"/>
    </row>
    <row r="2967" spans="1:9" x14ac:dyDescent="0.25">
      <c r="A2967" s="18">
        <v>42760</v>
      </c>
      <c r="B2967" s="19" t="s">
        <v>3362</v>
      </c>
      <c r="C2967" s="20">
        <v>98564</v>
      </c>
      <c r="D2967" s="4" t="s">
        <v>879</v>
      </c>
      <c r="E2967" s="17">
        <v>308</v>
      </c>
      <c r="F2967" s="41" t="s">
        <v>166</v>
      </c>
      <c r="G2967" s="17">
        <v>308</v>
      </c>
      <c r="H2967" s="17">
        <f t="shared" si="47"/>
        <v>0</v>
      </c>
      <c r="I2967" s="21"/>
    </row>
    <row r="2968" spans="1:9" x14ac:dyDescent="0.25">
      <c r="A2968" s="18">
        <v>42760</v>
      </c>
      <c r="B2968" s="19" t="s">
        <v>3363</v>
      </c>
      <c r="C2968" s="20">
        <v>98565</v>
      </c>
      <c r="D2968" s="4" t="s">
        <v>222</v>
      </c>
      <c r="E2968" s="17">
        <v>56427.6</v>
      </c>
      <c r="F2968" s="41" t="s">
        <v>3126</v>
      </c>
      <c r="G2968" s="17">
        <v>56427.6</v>
      </c>
      <c r="H2968" s="17">
        <f t="shared" si="47"/>
        <v>0</v>
      </c>
      <c r="I2968" s="21"/>
    </row>
    <row r="2969" spans="1:9" x14ac:dyDescent="0.25">
      <c r="A2969" s="18">
        <v>42760</v>
      </c>
      <c r="B2969" s="19" t="s">
        <v>3364</v>
      </c>
      <c r="C2969" s="20">
        <v>98566</v>
      </c>
      <c r="D2969" s="4" t="s">
        <v>205</v>
      </c>
      <c r="E2969" s="17">
        <v>31496.5</v>
      </c>
      <c r="F2969" s="41" t="s">
        <v>166</v>
      </c>
      <c r="G2969" s="17">
        <v>31496.5</v>
      </c>
      <c r="H2969" s="17">
        <f t="shared" si="47"/>
        <v>0</v>
      </c>
      <c r="I2969" s="21"/>
    </row>
    <row r="2970" spans="1:9" x14ac:dyDescent="0.25">
      <c r="A2970" s="18">
        <v>42760</v>
      </c>
      <c r="B2970" s="19" t="s">
        <v>3365</v>
      </c>
      <c r="C2970" s="20">
        <v>98567</v>
      </c>
      <c r="D2970" s="4" t="s">
        <v>157</v>
      </c>
      <c r="E2970" s="17">
        <v>33513.9</v>
      </c>
      <c r="F2970" s="41" t="s">
        <v>166</v>
      </c>
      <c r="G2970" s="17">
        <v>33513.9</v>
      </c>
      <c r="H2970" s="17">
        <f t="shared" si="47"/>
        <v>0</v>
      </c>
      <c r="I2970" s="21"/>
    </row>
    <row r="2971" spans="1:9" x14ac:dyDescent="0.25">
      <c r="A2971" s="18">
        <v>42760</v>
      </c>
      <c r="B2971" s="19" t="s">
        <v>3366</v>
      </c>
      <c r="C2971" s="20">
        <v>98568</v>
      </c>
      <c r="D2971" s="4" t="s">
        <v>531</v>
      </c>
      <c r="E2971" s="17">
        <v>31347</v>
      </c>
      <c r="F2971" s="41" t="s">
        <v>2143</v>
      </c>
      <c r="G2971" s="17">
        <v>31347</v>
      </c>
      <c r="H2971" s="17">
        <f t="shared" si="47"/>
        <v>0</v>
      </c>
      <c r="I2971" s="21"/>
    </row>
    <row r="2972" spans="1:9" x14ac:dyDescent="0.25">
      <c r="A2972" s="18">
        <v>42760</v>
      </c>
      <c r="B2972" s="19" t="s">
        <v>3367</v>
      </c>
      <c r="C2972" s="20">
        <v>98569</v>
      </c>
      <c r="D2972" s="4" t="s">
        <v>523</v>
      </c>
      <c r="E2972" s="17">
        <v>23391.599999999999</v>
      </c>
      <c r="F2972" s="41" t="s">
        <v>765</v>
      </c>
      <c r="G2972" s="17">
        <v>23391.599999999999</v>
      </c>
      <c r="H2972" s="17">
        <f t="shared" si="47"/>
        <v>0</v>
      </c>
      <c r="I2972" s="21"/>
    </row>
    <row r="2973" spans="1:9" x14ac:dyDescent="0.25">
      <c r="A2973" s="18">
        <v>42760</v>
      </c>
      <c r="B2973" s="19" t="s">
        <v>3368</v>
      </c>
      <c r="C2973" s="20">
        <v>98570</v>
      </c>
      <c r="D2973" s="4" t="s">
        <v>14</v>
      </c>
      <c r="E2973" s="17">
        <v>17146.2</v>
      </c>
      <c r="F2973" s="41" t="s">
        <v>166</v>
      </c>
      <c r="G2973" s="17">
        <v>17146.2</v>
      </c>
      <c r="H2973" s="17">
        <f t="shared" si="47"/>
        <v>0</v>
      </c>
      <c r="I2973" s="21"/>
    </row>
    <row r="2974" spans="1:9" x14ac:dyDescent="0.25">
      <c r="A2974" s="18">
        <v>42760</v>
      </c>
      <c r="B2974" s="19" t="s">
        <v>3369</v>
      </c>
      <c r="C2974" s="20">
        <v>98571</v>
      </c>
      <c r="D2974" s="4" t="s">
        <v>10</v>
      </c>
      <c r="E2974" s="17">
        <v>143043.54</v>
      </c>
      <c r="F2974" s="41" t="s">
        <v>2166</v>
      </c>
      <c r="G2974" s="17">
        <v>143043.54</v>
      </c>
      <c r="H2974" s="17">
        <f t="shared" si="47"/>
        <v>0</v>
      </c>
      <c r="I2974" s="21"/>
    </row>
    <row r="2975" spans="1:9" x14ac:dyDescent="0.25">
      <c r="A2975" s="18">
        <v>42760</v>
      </c>
      <c r="B2975" s="19" t="s">
        <v>3370</v>
      </c>
      <c r="C2975" s="20">
        <v>98572</v>
      </c>
      <c r="D2975" s="4" t="s">
        <v>10</v>
      </c>
      <c r="E2975" s="17">
        <v>12394.6</v>
      </c>
      <c r="F2975" s="41" t="s">
        <v>2166</v>
      </c>
      <c r="G2975" s="17">
        <v>12394.6</v>
      </c>
      <c r="H2975" s="17">
        <f t="shared" si="47"/>
        <v>0</v>
      </c>
      <c r="I2975" s="21"/>
    </row>
    <row r="2976" spans="1:9" x14ac:dyDescent="0.25">
      <c r="A2976" s="18">
        <v>42760</v>
      </c>
      <c r="B2976" s="19" t="s">
        <v>3371</v>
      </c>
      <c r="C2976" s="20">
        <v>98573</v>
      </c>
      <c r="D2976" s="4" t="s">
        <v>30</v>
      </c>
      <c r="E2976" s="17">
        <v>14099</v>
      </c>
      <c r="F2976" s="41" t="s">
        <v>166</v>
      </c>
      <c r="G2976" s="17">
        <v>14099</v>
      </c>
      <c r="H2976" s="17">
        <f t="shared" si="47"/>
        <v>0</v>
      </c>
      <c r="I2976" s="21"/>
    </row>
    <row r="2977" spans="1:9" x14ac:dyDescent="0.25">
      <c r="A2977" s="18">
        <v>42760</v>
      </c>
      <c r="B2977" s="19" t="s">
        <v>3372</v>
      </c>
      <c r="C2977" s="20">
        <v>98574</v>
      </c>
      <c r="D2977" s="4" t="s">
        <v>693</v>
      </c>
      <c r="E2977" s="17">
        <v>14772</v>
      </c>
      <c r="F2977" s="41" t="s">
        <v>2744</v>
      </c>
      <c r="G2977" s="17">
        <v>14772</v>
      </c>
      <c r="H2977" s="17">
        <f t="shared" si="47"/>
        <v>0</v>
      </c>
      <c r="I2977" s="21"/>
    </row>
    <row r="2978" spans="1:9" x14ac:dyDescent="0.25">
      <c r="A2978" s="18">
        <v>42760</v>
      </c>
      <c r="B2978" s="19" t="s">
        <v>3373</v>
      </c>
      <c r="C2978" s="20">
        <v>98575</v>
      </c>
      <c r="D2978" s="4" t="s">
        <v>236</v>
      </c>
      <c r="E2978" s="17">
        <v>35863.199999999997</v>
      </c>
      <c r="F2978" s="41" t="s">
        <v>2166</v>
      </c>
      <c r="G2978" s="17">
        <v>35863.199999999997</v>
      </c>
      <c r="H2978" s="17">
        <f t="shared" si="47"/>
        <v>0</v>
      </c>
      <c r="I2978" s="21"/>
    </row>
    <row r="2979" spans="1:9" x14ac:dyDescent="0.25">
      <c r="A2979" s="18">
        <v>42760</v>
      </c>
      <c r="B2979" s="19" t="s">
        <v>3374</v>
      </c>
      <c r="C2979" s="20">
        <v>98576</v>
      </c>
      <c r="D2979" s="4" t="s">
        <v>3375</v>
      </c>
      <c r="E2979" s="17">
        <v>1696.8</v>
      </c>
      <c r="F2979" s="41" t="s">
        <v>166</v>
      </c>
      <c r="G2979" s="17">
        <v>1696.8</v>
      </c>
      <c r="H2979" s="17">
        <f t="shared" si="47"/>
        <v>0</v>
      </c>
      <c r="I2979" s="21"/>
    </row>
    <row r="2980" spans="1:9" x14ac:dyDescent="0.25">
      <c r="A2980" s="18">
        <v>42760</v>
      </c>
      <c r="B2980" s="19" t="s">
        <v>3376</v>
      </c>
      <c r="C2980" s="20">
        <v>98577</v>
      </c>
      <c r="D2980" s="4" t="s">
        <v>10</v>
      </c>
      <c r="E2980" s="17">
        <v>195955.20000000001</v>
      </c>
      <c r="F2980" s="42" t="s">
        <v>3377</v>
      </c>
      <c r="G2980" s="22">
        <f>20625.23+175329.97</f>
        <v>195955.20000000001</v>
      </c>
      <c r="H2980" s="22">
        <f t="shared" si="47"/>
        <v>0</v>
      </c>
      <c r="I2980" s="21"/>
    </row>
    <row r="2981" spans="1:9" x14ac:dyDescent="0.25">
      <c r="A2981" s="18">
        <v>42760</v>
      </c>
      <c r="B2981" s="19" t="s">
        <v>3378</v>
      </c>
      <c r="C2981" s="20">
        <v>98578</v>
      </c>
      <c r="D2981" s="15" t="s">
        <v>3375</v>
      </c>
      <c r="E2981" s="16">
        <v>0</v>
      </c>
      <c r="F2981" s="40" t="s">
        <v>95</v>
      </c>
      <c r="G2981" s="16">
        <v>0</v>
      </c>
      <c r="H2981" s="16">
        <f t="shared" si="47"/>
        <v>0</v>
      </c>
      <c r="I2981" s="21"/>
    </row>
    <row r="2982" spans="1:9" x14ac:dyDescent="0.25">
      <c r="A2982" s="18">
        <v>42760</v>
      </c>
      <c r="B2982" s="19" t="s">
        <v>3379</v>
      </c>
      <c r="C2982" s="20">
        <v>98579</v>
      </c>
      <c r="D2982" s="4" t="s">
        <v>236</v>
      </c>
      <c r="E2982" s="17">
        <v>32299.200000000001</v>
      </c>
      <c r="F2982" s="41" t="s">
        <v>2166</v>
      </c>
      <c r="G2982" s="17">
        <v>32299.200000000001</v>
      </c>
      <c r="H2982" s="17">
        <f t="shared" si="47"/>
        <v>0</v>
      </c>
      <c r="I2982" s="21"/>
    </row>
    <row r="2983" spans="1:9" x14ac:dyDescent="0.25">
      <c r="A2983" s="18">
        <v>42760</v>
      </c>
      <c r="B2983" s="19" t="s">
        <v>3380</v>
      </c>
      <c r="C2983" s="20">
        <v>98580</v>
      </c>
      <c r="D2983" s="4" t="s">
        <v>211</v>
      </c>
      <c r="E2983" s="17">
        <v>8636</v>
      </c>
      <c r="F2983" s="41" t="s">
        <v>166</v>
      </c>
      <c r="G2983" s="17">
        <v>8636</v>
      </c>
      <c r="H2983" s="17">
        <f t="shared" si="47"/>
        <v>0</v>
      </c>
      <c r="I2983" s="21"/>
    </row>
    <row r="2984" spans="1:9" x14ac:dyDescent="0.25">
      <c r="A2984" s="18">
        <v>42760</v>
      </c>
      <c r="B2984" s="19" t="s">
        <v>3381</v>
      </c>
      <c r="C2984" s="20">
        <v>98581</v>
      </c>
      <c r="D2984" s="4" t="s">
        <v>921</v>
      </c>
      <c r="E2984" s="17">
        <v>6637.4</v>
      </c>
      <c r="F2984" s="41" t="s">
        <v>166</v>
      </c>
      <c r="G2984" s="17">
        <v>6637.4</v>
      </c>
      <c r="H2984" s="17">
        <f t="shared" si="47"/>
        <v>0</v>
      </c>
      <c r="I2984" s="21"/>
    </row>
    <row r="2985" spans="1:9" x14ac:dyDescent="0.25">
      <c r="A2985" s="18">
        <v>42760</v>
      </c>
      <c r="B2985" s="19" t="s">
        <v>3382</v>
      </c>
      <c r="C2985" s="20">
        <v>98582</v>
      </c>
      <c r="D2985" s="4" t="s">
        <v>10</v>
      </c>
      <c r="E2985" s="17">
        <v>44771.8</v>
      </c>
      <c r="F2985" s="41" t="s">
        <v>361</v>
      </c>
      <c r="G2985" s="17">
        <v>44771.8</v>
      </c>
      <c r="H2985" s="17">
        <f t="shared" si="47"/>
        <v>0</v>
      </c>
      <c r="I2985" s="21"/>
    </row>
    <row r="2986" spans="1:9" x14ac:dyDescent="0.25">
      <c r="A2986" s="18">
        <v>42760</v>
      </c>
      <c r="B2986" s="19" t="s">
        <v>3383</v>
      </c>
      <c r="C2986" s="20">
        <v>98583</v>
      </c>
      <c r="D2986" s="4" t="s">
        <v>536</v>
      </c>
      <c r="E2986" s="17">
        <v>3515.4</v>
      </c>
      <c r="F2986" s="41" t="s">
        <v>166</v>
      </c>
      <c r="G2986" s="17">
        <v>3515.4</v>
      </c>
      <c r="H2986" s="17">
        <f t="shared" si="47"/>
        <v>0</v>
      </c>
      <c r="I2986" s="21"/>
    </row>
    <row r="2987" spans="1:9" x14ac:dyDescent="0.25">
      <c r="A2987" s="18">
        <v>42761</v>
      </c>
      <c r="B2987" s="19" t="s">
        <v>3384</v>
      </c>
      <c r="C2987" s="20">
        <v>98584</v>
      </c>
      <c r="D2987" s="4" t="s">
        <v>231</v>
      </c>
      <c r="E2987" s="17">
        <v>10126.9</v>
      </c>
      <c r="F2987" s="41" t="s">
        <v>2143</v>
      </c>
      <c r="G2987" s="17">
        <v>10126.9</v>
      </c>
      <c r="H2987" s="17">
        <f t="shared" si="47"/>
        <v>0</v>
      </c>
      <c r="I2987" s="21"/>
    </row>
    <row r="2988" spans="1:9" x14ac:dyDescent="0.25">
      <c r="A2988" s="18">
        <v>42761</v>
      </c>
      <c r="B2988" s="19" t="s">
        <v>3385</v>
      </c>
      <c r="C2988" s="20">
        <v>98585</v>
      </c>
      <c r="D2988" s="4" t="s">
        <v>231</v>
      </c>
      <c r="E2988" s="17">
        <v>35924.300000000003</v>
      </c>
      <c r="F2988" s="41" t="s">
        <v>1391</v>
      </c>
      <c r="G2988" s="17">
        <v>35924.300000000003</v>
      </c>
      <c r="H2988" s="17">
        <f t="shared" si="47"/>
        <v>0</v>
      </c>
      <c r="I2988" s="21"/>
    </row>
    <row r="2989" spans="1:9" x14ac:dyDescent="0.25">
      <c r="A2989" s="18">
        <v>42761</v>
      </c>
      <c r="B2989" s="19" t="s">
        <v>3386</v>
      </c>
      <c r="C2989" s="20">
        <v>98586</v>
      </c>
      <c r="D2989" s="4" t="s">
        <v>17</v>
      </c>
      <c r="E2989" s="17">
        <v>2400</v>
      </c>
      <c r="F2989" s="41" t="s">
        <v>1391</v>
      </c>
      <c r="G2989" s="17">
        <v>2400</v>
      </c>
      <c r="H2989" s="17">
        <f t="shared" si="47"/>
        <v>0</v>
      </c>
      <c r="I2989" s="21"/>
    </row>
    <row r="2990" spans="1:9" x14ac:dyDescent="0.25">
      <c r="A2990" s="18">
        <v>42761</v>
      </c>
      <c r="B2990" s="19" t="s">
        <v>3387</v>
      </c>
      <c r="C2990" s="20">
        <v>98587</v>
      </c>
      <c r="D2990" s="4" t="s">
        <v>26</v>
      </c>
      <c r="E2990" s="17">
        <v>16632.3</v>
      </c>
      <c r="F2990" s="41" t="s">
        <v>1391</v>
      </c>
      <c r="G2990" s="17">
        <v>16632.3</v>
      </c>
      <c r="H2990" s="17">
        <f t="shared" si="47"/>
        <v>0</v>
      </c>
      <c r="I2990" s="21"/>
    </row>
    <row r="2991" spans="1:9" x14ac:dyDescent="0.25">
      <c r="A2991" s="18">
        <v>42761</v>
      </c>
      <c r="B2991" s="19" t="s">
        <v>3388</v>
      </c>
      <c r="C2991" s="20">
        <v>98588</v>
      </c>
      <c r="D2991" s="4" t="s">
        <v>236</v>
      </c>
      <c r="E2991" s="17">
        <v>33948</v>
      </c>
      <c r="F2991" s="41" t="s">
        <v>3164</v>
      </c>
      <c r="G2991" s="17">
        <v>33948</v>
      </c>
      <c r="H2991" s="17">
        <f t="shared" si="47"/>
        <v>0</v>
      </c>
      <c r="I2991" s="21"/>
    </row>
    <row r="2992" spans="1:9" x14ac:dyDescent="0.25">
      <c r="A2992" s="18">
        <v>42761</v>
      </c>
      <c r="B2992" s="19" t="s">
        <v>3389</v>
      </c>
      <c r="C2992" s="20">
        <v>98589</v>
      </c>
      <c r="D2992" s="4" t="s">
        <v>236</v>
      </c>
      <c r="E2992" s="17">
        <v>7924.05</v>
      </c>
      <c r="F2992" s="41" t="s">
        <v>3164</v>
      </c>
      <c r="G2992" s="17">
        <v>7924.05</v>
      </c>
      <c r="H2992" s="17">
        <f t="shared" si="47"/>
        <v>0</v>
      </c>
      <c r="I2992" s="21"/>
    </row>
    <row r="2993" spans="1:9" x14ac:dyDescent="0.25">
      <c r="A2993" s="18">
        <v>42761</v>
      </c>
      <c r="B2993" s="19" t="s">
        <v>3390</v>
      </c>
      <c r="C2993" s="20">
        <v>98590</v>
      </c>
      <c r="D2993" s="4" t="s">
        <v>71</v>
      </c>
      <c r="E2993" s="17">
        <v>1869</v>
      </c>
      <c r="F2993" s="41" t="s">
        <v>1391</v>
      </c>
      <c r="G2993" s="17">
        <v>1869</v>
      </c>
      <c r="H2993" s="17">
        <f t="shared" si="47"/>
        <v>0</v>
      </c>
      <c r="I2993" s="21"/>
    </row>
    <row r="2994" spans="1:9" x14ac:dyDescent="0.25">
      <c r="A2994" s="18">
        <v>42761</v>
      </c>
      <c r="B2994" s="19" t="s">
        <v>3391</v>
      </c>
      <c r="C2994" s="20">
        <v>98591</v>
      </c>
      <c r="D2994" s="4" t="s">
        <v>28</v>
      </c>
      <c r="E2994" s="17">
        <v>8738.4</v>
      </c>
      <c r="F2994" s="41" t="s">
        <v>1391</v>
      </c>
      <c r="G2994" s="17">
        <v>8738.4</v>
      </c>
      <c r="H2994" s="17">
        <f t="shared" si="47"/>
        <v>0</v>
      </c>
      <c r="I2994" s="21"/>
    </row>
    <row r="2995" spans="1:9" x14ac:dyDescent="0.25">
      <c r="A2995" s="18">
        <v>42761</v>
      </c>
      <c r="B2995" s="19" t="s">
        <v>3392</v>
      </c>
      <c r="C2995" s="20">
        <v>98592</v>
      </c>
      <c r="D2995" s="4" t="s">
        <v>428</v>
      </c>
      <c r="E2995" s="17">
        <v>1989.9</v>
      </c>
      <c r="F2995" s="41" t="s">
        <v>2143</v>
      </c>
      <c r="G2995" s="17">
        <v>1989.9</v>
      </c>
      <c r="H2995" s="17">
        <f t="shared" si="47"/>
        <v>0</v>
      </c>
      <c r="I2995" s="21"/>
    </row>
    <row r="2996" spans="1:9" x14ac:dyDescent="0.25">
      <c r="A2996" s="18">
        <v>42761</v>
      </c>
      <c r="B2996" s="19" t="s">
        <v>3393</v>
      </c>
      <c r="C2996" s="20">
        <v>98593</v>
      </c>
      <c r="D2996" s="15" t="s">
        <v>285</v>
      </c>
      <c r="E2996" s="16">
        <v>0</v>
      </c>
      <c r="F2996" s="40" t="s">
        <v>95</v>
      </c>
      <c r="G2996" s="16">
        <v>0</v>
      </c>
      <c r="H2996" s="16">
        <f t="shared" si="47"/>
        <v>0</v>
      </c>
      <c r="I2996" s="21"/>
    </row>
    <row r="2997" spans="1:9" x14ac:dyDescent="0.25">
      <c r="A2997" s="18">
        <v>42761</v>
      </c>
      <c r="B2997" s="19" t="s">
        <v>3394</v>
      </c>
      <c r="C2997" s="20">
        <v>98594</v>
      </c>
      <c r="D2997" s="4" t="s">
        <v>1269</v>
      </c>
      <c r="E2997" s="17">
        <v>5873.8</v>
      </c>
      <c r="F2997" s="41" t="s">
        <v>1391</v>
      </c>
      <c r="G2997" s="17">
        <v>5873.8</v>
      </c>
      <c r="H2997" s="17">
        <f t="shared" si="47"/>
        <v>0</v>
      </c>
      <c r="I2997" s="21"/>
    </row>
    <row r="2998" spans="1:9" x14ac:dyDescent="0.25">
      <c r="A2998" s="18">
        <v>42761</v>
      </c>
      <c r="B2998" s="19" t="s">
        <v>3395</v>
      </c>
      <c r="C2998" s="20">
        <v>98595</v>
      </c>
      <c r="D2998" s="4" t="s">
        <v>49</v>
      </c>
      <c r="E2998" s="17">
        <v>7150.4</v>
      </c>
      <c r="F2998" s="42" t="s">
        <v>3396</v>
      </c>
      <c r="G2998" s="22">
        <f>3000+4150.4</f>
        <v>7150.4</v>
      </c>
      <c r="H2998" s="22">
        <f t="shared" si="47"/>
        <v>0</v>
      </c>
      <c r="I2998" s="21"/>
    </row>
    <row r="2999" spans="1:9" x14ac:dyDescent="0.25">
      <c r="A2999" s="18">
        <v>42761</v>
      </c>
      <c r="B2999" s="19" t="s">
        <v>3397</v>
      </c>
      <c r="C2999" s="20">
        <v>98596</v>
      </c>
      <c r="D2999" s="4" t="s">
        <v>32</v>
      </c>
      <c r="E2999" s="17">
        <v>6772.8</v>
      </c>
      <c r="F2999" s="41" t="s">
        <v>1889</v>
      </c>
      <c r="G2999" s="17">
        <v>6772.8</v>
      </c>
      <c r="H2999" s="17">
        <f t="shared" si="47"/>
        <v>0</v>
      </c>
      <c r="I2999" s="21"/>
    </row>
    <row r="3000" spans="1:9" x14ac:dyDescent="0.25">
      <c r="A3000" s="18">
        <v>42761</v>
      </c>
      <c r="B3000" s="19" t="s">
        <v>3398</v>
      </c>
      <c r="C3000" s="20">
        <v>98597</v>
      </c>
      <c r="D3000" s="4" t="s">
        <v>40</v>
      </c>
      <c r="E3000" s="17">
        <v>4032</v>
      </c>
      <c r="F3000" s="41" t="s">
        <v>361</v>
      </c>
      <c r="G3000" s="17">
        <v>4032</v>
      </c>
      <c r="H3000" s="17">
        <f t="shared" si="47"/>
        <v>0</v>
      </c>
      <c r="I3000" s="21"/>
    </row>
    <row r="3001" spans="1:9" x14ac:dyDescent="0.25">
      <c r="A3001" s="18">
        <v>42761</v>
      </c>
      <c r="B3001" s="19" t="s">
        <v>3399</v>
      </c>
      <c r="C3001" s="20">
        <v>98598</v>
      </c>
      <c r="D3001" s="15" t="s">
        <v>1325</v>
      </c>
      <c r="E3001" s="16">
        <v>0</v>
      </c>
      <c r="F3001" s="40" t="s">
        <v>95</v>
      </c>
      <c r="G3001" s="16">
        <v>0</v>
      </c>
      <c r="H3001" s="16">
        <f t="shared" si="47"/>
        <v>0</v>
      </c>
      <c r="I3001" s="21"/>
    </row>
    <row r="3002" spans="1:9" x14ac:dyDescent="0.25">
      <c r="A3002" s="18">
        <v>42761</v>
      </c>
      <c r="B3002" s="19" t="s">
        <v>3400</v>
      </c>
      <c r="C3002" s="20">
        <v>98599</v>
      </c>
      <c r="D3002" s="4" t="s">
        <v>1325</v>
      </c>
      <c r="E3002" s="17">
        <v>2840.2</v>
      </c>
      <c r="F3002" s="41" t="s">
        <v>1391</v>
      </c>
      <c r="G3002" s="17">
        <v>2840.2</v>
      </c>
      <c r="H3002" s="17">
        <f t="shared" si="47"/>
        <v>0</v>
      </c>
      <c r="I3002" s="21"/>
    </row>
    <row r="3003" spans="1:9" x14ac:dyDescent="0.25">
      <c r="A3003" s="18">
        <v>42761</v>
      </c>
      <c r="B3003" s="19" t="s">
        <v>3401</v>
      </c>
      <c r="C3003" s="20">
        <v>98600</v>
      </c>
      <c r="D3003" s="4" t="s">
        <v>236</v>
      </c>
      <c r="E3003" s="17">
        <v>33458.400000000001</v>
      </c>
      <c r="F3003" s="41" t="s">
        <v>3164</v>
      </c>
      <c r="G3003" s="17">
        <v>33458.400000000001</v>
      </c>
      <c r="H3003" s="17">
        <f t="shared" si="47"/>
        <v>0</v>
      </c>
      <c r="I3003" s="21"/>
    </row>
    <row r="3004" spans="1:9" x14ac:dyDescent="0.25">
      <c r="A3004" s="18">
        <v>42761</v>
      </c>
      <c r="B3004" s="19" t="s">
        <v>3402</v>
      </c>
      <c r="C3004" s="20">
        <v>98601</v>
      </c>
      <c r="D3004" s="4" t="s">
        <v>281</v>
      </c>
      <c r="E3004" s="17">
        <v>1310</v>
      </c>
      <c r="F3004" s="41" t="s">
        <v>1391</v>
      </c>
      <c r="G3004" s="17">
        <v>1310</v>
      </c>
      <c r="H3004" s="17">
        <f t="shared" si="47"/>
        <v>0</v>
      </c>
      <c r="I3004" s="21"/>
    </row>
    <row r="3005" spans="1:9" x14ac:dyDescent="0.25">
      <c r="A3005" s="18">
        <v>42761</v>
      </c>
      <c r="B3005" s="19" t="s">
        <v>3403</v>
      </c>
      <c r="C3005" s="20">
        <v>98602</v>
      </c>
      <c r="D3005" s="4" t="s">
        <v>92</v>
      </c>
      <c r="E3005" s="17">
        <v>2827.2</v>
      </c>
      <c r="F3005" s="41" t="s">
        <v>1391</v>
      </c>
      <c r="G3005" s="17">
        <v>2827.2</v>
      </c>
      <c r="H3005" s="17">
        <f t="shared" si="47"/>
        <v>0</v>
      </c>
      <c r="I3005" s="21"/>
    </row>
    <row r="3006" spans="1:9" x14ac:dyDescent="0.25">
      <c r="A3006" s="18">
        <v>42761</v>
      </c>
      <c r="B3006" s="19" t="s">
        <v>3404</v>
      </c>
      <c r="C3006" s="20">
        <v>98603</v>
      </c>
      <c r="D3006" s="4" t="s">
        <v>250</v>
      </c>
      <c r="E3006" s="17">
        <v>6918.1</v>
      </c>
      <c r="F3006" s="42" t="s">
        <v>3405</v>
      </c>
      <c r="G3006" s="22">
        <f>6550+368.1</f>
        <v>6918.1</v>
      </c>
      <c r="H3006" s="22">
        <f t="shared" si="47"/>
        <v>0</v>
      </c>
      <c r="I3006" s="21"/>
    </row>
    <row r="3007" spans="1:9" x14ac:dyDescent="0.25">
      <c r="A3007" s="18">
        <v>42761</v>
      </c>
      <c r="B3007" s="19" t="s">
        <v>3406</v>
      </c>
      <c r="C3007" s="20">
        <v>98604</v>
      </c>
      <c r="D3007" s="4" t="s">
        <v>448</v>
      </c>
      <c r="E3007" s="17">
        <v>538.20000000000005</v>
      </c>
      <c r="F3007" s="41" t="s">
        <v>1391</v>
      </c>
      <c r="G3007" s="17">
        <v>538.20000000000005</v>
      </c>
      <c r="H3007" s="17">
        <f t="shared" si="47"/>
        <v>0</v>
      </c>
      <c r="I3007" s="21"/>
    </row>
    <row r="3008" spans="1:9" x14ac:dyDescent="0.25">
      <c r="A3008" s="18">
        <v>42761</v>
      </c>
      <c r="B3008" s="19" t="s">
        <v>3407</v>
      </c>
      <c r="C3008" s="20">
        <v>98605</v>
      </c>
      <c r="D3008" s="4" t="s">
        <v>1081</v>
      </c>
      <c r="E3008" s="17">
        <v>1580.52</v>
      </c>
      <c r="F3008" s="41" t="s">
        <v>1391</v>
      </c>
      <c r="G3008" s="17">
        <v>1580.52</v>
      </c>
      <c r="H3008" s="17">
        <f t="shared" si="47"/>
        <v>0</v>
      </c>
      <c r="I3008" s="21"/>
    </row>
    <row r="3009" spans="1:9" x14ac:dyDescent="0.25">
      <c r="A3009" s="18">
        <v>42761</v>
      </c>
      <c r="B3009" s="19" t="s">
        <v>3408</v>
      </c>
      <c r="C3009" s="20">
        <v>98606</v>
      </c>
      <c r="D3009" s="4" t="s">
        <v>509</v>
      </c>
      <c r="E3009" s="17">
        <v>28974</v>
      </c>
      <c r="F3009" s="41" t="s">
        <v>765</v>
      </c>
      <c r="G3009" s="17">
        <v>28974</v>
      </c>
      <c r="H3009" s="17">
        <f t="shared" si="47"/>
        <v>0</v>
      </c>
      <c r="I3009" s="21"/>
    </row>
    <row r="3010" spans="1:9" x14ac:dyDescent="0.25">
      <c r="A3010" s="18">
        <v>42761</v>
      </c>
      <c r="B3010" s="19" t="s">
        <v>3409</v>
      </c>
      <c r="C3010" s="20">
        <v>98607</v>
      </c>
      <c r="D3010" s="4" t="s">
        <v>67</v>
      </c>
      <c r="E3010" s="17">
        <v>3723.5</v>
      </c>
      <c r="F3010" s="41" t="s">
        <v>2009</v>
      </c>
      <c r="G3010" s="17">
        <v>3723.5</v>
      </c>
      <c r="H3010" s="17">
        <f t="shared" si="47"/>
        <v>0</v>
      </c>
      <c r="I3010" s="21"/>
    </row>
    <row r="3011" spans="1:9" x14ac:dyDescent="0.25">
      <c r="A3011" s="18">
        <v>42761</v>
      </c>
      <c r="B3011" s="19" t="s">
        <v>3410</v>
      </c>
      <c r="C3011" s="20">
        <v>98608</v>
      </c>
      <c r="D3011" s="4" t="s">
        <v>99</v>
      </c>
      <c r="E3011" s="17">
        <v>1920</v>
      </c>
      <c r="F3011" s="41" t="s">
        <v>1391</v>
      </c>
      <c r="G3011" s="17">
        <v>1920</v>
      </c>
      <c r="H3011" s="17">
        <f t="shared" si="47"/>
        <v>0</v>
      </c>
      <c r="I3011" s="21"/>
    </row>
    <row r="3012" spans="1:9" x14ac:dyDescent="0.25">
      <c r="A3012" s="18">
        <v>42761</v>
      </c>
      <c r="B3012" s="19" t="s">
        <v>3411</v>
      </c>
      <c r="C3012" s="20">
        <v>98609</v>
      </c>
      <c r="D3012" s="4" t="s">
        <v>576</v>
      </c>
      <c r="E3012" s="17">
        <v>338</v>
      </c>
      <c r="F3012" s="41" t="s">
        <v>361</v>
      </c>
      <c r="G3012" s="17">
        <v>338</v>
      </c>
      <c r="H3012" s="17">
        <f t="shared" si="47"/>
        <v>0</v>
      </c>
      <c r="I3012" s="21"/>
    </row>
    <row r="3013" spans="1:9" x14ac:dyDescent="0.25">
      <c r="A3013" s="18">
        <v>42761</v>
      </c>
      <c r="B3013" s="19" t="s">
        <v>3412</v>
      </c>
      <c r="C3013" s="20">
        <v>98610</v>
      </c>
      <c r="D3013" s="4" t="s">
        <v>1209</v>
      </c>
      <c r="E3013" s="17">
        <v>164.8</v>
      </c>
      <c r="F3013" s="41" t="s">
        <v>361</v>
      </c>
      <c r="G3013" s="17">
        <v>164.8</v>
      </c>
      <c r="H3013" s="17">
        <f t="shared" si="47"/>
        <v>0</v>
      </c>
      <c r="I3013" s="21"/>
    </row>
    <row r="3014" spans="1:9" x14ac:dyDescent="0.25">
      <c r="A3014" s="18">
        <v>42761</v>
      </c>
      <c r="B3014" s="19" t="s">
        <v>3413</v>
      </c>
      <c r="C3014" s="20">
        <v>98611</v>
      </c>
      <c r="D3014" s="4" t="s">
        <v>35</v>
      </c>
      <c r="E3014" s="17">
        <v>12973.6</v>
      </c>
      <c r="F3014" s="41" t="s">
        <v>361</v>
      </c>
      <c r="G3014" s="17">
        <v>12973.6</v>
      </c>
      <c r="H3014" s="17">
        <f t="shared" ref="H3014:H3077" si="48">E3014-G3014</f>
        <v>0</v>
      </c>
      <c r="I3014" s="21"/>
    </row>
    <row r="3015" spans="1:9" x14ac:dyDescent="0.25">
      <c r="A3015" s="18">
        <v>42761</v>
      </c>
      <c r="B3015" s="19" t="s">
        <v>3414</v>
      </c>
      <c r="C3015" s="20">
        <v>98612</v>
      </c>
      <c r="D3015" s="4" t="s">
        <v>83</v>
      </c>
      <c r="E3015" s="17">
        <v>4076.8</v>
      </c>
      <c r="F3015" s="41" t="s">
        <v>1391</v>
      </c>
      <c r="G3015" s="17">
        <v>4076.8</v>
      </c>
      <c r="H3015" s="17">
        <f t="shared" si="48"/>
        <v>0</v>
      </c>
      <c r="I3015" s="21"/>
    </row>
    <row r="3016" spans="1:9" x14ac:dyDescent="0.25">
      <c r="A3016" s="18">
        <v>42761</v>
      </c>
      <c r="B3016" s="19" t="s">
        <v>3415</v>
      </c>
      <c r="C3016" s="20">
        <v>98613</v>
      </c>
      <c r="D3016" s="4" t="s">
        <v>1259</v>
      </c>
      <c r="E3016" s="17">
        <v>686.2</v>
      </c>
      <c r="F3016" s="41" t="s">
        <v>1391</v>
      </c>
      <c r="G3016" s="17">
        <v>686.2</v>
      </c>
      <c r="H3016" s="17">
        <f t="shared" si="48"/>
        <v>0</v>
      </c>
      <c r="I3016" s="21"/>
    </row>
    <row r="3017" spans="1:9" x14ac:dyDescent="0.25">
      <c r="A3017" s="18">
        <v>42761</v>
      </c>
      <c r="B3017" s="19" t="s">
        <v>3416</v>
      </c>
      <c r="C3017" s="20">
        <v>98614</v>
      </c>
      <c r="D3017" s="4" t="s">
        <v>109</v>
      </c>
      <c r="E3017" s="17">
        <v>3200.9</v>
      </c>
      <c r="F3017" s="41" t="s">
        <v>1391</v>
      </c>
      <c r="G3017" s="17">
        <v>3200.9</v>
      </c>
      <c r="H3017" s="17">
        <f t="shared" si="48"/>
        <v>0</v>
      </c>
      <c r="I3017" s="21"/>
    </row>
    <row r="3018" spans="1:9" x14ac:dyDescent="0.25">
      <c r="A3018" s="18">
        <v>42761</v>
      </c>
      <c r="B3018" s="19" t="s">
        <v>3417</v>
      </c>
      <c r="C3018" s="20">
        <v>98615</v>
      </c>
      <c r="D3018" s="15" t="s">
        <v>218</v>
      </c>
      <c r="E3018" s="16">
        <v>0</v>
      </c>
      <c r="F3018" s="40" t="s">
        <v>95</v>
      </c>
      <c r="G3018" s="16">
        <v>0</v>
      </c>
      <c r="H3018" s="16">
        <f t="shared" si="48"/>
        <v>0</v>
      </c>
      <c r="I3018" s="21"/>
    </row>
    <row r="3019" spans="1:9" x14ac:dyDescent="0.25">
      <c r="A3019" s="18">
        <v>42761</v>
      </c>
      <c r="B3019" s="19" t="s">
        <v>3418</v>
      </c>
      <c r="C3019" s="20">
        <v>98616</v>
      </c>
      <c r="D3019" s="4" t="s">
        <v>414</v>
      </c>
      <c r="E3019" s="17">
        <v>2519.3000000000002</v>
      </c>
      <c r="F3019" s="41" t="s">
        <v>1391</v>
      </c>
      <c r="G3019" s="17">
        <v>2519.3000000000002</v>
      </c>
      <c r="H3019" s="17">
        <f t="shared" si="48"/>
        <v>0</v>
      </c>
      <c r="I3019" s="21"/>
    </row>
    <row r="3020" spans="1:9" x14ac:dyDescent="0.25">
      <c r="A3020" s="18">
        <v>42761</v>
      </c>
      <c r="B3020" s="19" t="s">
        <v>3419</v>
      </c>
      <c r="C3020" s="20">
        <v>98617</v>
      </c>
      <c r="D3020" s="4" t="s">
        <v>285</v>
      </c>
      <c r="E3020" s="17">
        <v>760.8</v>
      </c>
      <c r="F3020" s="41" t="s">
        <v>1391</v>
      </c>
      <c r="G3020" s="17">
        <v>760.8</v>
      </c>
      <c r="H3020" s="17">
        <f t="shared" si="48"/>
        <v>0</v>
      </c>
      <c r="I3020" s="21"/>
    </row>
    <row r="3021" spans="1:9" x14ac:dyDescent="0.25">
      <c r="A3021" s="18">
        <v>42761</v>
      </c>
      <c r="B3021" s="19" t="s">
        <v>3420</v>
      </c>
      <c r="C3021" s="20">
        <v>98618</v>
      </c>
      <c r="D3021" s="4" t="s">
        <v>289</v>
      </c>
      <c r="E3021" s="17">
        <v>38425.1</v>
      </c>
      <c r="F3021" s="41" t="s">
        <v>3164</v>
      </c>
      <c r="G3021" s="17">
        <v>38425.1</v>
      </c>
      <c r="H3021" s="17">
        <f t="shared" si="48"/>
        <v>0</v>
      </c>
      <c r="I3021" s="21"/>
    </row>
    <row r="3022" spans="1:9" x14ac:dyDescent="0.25">
      <c r="A3022" s="18">
        <v>42761</v>
      </c>
      <c r="B3022" s="19" t="s">
        <v>3421</v>
      </c>
      <c r="C3022" s="20">
        <v>98619</v>
      </c>
      <c r="D3022" s="4" t="s">
        <v>103</v>
      </c>
      <c r="E3022" s="17">
        <v>4335.3999999999996</v>
      </c>
      <c r="F3022" s="41" t="s">
        <v>2009</v>
      </c>
      <c r="G3022" s="17">
        <v>4335.3999999999996</v>
      </c>
      <c r="H3022" s="17">
        <f t="shared" si="48"/>
        <v>0</v>
      </c>
      <c r="I3022" s="21"/>
    </row>
    <row r="3023" spans="1:9" x14ac:dyDescent="0.25">
      <c r="A3023" s="18">
        <v>42761</v>
      </c>
      <c r="B3023" s="19" t="s">
        <v>3422</v>
      </c>
      <c r="C3023" s="20">
        <v>98620</v>
      </c>
      <c r="D3023" s="4" t="s">
        <v>105</v>
      </c>
      <c r="E3023" s="17">
        <v>3466.2</v>
      </c>
      <c r="F3023" s="41" t="s">
        <v>1391</v>
      </c>
      <c r="G3023" s="17">
        <v>3466.2</v>
      </c>
      <c r="H3023" s="17">
        <f t="shared" si="48"/>
        <v>0</v>
      </c>
      <c r="I3023" s="21"/>
    </row>
    <row r="3024" spans="1:9" x14ac:dyDescent="0.25">
      <c r="A3024" s="18">
        <v>42761</v>
      </c>
      <c r="B3024" s="19" t="s">
        <v>3423</v>
      </c>
      <c r="C3024" s="20">
        <v>98621</v>
      </c>
      <c r="D3024" s="4" t="s">
        <v>47</v>
      </c>
      <c r="E3024" s="17">
        <v>4024.5</v>
      </c>
      <c r="F3024" s="41" t="s">
        <v>1391</v>
      </c>
      <c r="G3024" s="17">
        <v>4024.5</v>
      </c>
      <c r="H3024" s="17">
        <f t="shared" si="48"/>
        <v>0</v>
      </c>
      <c r="I3024" s="21"/>
    </row>
    <row r="3025" spans="1:9" x14ac:dyDescent="0.25">
      <c r="A3025" s="18">
        <v>42761</v>
      </c>
      <c r="B3025" s="19" t="s">
        <v>3424</v>
      </c>
      <c r="C3025" s="20">
        <v>98622</v>
      </c>
      <c r="D3025" s="4" t="s">
        <v>105</v>
      </c>
      <c r="E3025" s="17">
        <v>164.9</v>
      </c>
      <c r="F3025" s="41" t="s">
        <v>2009</v>
      </c>
      <c r="G3025" s="17">
        <v>164.9</v>
      </c>
      <c r="H3025" s="17">
        <f t="shared" si="48"/>
        <v>0</v>
      </c>
      <c r="I3025" s="21"/>
    </row>
    <row r="3026" spans="1:9" x14ac:dyDescent="0.25">
      <c r="A3026" s="18">
        <v>42761</v>
      </c>
      <c r="B3026" s="19" t="s">
        <v>3425</v>
      </c>
      <c r="C3026" s="20">
        <v>98623</v>
      </c>
      <c r="D3026" s="4" t="s">
        <v>3426</v>
      </c>
      <c r="E3026" s="17">
        <v>5132.8</v>
      </c>
      <c r="F3026" s="41" t="s">
        <v>1391</v>
      </c>
      <c r="G3026" s="17">
        <v>5132.8</v>
      </c>
      <c r="H3026" s="17">
        <f t="shared" si="48"/>
        <v>0</v>
      </c>
      <c r="I3026" s="21"/>
    </row>
    <row r="3027" spans="1:9" x14ac:dyDescent="0.25">
      <c r="A3027" s="18">
        <v>42761</v>
      </c>
      <c r="B3027" s="19" t="s">
        <v>3427</v>
      </c>
      <c r="C3027" s="20">
        <v>98624</v>
      </c>
      <c r="D3027" s="4" t="s">
        <v>613</v>
      </c>
      <c r="E3027" s="17">
        <v>3145.8</v>
      </c>
      <c r="F3027" s="41" t="s">
        <v>1391</v>
      </c>
      <c r="G3027" s="17">
        <v>3145.8</v>
      </c>
      <c r="H3027" s="17">
        <f t="shared" si="48"/>
        <v>0</v>
      </c>
      <c r="I3027" s="21"/>
    </row>
    <row r="3028" spans="1:9" x14ac:dyDescent="0.25">
      <c r="A3028" s="18">
        <v>42761</v>
      </c>
      <c r="B3028" s="19" t="s">
        <v>3428</v>
      </c>
      <c r="C3028" s="20">
        <v>98625</v>
      </c>
      <c r="D3028" s="4" t="s">
        <v>30</v>
      </c>
      <c r="E3028" s="17">
        <v>335</v>
      </c>
      <c r="F3028" s="41" t="s">
        <v>1391</v>
      </c>
      <c r="G3028" s="17">
        <v>335</v>
      </c>
      <c r="H3028" s="17">
        <f t="shared" si="48"/>
        <v>0</v>
      </c>
      <c r="I3028" s="21"/>
    </row>
    <row r="3029" spans="1:9" x14ac:dyDescent="0.25">
      <c r="A3029" s="18">
        <v>42761</v>
      </c>
      <c r="B3029" s="19" t="s">
        <v>3429</v>
      </c>
      <c r="C3029" s="20">
        <v>98626</v>
      </c>
      <c r="D3029" s="4" t="s">
        <v>293</v>
      </c>
      <c r="E3029" s="17">
        <v>294</v>
      </c>
      <c r="F3029" s="41" t="s">
        <v>1391</v>
      </c>
      <c r="G3029" s="17">
        <v>294</v>
      </c>
      <c r="H3029" s="17">
        <f t="shared" si="48"/>
        <v>0</v>
      </c>
      <c r="I3029" s="21"/>
    </row>
    <row r="3030" spans="1:9" x14ac:dyDescent="0.25">
      <c r="A3030" s="18">
        <v>42761</v>
      </c>
      <c r="B3030" s="19" t="s">
        <v>3430</v>
      </c>
      <c r="C3030" s="20">
        <v>98627</v>
      </c>
      <c r="D3030" s="15" t="s">
        <v>312</v>
      </c>
      <c r="E3030" s="16">
        <v>0</v>
      </c>
      <c r="F3030" s="40" t="s">
        <v>95</v>
      </c>
      <c r="G3030" s="16">
        <v>0</v>
      </c>
      <c r="H3030" s="16">
        <f t="shared" si="48"/>
        <v>0</v>
      </c>
      <c r="I3030" s="21"/>
    </row>
    <row r="3031" spans="1:9" x14ac:dyDescent="0.25">
      <c r="A3031" s="18">
        <v>42761</v>
      </c>
      <c r="B3031" s="19" t="s">
        <v>3431</v>
      </c>
      <c r="C3031" s="20">
        <v>98628</v>
      </c>
      <c r="D3031" s="4" t="s">
        <v>236</v>
      </c>
      <c r="E3031" s="17">
        <v>33800.400000000001</v>
      </c>
      <c r="F3031" s="41" t="s">
        <v>3164</v>
      </c>
      <c r="G3031" s="17">
        <v>33800.400000000001</v>
      </c>
      <c r="H3031" s="17">
        <f t="shared" si="48"/>
        <v>0</v>
      </c>
      <c r="I3031" s="21"/>
    </row>
    <row r="3032" spans="1:9" x14ac:dyDescent="0.25">
      <c r="A3032" s="18">
        <v>42761</v>
      </c>
      <c r="B3032" s="19" t="s">
        <v>3432</v>
      </c>
      <c r="C3032" s="20">
        <v>98629</v>
      </c>
      <c r="D3032" s="4" t="s">
        <v>149</v>
      </c>
      <c r="E3032" s="17">
        <v>617.70000000000005</v>
      </c>
      <c r="F3032" s="41" t="s">
        <v>1391</v>
      </c>
      <c r="G3032" s="17">
        <v>617.70000000000005</v>
      </c>
      <c r="H3032" s="17">
        <f t="shared" si="48"/>
        <v>0</v>
      </c>
      <c r="I3032" s="21"/>
    </row>
    <row r="3033" spans="1:9" x14ac:dyDescent="0.25">
      <c r="A3033" s="18">
        <v>42761</v>
      </c>
      <c r="B3033" s="19" t="s">
        <v>3433</v>
      </c>
      <c r="C3033" s="20">
        <v>98630</v>
      </c>
      <c r="D3033" s="4" t="s">
        <v>272</v>
      </c>
      <c r="E3033" s="17">
        <v>786.6</v>
      </c>
      <c r="F3033" s="41" t="s">
        <v>2143</v>
      </c>
      <c r="G3033" s="17">
        <v>786.6</v>
      </c>
      <c r="H3033" s="17">
        <f t="shared" si="48"/>
        <v>0</v>
      </c>
      <c r="I3033" s="21"/>
    </row>
    <row r="3034" spans="1:9" x14ac:dyDescent="0.25">
      <c r="A3034" s="18">
        <v>42761</v>
      </c>
      <c r="B3034" s="19" t="s">
        <v>3434</v>
      </c>
      <c r="C3034" s="20">
        <v>98631</v>
      </c>
      <c r="D3034" s="4" t="s">
        <v>79</v>
      </c>
      <c r="E3034" s="17">
        <v>2246.4</v>
      </c>
      <c r="F3034" s="41" t="s">
        <v>1391</v>
      </c>
      <c r="G3034" s="17">
        <v>2246.4</v>
      </c>
      <c r="H3034" s="17">
        <f t="shared" si="48"/>
        <v>0</v>
      </c>
      <c r="I3034" s="21"/>
    </row>
    <row r="3035" spans="1:9" x14ac:dyDescent="0.25">
      <c r="A3035" s="18">
        <v>42761</v>
      </c>
      <c r="B3035" s="19" t="s">
        <v>3435</v>
      </c>
      <c r="C3035" s="20">
        <v>98632</v>
      </c>
      <c r="D3035" s="4" t="s">
        <v>341</v>
      </c>
      <c r="E3035" s="17">
        <v>9545.6</v>
      </c>
      <c r="F3035" s="41" t="s">
        <v>1391</v>
      </c>
      <c r="G3035" s="17">
        <v>9545.6</v>
      </c>
      <c r="H3035" s="17">
        <f t="shared" si="48"/>
        <v>0</v>
      </c>
      <c r="I3035" s="21"/>
    </row>
    <row r="3036" spans="1:9" x14ac:dyDescent="0.25">
      <c r="A3036" s="18">
        <v>42761</v>
      </c>
      <c r="B3036" s="19" t="s">
        <v>3436</v>
      </c>
      <c r="C3036" s="20">
        <v>98633</v>
      </c>
      <c r="D3036" s="4" t="s">
        <v>268</v>
      </c>
      <c r="E3036" s="17">
        <v>5667.8</v>
      </c>
      <c r="F3036" s="41" t="s">
        <v>1889</v>
      </c>
      <c r="G3036" s="17">
        <v>5667.8</v>
      </c>
      <c r="H3036" s="17">
        <f t="shared" si="48"/>
        <v>0</v>
      </c>
      <c r="I3036" s="21"/>
    </row>
    <row r="3037" spans="1:9" x14ac:dyDescent="0.25">
      <c r="A3037" s="18">
        <v>42761</v>
      </c>
      <c r="B3037" s="19" t="s">
        <v>3437</v>
      </c>
      <c r="C3037" s="20">
        <v>98634</v>
      </c>
      <c r="D3037" s="4" t="s">
        <v>274</v>
      </c>
      <c r="E3037" s="17">
        <v>1113.5999999999999</v>
      </c>
      <c r="F3037" s="41" t="s">
        <v>1889</v>
      </c>
      <c r="G3037" s="17">
        <v>1113.5999999999999</v>
      </c>
      <c r="H3037" s="17">
        <f t="shared" si="48"/>
        <v>0</v>
      </c>
      <c r="I3037" s="21"/>
    </row>
    <row r="3038" spans="1:9" x14ac:dyDescent="0.25">
      <c r="A3038" s="18">
        <v>42761</v>
      </c>
      <c r="B3038" s="19" t="s">
        <v>3438</v>
      </c>
      <c r="C3038" s="20">
        <v>98635</v>
      </c>
      <c r="D3038" s="4" t="s">
        <v>1116</v>
      </c>
      <c r="E3038" s="17">
        <v>1939.2</v>
      </c>
      <c r="F3038" s="41" t="s">
        <v>2143</v>
      </c>
      <c r="G3038" s="17">
        <v>1939.2</v>
      </c>
      <c r="H3038" s="17">
        <f t="shared" si="48"/>
        <v>0</v>
      </c>
      <c r="I3038" s="21"/>
    </row>
    <row r="3039" spans="1:9" x14ac:dyDescent="0.25">
      <c r="A3039" s="18">
        <v>42761</v>
      </c>
      <c r="B3039" s="19" t="s">
        <v>3439</v>
      </c>
      <c r="C3039" s="20">
        <v>98636</v>
      </c>
      <c r="D3039" s="4" t="s">
        <v>236</v>
      </c>
      <c r="E3039" s="17">
        <v>32886</v>
      </c>
      <c r="F3039" s="41" t="s">
        <v>3164</v>
      </c>
      <c r="G3039" s="17">
        <v>32886</v>
      </c>
      <c r="H3039" s="17">
        <f t="shared" si="48"/>
        <v>0</v>
      </c>
      <c r="I3039" s="21"/>
    </row>
    <row r="3040" spans="1:9" x14ac:dyDescent="0.25">
      <c r="A3040" s="18">
        <v>42761</v>
      </c>
      <c r="B3040" s="19" t="s">
        <v>3440</v>
      </c>
      <c r="C3040" s="20">
        <v>98637</v>
      </c>
      <c r="D3040" s="4" t="s">
        <v>264</v>
      </c>
      <c r="E3040" s="17">
        <v>13842.2</v>
      </c>
      <c r="F3040" s="41" t="s">
        <v>1391</v>
      </c>
      <c r="G3040" s="17">
        <v>13842.2</v>
      </c>
      <c r="H3040" s="17">
        <f t="shared" si="48"/>
        <v>0</v>
      </c>
      <c r="I3040" s="21"/>
    </row>
    <row r="3041" spans="1:9" x14ac:dyDescent="0.25">
      <c r="A3041" s="18">
        <v>42761</v>
      </c>
      <c r="B3041" s="19" t="s">
        <v>3441</v>
      </c>
      <c r="C3041" s="20">
        <v>98638</v>
      </c>
      <c r="D3041" s="4" t="s">
        <v>222</v>
      </c>
      <c r="E3041" s="17">
        <v>149148.20000000001</v>
      </c>
      <c r="F3041" s="41" t="s">
        <v>1429</v>
      </c>
      <c r="G3041" s="17">
        <v>149148.20000000001</v>
      </c>
      <c r="H3041" s="17">
        <f t="shared" si="48"/>
        <v>0</v>
      </c>
      <c r="I3041" s="21"/>
    </row>
    <row r="3042" spans="1:9" x14ac:dyDescent="0.25">
      <c r="A3042" s="18">
        <v>42761</v>
      </c>
      <c r="B3042" s="19" t="s">
        <v>3442</v>
      </c>
      <c r="C3042" s="20">
        <v>98639</v>
      </c>
      <c r="D3042" s="4" t="s">
        <v>862</v>
      </c>
      <c r="E3042" s="17">
        <v>14880.2</v>
      </c>
      <c r="F3042" s="41" t="s">
        <v>1391</v>
      </c>
      <c r="G3042" s="17">
        <v>14880.2</v>
      </c>
      <c r="H3042" s="17">
        <f t="shared" si="48"/>
        <v>0</v>
      </c>
      <c r="I3042" s="21"/>
    </row>
    <row r="3043" spans="1:9" x14ac:dyDescent="0.25">
      <c r="A3043" s="18">
        <v>42761</v>
      </c>
      <c r="B3043" s="19" t="s">
        <v>3443</v>
      </c>
      <c r="C3043" s="20">
        <v>98640</v>
      </c>
      <c r="D3043" s="4" t="s">
        <v>321</v>
      </c>
      <c r="E3043" s="17">
        <v>503.7</v>
      </c>
      <c r="F3043" s="41" t="s">
        <v>1391</v>
      </c>
      <c r="G3043" s="17">
        <v>503.7</v>
      </c>
      <c r="H3043" s="17">
        <f t="shared" si="48"/>
        <v>0</v>
      </c>
      <c r="I3043" s="21"/>
    </row>
    <row r="3044" spans="1:9" x14ac:dyDescent="0.25">
      <c r="A3044" s="18">
        <v>42761</v>
      </c>
      <c r="B3044" s="19" t="s">
        <v>3444</v>
      </c>
      <c r="C3044" s="20">
        <v>98641</v>
      </c>
      <c r="D3044" s="4" t="s">
        <v>57</v>
      </c>
      <c r="E3044" s="17">
        <v>576</v>
      </c>
      <c r="F3044" s="41" t="s">
        <v>2143</v>
      </c>
      <c r="G3044" s="17">
        <v>576</v>
      </c>
      <c r="H3044" s="17">
        <f t="shared" si="48"/>
        <v>0</v>
      </c>
      <c r="I3044" s="21"/>
    </row>
    <row r="3045" spans="1:9" x14ac:dyDescent="0.25">
      <c r="A3045" s="18">
        <v>42761</v>
      </c>
      <c r="B3045" s="19" t="s">
        <v>3445</v>
      </c>
      <c r="C3045" s="20">
        <v>98642</v>
      </c>
      <c r="D3045" s="4" t="s">
        <v>30</v>
      </c>
      <c r="E3045" s="17">
        <v>1334.76</v>
      </c>
      <c r="F3045" s="41" t="s">
        <v>2143</v>
      </c>
      <c r="G3045" s="17">
        <v>1334.76</v>
      </c>
      <c r="H3045" s="17">
        <f t="shared" si="48"/>
        <v>0</v>
      </c>
      <c r="I3045" s="21"/>
    </row>
    <row r="3046" spans="1:9" x14ac:dyDescent="0.25">
      <c r="A3046" s="18">
        <v>42761</v>
      </c>
      <c r="B3046" s="19" t="s">
        <v>3446</v>
      </c>
      <c r="C3046" s="20">
        <v>98643</v>
      </c>
      <c r="D3046" s="4" t="s">
        <v>168</v>
      </c>
      <c r="E3046" s="17">
        <v>5005.3999999999996</v>
      </c>
      <c r="F3046" s="41" t="s">
        <v>1889</v>
      </c>
      <c r="G3046" s="17">
        <v>5005.3999999999996</v>
      </c>
      <c r="H3046" s="17">
        <f t="shared" si="48"/>
        <v>0</v>
      </c>
      <c r="I3046" s="21"/>
    </row>
    <row r="3047" spans="1:9" x14ac:dyDescent="0.25">
      <c r="A3047" s="18">
        <v>42761</v>
      </c>
      <c r="B3047" s="19" t="s">
        <v>3447</v>
      </c>
      <c r="C3047" s="20">
        <v>98644</v>
      </c>
      <c r="D3047" s="4" t="s">
        <v>30</v>
      </c>
      <c r="E3047" s="17">
        <v>323.39999999999998</v>
      </c>
      <c r="F3047" s="41" t="s">
        <v>1391</v>
      </c>
      <c r="G3047" s="17">
        <v>323.39999999999998</v>
      </c>
      <c r="H3047" s="17">
        <f t="shared" si="48"/>
        <v>0</v>
      </c>
      <c r="I3047" s="21"/>
    </row>
    <row r="3048" spans="1:9" x14ac:dyDescent="0.25">
      <c r="A3048" s="18">
        <v>42761</v>
      </c>
      <c r="B3048" s="19" t="s">
        <v>3448</v>
      </c>
      <c r="C3048" s="20">
        <v>98645</v>
      </c>
      <c r="D3048" s="4" t="s">
        <v>205</v>
      </c>
      <c r="E3048" s="17">
        <v>40113</v>
      </c>
      <c r="F3048" s="42" t="s">
        <v>3449</v>
      </c>
      <c r="G3048" s="22">
        <f>22113+18000</f>
        <v>40113</v>
      </c>
      <c r="H3048" s="22">
        <f t="shared" si="48"/>
        <v>0</v>
      </c>
      <c r="I3048" s="21"/>
    </row>
    <row r="3049" spans="1:9" x14ac:dyDescent="0.25">
      <c r="A3049" s="18">
        <v>42761</v>
      </c>
      <c r="B3049" s="19" t="s">
        <v>3450</v>
      </c>
      <c r="C3049" s="20">
        <v>98646</v>
      </c>
      <c r="D3049" s="4" t="s">
        <v>563</v>
      </c>
      <c r="E3049" s="17">
        <v>2275.1</v>
      </c>
      <c r="F3049" s="41" t="s">
        <v>1391</v>
      </c>
      <c r="G3049" s="17">
        <v>2275.1</v>
      </c>
      <c r="H3049" s="17">
        <f t="shared" si="48"/>
        <v>0</v>
      </c>
      <c r="I3049" s="21"/>
    </row>
    <row r="3050" spans="1:9" x14ac:dyDescent="0.25">
      <c r="A3050" s="18">
        <v>42761</v>
      </c>
      <c r="B3050" s="19" t="s">
        <v>3451</v>
      </c>
      <c r="C3050" s="20">
        <v>98647</v>
      </c>
      <c r="D3050" s="4" t="s">
        <v>1408</v>
      </c>
      <c r="E3050" s="17">
        <v>1026.5999999999999</v>
      </c>
      <c r="F3050" s="41" t="s">
        <v>1391</v>
      </c>
      <c r="G3050" s="17">
        <v>1026.5999999999999</v>
      </c>
      <c r="H3050" s="17">
        <f t="shared" si="48"/>
        <v>0</v>
      </c>
      <c r="I3050" s="21"/>
    </row>
    <row r="3051" spans="1:9" x14ac:dyDescent="0.25">
      <c r="A3051" s="18">
        <v>42761</v>
      </c>
      <c r="B3051" s="19" t="s">
        <v>3452</v>
      </c>
      <c r="C3051" s="20">
        <v>98648</v>
      </c>
      <c r="D3051" s="4" t="s">
        <v>302</v>
      </c>
      <c r="E3051" s="17">
        <v>6412.8</v>
      </c>
      <c r="F3051" s="41" t="s">
        <v>1391</v>
      </c>
      <c r="G3051" s="17">
        <v>6412.8</v>
      </c>
      <c r="H3051" s="17">
        <f t="shared" si="48"/>
        <v>0</v>
      </c>
      <c r="I3051" s="21"/>
    </row>
    <row r="3052" spans="1:9" x14ac:dyDescent="0.25">
      <c r="A3052" s="18">
        <v>42761</v>
      </c>
      <c r="B3052" s="19" t="s">
        <v>3453</v>
      </c>
      <c r="C3052" s="20">
        <v>98649</v>
      </c>
      <c r="D3052" s="4" t="s">
        <v>226</v>
      </c>
      <c r="E3052" s="17">
        <v>3277.8</v>
      </c>
      <c r="F3052" s="41" t="s">
        <v>1391</v>
      </c>
      <c r="G3052" s="17">
        <v>3277.8</v>
      </c>
      <c r="H3052" s="17">
        <f t="shared" si="48"/>
        <v>0</v>
      </c>
      <c r="I3052" s="21"/>
    </row>
    <row r="3053" spans="1:9" x14ac:dyDescent="0.25">
      <c r="A3053" s="18">
        <v>42761</v>
      </c>
      <c r="B3053" s="19" t="s">
        <v>3454</v>
      </c>
      <c r="C3053" s="20">
        <v>98650</v>
      </c>
      <c r="D3053" s="4" t="s">
        <v>305</v>
      </c>
      <c r="E3053" s="17">
        <v>8867.4</v>
      </c>
      <c r="F3053" s="41" t="s">
        <v>1173</v>
      </c>
      <c r="G3053" s="17">
        <v>8867.4</v>
      </c>
      <c r="H3053" s="17">
        <f t="shared" si="48"/>
        <v>0</v>
      </c>
      <c r="I3053" s="21"/>
    </row>
    <row r="3054" spans="1:9" x14ac:dyDescent="0.25">
      <c r="A3054" s="18">
        <v>42761</v>
      </c>
      <c r="B3054" s="19" t="s">
        <v>3455</v>
      </c>
      <c r="C3054" s="20">
        <v>98651</v>
      </c>
      <c r="D3054" s="4" t="s">
        <v>476</v>
      </c>
      <c r="E3054" s="17">
        <v>5383.7</v>
      </c>
      <c r="F3054" s="41" t="s">
        <v>1391</v>
      </c>
      <c r="G3054" s="17">
        <v>5383.7</v>
      </c>
      <c r="H3054" s="17">
        <f t="shared" si="48"/>
        <v>0</v>
      </c>
      <c r="I3054" s="21"/>
    </row>
    <row r="3055" spans="1:9" x14ac:dyDescent="0.25">
      <c r="A3055" s="18">
        <v>42761</v>
      </c>
      <c r="B3055" s="19" t="s">
        <v>3456</v>
      </c>
      <c r="C3055" s="20">
        <v>98652</v>
      </c>
      <c r="D3055" s="4" t="s">
        <v>10</v>
      </c>
      <c r="E3055" s="17">
        <v>263461.2</v>
      </c>
      <c r="F3055" s="41" t="s">
        <v>361</v>
      </c>
      <c r="G3055" s="17">
        <v>263461.2</v>
      </c>
      <c r="H3055" s="17">
        <f t="shared" si="48"/>
        <v>0</v>
      </c>
      <c r="I3055" s="21"/>
    </row>
    <row r="3056" spans="1:9" x14ac:dyDescent="0.25">
      <c r="A3056" s="18">
        <v>42761</v>
      </c>
      <c r="B3056" s="19" t="s">
        <v>3457</v>
      </c>
      <c r="C3056" s="20">
        <v>98653</v>
      </c>
      <c r="D3056" s="4" t="s">
        <v>182</v>
      </c>
      <c r="E3056" s="17">
        <v>2400</v>
      </c>
      <c r="F3056" s="41" t="s">
        <v>2143</v>
      </c>
      <c r="G3056" s="17">
        <v>2400</v>
      </c>
      <c r="H3056" s="17">
        <f t="shared" si="48"/>
        <v>0</v>
      </c>
      <c r="I3056" s="21"/>
    </row>
    <row r="3057" spans="1:9" x14ac:dyDescent="0.25">
      <c r="A3057" s="18">
        <v>42761</v>
      </c>
      <c r="B3057" s="19" t="s">
        <v>3458</v>
      </c>
      <c r="C3057" s="20">
        <v>98654</v>
      </c>
      <c r="D3057" s="4" t="s">
        <v>349</v>
      </c>
      <c r="E3057" s="17">
        <v>8835.6</v>
      </c>
      <c r="F3057" s="41" t="s">
        <v>2143</v>
      </c>
      <c r="G3057" s="17">
        <v>8835.6</v>
      </c>
      <c r="H3057" s="17">
        <f t="shared" si="48"/>
        <v>0</v>
      </c>
      <c r="I3057" s="21"/>
    </row>
    <row r="3058" spans="1:9" x14ac:dyDescent="0.25">
      <c r="A3058" s="18">
        <v>42761</v>
      </c>
      <c r="B3058" s="19" t="s">
        <v>3459</v>
      </c>
      <c r="C3058" s="20">
        <v>98655</v>
      </c>
      <c r="D3058" s="4" t="s">
        <v>193</v>
      </c>
      <c r="E3058" s="17">
        <v>2119.6999999999998</v>
      </c>
      <c r="F3058" s="41" t="s">
        <v>2143</v>
      </c>
      <c r="G3058" s="17">
        <v>2119.6999999999998</v>
      </c>
      <c r="H3058" s="17">
        <f t="shared" si="48"/>
        <v>0</v>
      </c>
      <c r="I3058" s="21"/>
    </row>
    <row r="3059" spans="1:9" x14ac:dyDescent="0.25">
      <c r="A3059" s="18">
        <v>42761</v>
      </c>
      <c r="B3059" s="19" t="s">
        <v>3460</v>
      </c>
      <c r="C3059" s="20">
        <v>98656</v>
      </c>
      <c r="D3059" s="4" t="s">
        <v>10</v>
      </c>
      <c r="E3059" s="17">
        <v>12442</v>
      </c>
      <c r="F3059" s="41" t="s">
        <v>361</v>
      </c>
      <c r="G3059" s="17">
        <v>12442</v>
      </c>
      <c r="H3059" s="17">
        <f t="shared" si="48"/>
        <v>0</v>
      </c>
      <c r="I3059" s="21"/>
    </row>
    <row r="3060" spans="1:9" x14ac:dyDescent="0.25">
      <c r="A3060" s="18">
        <v>42761</v>
      </c>
      <c r="B3060" s="19" t="s">
        <v>3461</v>
      </c>
      <c r="C3060" s="20">
        <v>98657</v>
      </c>
      <c r="D3060" s="4" t="s">
        <v>45</v>
      </c>
      <c r="E3060" s="17">
        <v>899.4</v>
      </c>
      <c r="F3060" s="41" t="s">
        <v>2143</v>
      </c>
      <c r="G3060" s="17">
        <v>899.4</v>
      </c>
      <c r="H3060" s="17">
        <f t="shared" si="48"/>
        <v>0</v>
      </c>
      <c r="I3060" s="21"/>
    </row>
    <row r="3061" spans="1:9" x14ac:dyDescent="0.25">
      <c r="A3061" s="18">
        <v>42761</v>
      </c>
      <c r="B3061" s="19" t="s">
        <v>3462</v>
      </c>
      <c r="C3061" s="20">
        <v>98658</v>
      </c>
      <c r="D3061" s="4" t="s">
        <v>63</v>
      </c>
      <c r="E3061" s="17">
        <v>1162.8</v>
      </c>
      <c r="F3061" s="41" t="s">
        <v>2143</v>
      </c>
      <c r="G3061" s="17">
        <v>1162.8</v>
      </c>
      <c r="H3061" s="17">
        <f t="shared" si="48"/>
        <v>0</v>
      </c>
      <c r="I3061" s="21"/>
    </row>
    <row r="3062" spans="1:9" x14ac:dyDescent="0.25">
      <c r="A3062" s="18">
        <v>42761</v>
      </c>
      <c r="B3062" s="19" t="s">
        <v>3463</v>
      </c>
      <c r="C3062" s="20">
        <v>98659</v>
      </c>
      <c r="D3062" s="4" t="s">
        <v>909</v>
      </c>
      <c r="E3062" s="17">
        <v>4422</v>
      </c>
      <c r="F3062" s="41" t="s">
        <v>2143</v>
      </c>
      <c r="G3062" s="17">
        <v>4422</v>
      </c>
      <c r="H3062" s="17">
        <f t="shared" si="48"/>
        <v>0</v>
      </c>
      <c r="I3062" s="21"/>
    </row>
    <row r="3063" spans="1:9" x14ac:dyDescent="0.25">
      <c r="A3063" s="18">
        <v>42761</v>
      </c>
      <c r="B3063" s="19" t="s">
        <v>3464</v>
      </c>
      <c r="C3063" s="20">
        <v>98660</v>
      </c>
      <c r="D3063" s="4" t="s">
        <v>53</v>
      </c>
      <c r="E3063" s="17">
        <v>2543.8000000000002</v>
      </c>
      <c r="F3063" s="41" t="s">
        <v>2143</v>
      </c>
      <c r="G3063" s="17">
        <v>2543.8000000000002</v>
      </c>
      <c r="H3063" s="17">
        <f t="shared" si="48"/>
        <v>0</v>
      </c>
      <c r="I3063" s="21"/>
    </row>
    <row r="3064" spans="1:9" x14ac:dyDescent="0.25">
      <c r="A3064" s="18">
        <v>42761</v>
      </c>
      <c r="B3064" s="19" t="s">
        <v>3465</v>
      </c>
      <c r="C3064" s="20">
        <v>98661</v>
      </c>
      <c r="D3064" s="4" t="s">
        <v>285</v>
      </c>
      <c r="E3064" s="17">
        <v>1397.5</v>
      </c>
      <c r="F3064" s="41" t="s">
        <v>2009</v>
      </c>
      <c r="G3064" s="17">
        <v>1397.5</v>
      </c>
      <c r="H3064" s="17">
        <f t="shared" si="48"/>
        <v>0</v>
      </c>
      <c r="I3064" s="21"/>
    </row>
    <row r="3065" spans="1:9" x14ac:dyDescent="0.25">
      <c r="A3065" s="18">
        <v>42761</v>
      </c>
      <c r="B3065" s="19" t="s">
        <v>3466</v>
      </c>
      <c r="C3065" s="20">
        <v>98662</v>
      </c>
      <c r="D3065" s="4" t="s">
        <v>356</v>
      </c>
      <c r="E3065" s="17">
        <v>9883</v>
      </c>
      <c r="F3065" s="41" t="s">
        <v>2143</v>
      </c>
      <c r="G3065" s="17">
        <v>9883</v>
      </c>
      <c r="H3065" s="17">
        <f t="shared" si="48"/>
        <v>0</v>
      </c>
      <c r="I3065" s="21"/>
    </row>
    <row r="3066" spans="1:9" x14ac:dyDescent="0.25">
      <c r="A3066" s="18">
        <v>42761</v>
      </c>
      <c r="B3066" s="19" t="s">
        <v>3467</v>
      </c>
      <c r="C3066" s="20">
        <v>98663</v>
      </c>
      <c r="D3066" s="4" t="s">
        <v>10</v>
      </c>
      <c r="E3066" s="17">
        <v>116287.9</v>
      </c>
      <c r="F3066" s="41" t="s">
        <v>361</v>
      </c>
      <c r="G3066" s="17">
        <v>116287.9</v>
      </c>
      <c r="H3066" s="17">
        <f t="shared" si="48"/>
        <v>0</v>
      </c>
      <c r="I3066" s="21"/>
    </row>
    <row r="3067" spans="1:9" x14ac:dyDescent="0.25">
      <c r="A3067" s="18">
        <v>42761</v>
      </c>
      <c r="B3067" s="19" t="s">
        <v>3468</v>
      </c>
      <c r="C3067" s="20">
        <v>98664</v>
      </c>
      <c r="D3067" s="4" t="s">
        <v>879</v>
      </c>
      <c r="E3067" s="17">
        <v>3564</v>
      </c>
      <c r="F3067" s="41" t="s">
        <v>1391</v>
      </c>
      <c r="G3067" s="17">
        <v>3564</v>
      </c>
      <c r="H3067" s="17">
        <f t="shared" si="48"/>
        <v>0</v>
      </c>
      <c r="I3067" s="21"/>
    </row>
    <row r="3068" spans="1:9" x14ac:dyDescent="0.25">
      <c r="A3068" s="18">
        <v>42761</v>
      </c>
      <c r="B3068" s="19" t="s">
        <v>3469</v>
      </c>
      <c r="C3068" s="20">
        <v>98665</v>
      </c>
      <c r="D3068" s="4" t="s">
        <v>630</v>
      </c>
      <c r="E3068" s="17">
        <v>4868.76</v>
      </c>
      <c r="F3068" s="41" t="s">
        <v>2143</v>
      </c>
      <c r="G3068" s="17">
        <v>4868.76</v>
      </c>
      <c r="H3068" s="17">
        <f t="shared" si="48"/>
        <v>0</v>
      </c>
      <c r="I3068" s="21"/>
    </row>
    <row r="3069" spans="1:9" x14ac:dyDescent="0.25">
      <c r="A3069" s="18">
        <v>42761</v>
      </c>
      <c r="B3069" s="19" t="s">
        <v>3470</v>
      </c>
      <c r="C3069" s="20">
        <v>98666</v>
      </c>
      <c r="D3069" s="4" t="s">
        <v>312</v>
      </c>
      <c r="E3069" s="17">
        <v>6712</v>
      </c>
      <c r="F3069" s="41" t="s">
        <v>313</v>
      </c>
      <c r="G3069" s="17">
        <v>6712</v>
      </c>
      <c r="H3069" s="17">
        <f t="shared" si="48"/>
        <v>0</v>
      </c>
      <c r="I3069" s="21"/>
    </row>
    <row r="3070" spans="1:9" x14ac:dyDescent="0.25">
      <c r="A3070" s="18">
        <v>42761</v>
      </c>
      <c r="B3070" s="19" t="s">
        <v>3471</v>
      </c>
      <c r="C3070" s="20">
        <v>98667</v>
      </c>
      <c r="D3070" s="4" t="s">
        <v>1299</v>
      </c>
      <c r="E3070" s="17">
        <v>4701.2</v>
      </c>
      <c r="F3070" s="41" t="s">
        <v>1391</v>
      </c>
      <c r="G3070" s="17">
        <v>4701.2</v>
      </c>
      <c r="H3070" s="17">
        <f t="shared" si="48"/>
        <v>0</v>
      </c>
      <c r="I3070" s="21"/>
    </row>
    <row r="3071" spans="1:9" x14ac:dyDescent="0.25">
      <c r="A3071" s="18">
        <v>42761</v>
      </c>
      <c r="B3071" s="19" t="s">
        <v>3472</v>
      </c>
      <c r="C3071" s="20">
        <v>98668</v>
      </c>
      <c r="D3071" s="4" t="s">
        <v>509</v>
      </c>
      <c r="E3071" s="17">
        <v>23020.799999999999</v>
      </c>
      <c r="F3071" s="41" t="s">
        <v>765</v>
      </c>
      <c r="G3071" s="17">
        <v>23020.799999999999</v>
      </c>
      <c r="H3071" s="17">
        <f t="shared" si="48"/>
        <v>0</v>
      </c>
      <c r="I3071" s="21"/>
    </row>
    <row r="3072" spans="1:9" x14ac:dyDescent="0.25">
      <c r="A3072" s="18">
        <v>42761</v>
      </c>
      <c r="B3072" s="19" t="s">
        <v>3473</v>
      </c>
      <c r="C3072" s="20">
        <v>98669</v>
      </c>
      <c r="D3072" s="4" t="s">
        <v>218</v>
      </c>
      <c r="E3072" s="17">
        <v>144431.20000000001</v>
      </c>
      <c r="F3072" s="41" t="s">
        <v>307</v>
      </c>
      <c r="G3072" s="17">
        <v>144431.20000000001</v>
      </c>
      <c r="H3072" s="17">
        <f t="shared" si="48"/>
        <v>0</v>
      </c>
      <c r="I3072" s="21"/>
    </row>
    <row r="3073" spans="1:9" x14ac:dyDescent="0.25">
      <c r="A3073" s="18">
        <v>42761</v>
      </c>
      <c r="B3073" s="19" t="s">
        <v>3474</v>
      </c>
      <c r="C3073" s="20">
        <v>98670</v>
      </c>
      <c r="D3073" s="4" t="s">
        <v>30</v>
      </c>
      <c r="E3073" s="17">
        <v>13022.1</v>
      </c>
      <c r="F3073" s="41" t="s">
        <v>2143</v>
      </c>
      <c r="G3073" s="17">
        <v>13022.1</v>
      </c>
      <c r="H3073" s="17">
        <f t="shared" si="48"/>
        <v>0</v>
      </c>
      <c r="I3073" s="21"/>
    </row>
    <row r="3074" spans="1:9" x14ac:dyDescent="0.25">
      <c r="A3074" s="18">
        <v>42761</v>
      </c>
      <c r="B3074" s="19" t="s">
        <v>3475</v>
      </c>
      <c r="C3074" s="20">
        <v>98671</v>
      </c>
      <c r="D3074" s="4" t="s">
        <v>30</v>
      </c>
      <c r="E3074" s="17">
        <v>305.5</v>
      </c>
      <c r="F3074" s="41" t="s">
        <v>1391</v>
      </c>
      <c r="G3074" s="17">
        <v>305.5</v>
      </c>
      <c r="H3074" s="17">
        <f t="shared" si="48"/>
        <v>0</v>
      </c>
      <c r="I3074" s="21"/>
    </row>
    <row r="3075" spans="1:9" x14ac:dyDescent="0.25">
      <c r="A3075" s="18">
        <v>42761</v>
      </c>
      <c r="B3075" s="19" t="s">
        <v>3476</v>
      </c>
      <c r="C3075" s="20">
        <v>98672</v>
      </c>
      <c r="D3075" s="4" t="s">
        <v>492</v>
      </c>
      <c r="E3075" s="17">
        <v>28481.8</v>
      </c>
      <c r="F3075" s="41" t="s">
        <v>1173</v>
      </c>
      <c r="G3075" s="17">
        <v>28481.8</v>
      </c>
      <c r="H3075" s="17">
        <f t="shared" si="48"/>
        <v>0</v>
      </c>
      <c r="I3075" s="21"/>
    </row>
    <row r="3076" spans="1:9" x14ac:dyDescent="0.25">
      <c r="A3076" s="18">
        <v>42761</v>
      </c>
      <c r="B3076" s="19" t="s">
        <v>3477</v>
      </c>
      <c r="C3076" s="20">
        <v>98673</v>
      </c>
      <c r="D3076" s="4" t="s">
        <v>133</v>
      </c>
      <c r="E3076" s="17">
        <v>10668.5</v>
      </c>
      <c r="F3076" s="41" t="s">
        <v>3126</v>
      </c>
      <c r="G3076" s="17">
        <v>10668.5</v>
      </c>
      <c r="H3076" s="17">
        <f t="shared" si="48"/>
        <v>0</v>
      </c>
      <c r="I3076" s="21"/>
    </row>
    <row r="3077" spans="1:9" x14ac:dyDescent="0.25">
      <c r="A3077" s="18">
        <v>42761</v>
      </c>
      <c r="B3077" s="19" t="s">
        <v>3478</v>
      </c>
      <c r="C3077" s="20">
        <v>98674</v>
      </c>
      <c r="D3077" s="4" t="s">
        <v>141</v>
      </c>
      <c r="E3077" s="17">
        <v>11590</v>
      </c>
      <c r="F3077" s="41" t="s">
        <v>2143</v>
      </c>
      <c r="G3077" s="17">
        <v>11590</v>
      </c>
      <c r="H3077" s="17">
        <f t="shared" si="48"/>
        <v>0</v>
      </c>
      <c r="I3077" s="21"/>
    </row>
    <row r="3078" spans="1:9" x14ac:dyDescent="0.25">
      <c r="A3078" s="18">
        <v>42761</v>
      </c>
      <c r="B3078" s="19" t="s">
        <v>3479</v>
      </c>
      <c r="C3078" s="20">
        <v>98675</v>
      </c>
      <c r="D3078" s="4" t="s">
        <v>30</v>
      </c>
      <c r="E3078" s="17">
        <v>48</v>
      </c>
      <c r="F3078" s="41" t="s">
        <v>1391</v>
      </c>
      <c r="G3078" s="17">
        <v>48</v>
      </c>
      <c r="H3078" s="17">
        <f t="shared" ref="H3078:H3141" si="49">E3078-G3078</f>
        <v>0</v>
      </c>
      <c r="I3078" s="21"/>
    </row>
    <row r="3079" spans="1:9" x14ac:dyDescent="0.25">
      <c r="A3079" s="18">
        <v>42761</v>
      </c>
      <c r="B3079" s="19" t="s">
        <v>3480</v>
      </c>
      <c r="C3079" s="20">
        <v>98676</v>
      </c>
      <c r="D3079" s="4" t="s">
        <v>131</v>
      </c>
      <c r="E3079" s="17">
        <v>5434</v>
      </c>
      <c r="F3079" s="41" t="s">
        <v>2143</v>
      </c>
      <c r="G3079" s="17">
        <v>5434</v>
      </c>
      <c r="H3079" s="17">
        <f t="shared" si="49"/>
        <v>0</v>
      </c>
      <c r="I3079" s="21"/>
    </row>
    <row r="3080" spans="1:9" x14ac:dyDescent="0.25">
      <c r="A3080" s="18">
        <v>42761</v>
      </c>
      <c r="B3080" s="19" t="s">
        <v>3481</v>
      </c>
      <c r="C3080" s="20">
        <v>98677</v>
      </c>
      <c r="D3080" s="4" t="s">
        <v>367</v>
      </c>
      <c r="E3080" s="17">
        <v>3520</v>
      </c>
      <c r="F3080" s="41" t="s">
        <v>1391</v>
      </c>
      <c r="G3080" s="17">
        <v>3520</v>
      </c>
      <c r="H3080" s="17">
        <f t="shared" si="49"/>
        <v>0</v>
      </c>
      <c r="I3080" s="21"/>
    </row>
    <row r="3081" spans="1:9" x14ac:dyDescent="0.25">
      <c r="A3081" s="18">
        <v>42761</v>
      </c>
      <c r="B3081" s="19" t="s">
        <v>3482</v>
      </c>
      <c r="C3081" s="20">
        <v>98678</v>
      </c>
      <c r="D3081" s="4" t="s">
        <v>122</v>
      </c>
      <c r="E3081" s="17">
        <v>5985</v>
      </c>
      <c r="F3081" s="41" t="s">
        <v>3126</v>
      </c>
      <c r="G3081" s="17">
        <v>5985</v>
      </c>
      <c r="H3081" s="17">
        <f t="shared" si="49"/>
        <v>0</v>
      </c>
      <c r="I3081" s="21"/>
    </row>
    <row r="3082" spans="1:9" x14ac:dyDescent="0.25">
      <c r="A3082" s="18">
        <v>42761</v>
      </c>
      <c r="B3082" s="19" t="s">
        <v>3483</v>
      </c>
      <c r="C3082" s="20">
        <v>98679</v>
      </c>
      <c r="D3082" s="4" t="s">
        <v>277</v>
      </c>
      <c r="E3082" s="17">
        <v>3700.9</v>
      </c>
      <c r="F3082" s="41" t="s">
        <v>2143</v>
      </c>
      <c r="G3082" s="17">
        <v>3700.9</v>
      </c>
      <c r="H3082" s="17">
        <f t="shared" si="49"/>
        <v>0</v>
      </c>
      <c r="I3082" s="21"/>
    </row>
    <row r="3083" spans="1:9" x14ac:dyDescent="0.25">
      <c r="A3083" s="18">
        <v>42761</v>
      </c>
      <c r="B3083" s="19" t="s">
        <v>3484</v>
      </c>
      <c r="C3083" s="20">
        <v>98680</v>
      </c>
      <c r="D3083" s="4" t="s">
        <v>470</v>
      </c>
      <c r="E3083" s="17">
        <v>10602.8</v>
      </c>
      <c r="F3083" s="41" t="s">
        <v>2143</v>
      </c>
      <c r="G3083" s="17">
        <v>10602.8</v>
      </c>
      <c r="H3083" s="17">
        <f t="shared" si="49"/>
        <v>0</v>
      </c>
      <c r="I3083" s="21"/>
    </row>
    <row r="3084" spans="1:9" x14ac:dyDescent="0.25">
      <c r="A3084" s="18">
        <v>42761</v>
      </c>
      <c r="B3084" s="19" t="s">
        <v>3485</v>
      </c>
      <c r="C3084" s="20">
        <v>98681</v>
      </c>
      <c r="D3084" s="15" t="s">
        <v>115</v>
      </c>
      <c r="E3084" s="16">
        <v>0</v>
      </c>
      <c r="F3084" s="40" t="s">
        <v>95</v>
      </c>
      <c r="G3084" s="16">
        <v>0</v>
      </c>
      <c r="H3084" s="16">
        <f t="shared" si="49"/>
        <v>0</v>
      </c>
      <c r="I3084" s="21"/>
    </row>
    <row r="3085" spans="1:9" x14ac:dyDescent="0.25">
      <c r="A3085" s="18">
        <v>42761</v>
      </c>
      <c r="B3085" s="19" t="s">
        <v>3486</v>
      </c>
      <c r="C3085" s="20">
        <v>98682</v>
      </c>
      <c r="D3085" s="4" t="s">
        <v>115</v>
      </c>
      <c r="E3085" s="17">
        <v>4114.3</v>
      </c>
      <c r="F3085" s="41" t="s">
        <v>2009</v>
      </c>
      <c r="G3085" s="17">
        <v>4114.3</v>
      </c>
      <c r="H3085" s="17">
        <f t="shared" si="49"/>
        <v>0</v>
      </c>
      <c r="I3085" s="21"/>
    </row>
    <row r="3086" spans="1:9" x14ac:dyDescent="0.25">
      <c r="A3086" s="18">
        <v>42761</v>
      </c>
      <c r="B3086" s="19" t="s">
        <v>3487</v>
      </c>
      <c r="C3086" s="20">
        <v>98683</v>
      </c>
      <c r="D3086" s="4" t="s">
        <v>21</v>
      </c>
      <c r="E3086" s="17">
        <v>66867</v>
      </c>
      <c r="F3086" s="41" t="s">
        <v>1429</v>
      </c>
      <c r="G3086" s="17">
        <v>66867</v>
      </c>
      <c r="H3086" s="17">
        <f t="shared" si="49"/>
        <v>0</v>
      </c>
      <c r="I3086" s="21"/>
    </row>
    <row r="3087" spans="1:9" x14ac:dyDescent="0.25">
      <c r="A3087" s="18">
        <v>42761</v>
      </c>
      <c r="B3087" s="19" t="s">
        <v>3488</v>
      </c>
      <c r="C3087" s="20">
        <v>98684</v>
      </c>
      <c r="D3087" s="4" t="s">
        <v>10</v>
      </c>
      <c r="E3087" s="17">
        <v>5460</v>
      </c>
      <c r="F3087" s="41" t="s">
        <v>361</v>
      </c>
      <c r="G3087" s="17">
        <v>5460</v>
      </c>
      <c r="H3087" s="17">
        <f t="shared" si="49"/>
        <v>0</v>
      </c>
      <c r="I3087" s="21"/>
    </row>
    <row r="3088" spans="1:9" x14ac:dyDescent="0.25">
      <c r="A3088" s="18">
        <v>42761</v>
      </c>
      <c r="B3088" s="19" t="s">
        <v>3489</v>
      </c>
      <c r="C3088" s="20">
        <v>98685</v>
      </c>
      <c r="D3088" s="4" t="s">
        <v>457</v>
      </c>
      <c r="E3088" s="17">
        <v>801.8</v>
      </c>
      <c r="F3088" s="41" t="s">
        <v>1391</v>
      </c>
      <c r="G3088" s="17">
        <v>801.8</v>
      </c>
      <c r="H3088" s="17">
        <f t="shared" si="49"/>
        <v>0</v>
      </c>
      <c r="I3088" s="21"/>
    </row>
    <row r="3089" spans="1:9" x14ac:dyDescent="0.25">
      <c r="A3089" s="18">
        <v>42761</v>
      </c>
      <c r="B3089" s="19" t="s">
        <v>3490</v>
      </c>
      <c r="C3089" s="20">
        <v>98686</v>
      </c>
      <c r="D3089" s="4" t="s">
        <v>651</v>
      </c>
      <c r="E3089" s="17">
        <v>35974.400000000001</v>
      </c>
      <c r="F3089" s="41" t="s">
        <v>1391</v>
      </c>
      <c r="G3089" s="17">
        <v>35974.400000000001</v>
      </c>
      <c r="H3089" s="17">
        <f t="shared" si="49"/>
        <v>0</v>
      </c>
      <c r="I3089" s="21"/>
    </row>
    <row r="3090" spans="1:9" x14ac:dyDescent="0.25">
      <c r="A3090" s="18">
        <v>42761</v>
      </c>
      <c r="B3090" s="19" t="s">
        <v>3491</v>
      </c>
      <c r="C3090" s="20">
        <v>98687</v>
      </c>
      <c r="D3090" s="4" t="s">
        <v>352</v>
      </c>
      <c r="E3090" s="17">
        <v>2596.8000000000002</v>
      </c>
      <c r="F3090" s="41" t="s">
        <v>1391</v>
      </c>
      <c r="G3090" s="17">
        <v>2596.8000000000002</v>
      </c>
      <c r="H3090" s="17">
        <f t="shared" si="49"/>
        <v>0</v>
      </c>
      <c r="I3090" s="21"/>
    </row>
    <row r="3091" spans="1:9" x14ac:dyDescent="0.25">
      <c r="A3091" s="18">
        <v>42761</v>
      </c>
      <c r="B3091" s="19" t="s">
        <v>3492</v>
      </c>
      <c r="C3091" s="20">
        <v>98688</v>
      </c>
      <c r="D3091" s="4" t="s">
        <v>128</v>
      </c>
      <c r="E3091" s="17">
        <v>1028.0999999999999</v>
      </c>
      <c r="F3091" s="41" t="s">
        <v>1391</v>
      </c>
      <c r="G3091" s="17">
        <v>1028.0999999999999</v>
      </c>
      <c r="H3091" s="17">
        <f t="shared" si="49"/>
        <v>0</v>
      </c>
      <c r="I3091" s="21"/>
    </row>
    <row r="3092" spans="1:9" x14ac:dyDescent="0.25">
      <c r="A3092" s="18">
        <v>42761</v>
      </c>
      <c r="B3092" s="19" t="s">
        <v>3493</v>
      </c>
      <c r="C3092" s="20">
        <v>98689</v>
      </c>
      <c r="D3092" s="4" t="s">
        <v>2736</v>
      </c>
      <c r="E3092" s="17">
        <v>1320</v>
      </c>
      <c r="F3092" s="41" t="s">
        <v>1391</v>
      </c>
      <c r="G3092" s="17">
        <v>1320</v>
      </c>
      <c r="H3092" s="17">
        <f t="shared" si="49"/>
        <v>0</v>
      </c>
      <c r="I3092" s="21"/>
    </row>
    <row r="3093" spans="1:9" x14ac:dyDescent="0.25">
      <c r="A3093" s="18">
        <v>42761</v>
      </c>
      <c r="B3093" s="19" t="s">
        <v>3494</v>
      </c>
      <c r="C3093" s="20">
        <v>98690</v>
      </c>
      <c r="D3093" s="4" t="s">
        <v>85</v>
      </c>
      <c r="E3093" s="17">
        <v>10815.2</v>
      </c>
      <c r="F3093" s="41" t="s">
        <v>1391</v>
      </c>
      <c r="G3093" s="17">
        <v>10815.2</v>
      </c>
      <c r="H3093" s="17">
        <f t="shared" si="49"/>
        <v>0</v>
      </c>
      <c r="I3093" s="21"/>
    </row>
    <row r="3094" spans="1:9" x14ac:dyDescent="0.25">
      <c r="A3094" s="18">
        <v>42761</v>
      </c>
      <c r="B3094" s="19" t="s">
        <v>3495</v>
      </c>
      <c r="C3094" s="20">
        <v>98691</v>
      </c>
      <c r="D3094" s="4" t="s">
        <v>509</v>
      </c>
      <c r="E3094" s="17">
        <v>2567.4</v>
      </c>
      <c r="F3094" s="41" t="s">
        <v>2143</v>
      </c>
      <c r="G3094" s="17">
        <v>2567.4</v>
      </c>
      <c r="H3094" s="17">
        <f t="shared" si="49"/>
        <v>0</v>
      </c>
      <c r="I3094" s="21"/>
    </row>
    <row r="3095" spans="1:9" x14ac:dyDescent="0.25">
      <c r="A3095" s="18">
        <v>42761</v>
      </c>
      <c r="B3095" s="19" t="s">
        <v>3496</v>
      </c>
      <c r="C3095" s="20">
        <v>98692</v>
      </c>
      <c r="D3095" s="4" t="s">
        <v>30</v>
      </c>
      <c r="E3095" s="17">
        <v>3328.6</v>
      </c>
      <c r="F3095" s="41" t="s">
        <v>1391</v>
      </c>
      <c r="G3095" s="17">
        <v>3328.6</v>
      </c>
      <c r="H3095" s="17">
        <f t="shared" si="49"/>
        <v>0</v>
      </c>
      <c r="I3095" s="21"/>
    </row>
    <row r="3096" spans="1:9" x14ac:dyDescent="0.25">
      <c r="A3096" s="18">
        <v>42761</v>
      </c>
      <c r="B3096" s="19" t="s">
        <v>3497</v>
      </c>
      <c r="C3096" s="20">
        <v>98693</v>
      </c>
      <c r="D3096" s="4" t="s">
        <v>222</v>
      </c>
      <c r="E3096" s="17">
        <v>249876</v>
      </c>
      <c r="F3096" s="41" t="s">
        <v>3126</v>
      </c>
      <c r="G3096" s="17">
        <v>249876</v>
      </c>
      <c r="H3096" s="17">
        <f t="shared" si="49"/>
        <v>0</v>
      </c>
      <c r="I3096" s="21"/>
    </row>
    <row r="3097" spans="1:9" x14ac:dyDescent="0.25">
      <c r="A3097" s="18">
        <v>42761</v>
      </c>
      <c r="B3097" s="19" t="s">
        <v>3498</v>
      </c>
      <c r="C3097" s="20">
        <v>98694</v>
      </c>
      <c r="D3097" s="4" t="s">
        <v>222</v>
      </c>
      <c r="E3097" s="17">
        <v>269598</v>
      </c>
      <c r="F3097" s="41" t="s">
        <v>3126</v>
      </c>
      <c r="G3097" s="17">
        <v>269598</v>
      </c>
      <c r="H3097" s="17">
        <f t="shared" si="49"/>
        <v>0</v>
      </c>
      <c r="I3097" s="21"/>
    </row>
    <row r="3098" spans="1:9" x14ac:dyDescent="0.25">
      <c r="A3098" s="18">
        <v>42761</v>
      </c>
      <c r="B3098" s="19" t="s">
        <v>3499</v>
      </c>
      <c r="C3098" s="20">
        <v>98695</v>
      </c>
      <c r="D3098" s="4" t="s">
        <v>211</v>
      </c>
      <c r="E3098" s="17">
        <v>8272.2000000000007</v>
      </c>
      <c r="F3098" s="41" t="s">
        <v>1391</v>
      </c>
      <c r="G3098" s="17">
        <v>8272.2000000000007</v>
      </c>
      <c r="H3098" s="17">
        <f t="shared" si="49"/>
        <v>0</v>
      </c>
      <c r="I3098" s="21"/>
    </row>
    <row r="3099" spans="1:9" x14ac:dyDescent="0.25">
      <c r="A3099" s="18">
        <v>42761</v>
      </c>
      <c r="B3099" s="19" t="s">
        <v>3500</v>
      </c>
      <c r="C3099" s="20">
        <v>98696</v>
      </c>
      <c r="D3099" s="4" t="s">
        <v>921</v>
      </c>
      <c r="E3099" s="17">
        <v>6331.5</v>
      </c>
      <c r="F3099" s="41" t="s">
        <v>1391</v>
      </c>
      <c r="G3099" s="17">
        <v>6331.5</v>
      </c>
      <c r="H3099" s="17">
        <f t="shared" si="49"/>
        <v>0</v>
      </c>
      <c r="I3099" s="21"/>
    </row>
    <row r="3100" spans="1:9" x14ac:dyDescent="0.25">
      <c r="A3100" s="18">
        <v>42761</v>
      </c>
      <c r="B3100" s="19" t="s">
        <v>3501</v>
      </c>
      <c r="C3100" s="20">
        <v>98697</v>
      </c>
      <c r="D3100" s="4" t="s">
        <v>55</v>
      </c>
      <c r="E3100" s="17">
        <v>9046.2000000000007</v>
      </c>
      <c r="F3100" s="41" t="s">
        <v>1391</v>
      </c>
      <c r="G3100" s="17">
        <v>9046.2000000000007</v>
      </c>
      <c r="H3100" s="17">
        <f t="shared" si="49"/>
        <v>0</v>
      </c>
      <c r="I3100" s="21"/>
    </row>
    <row r="3101" spans="1:9" x14ac:dyDescent="0.25">
      <c r="A3101" s="18">
        <v>42761</v>
      </c>
      <c r="B3101" s="19" t="s">
        <v>3502</v>
      </c>
      <c r="C3101" s="20">
        <v>98698</v>
      </c>
      <c r="D3101" s="4" t="s">
        <v>220</v>
      </c>
      <c r="E3101" s="17">
        <v>3099.6</v>
      </c>
      <c r="F3101" s="41" t="s">
        <v>1391</v>
      </c>
      <c r="G3101" s="17">
        <v>3099.6</v>
      </c>
      <c r="H3101" s="17">
        <f t="shared" si="49"/>
        <v>0</v>
      </c>
      <c r="I3101" s="21"/>
    </row>
    <row r="3102" spans="1:9" x14ac:dyDescent="0.25">
      <c r="A3102" s="18">
        <v>42762</v>
      </c>
      <c r="B3102" s="19" t="s">
        <v>3503</v>
      </c>
      <c r="C3102" s="20">
        <v>98699</v>
      </c>
      <c r="D3102" s="4" t="s">
        <v>665</v>
      </c>
      <c r="E3102" s="17">
        <v>34968.800000000003</v>
      </c>
      <c r="F3102" s="41" t="s">
        <v>765</v>
      </c>
      <c r="G3102" s="17">
        <v>34968.800000000003</v>
      </c>
      <c r="H3102" s="17">
        <f t="shared" si="49"/>
        <v>0</v>
      </c>
      <c r="I3102" s="21"/>
    </row>
    <row r="3103" spans="1:9" x14ac:dyDescent="0.25">
      <c r="A3103" s="18">
        <v>42762</v>
      </c>
      <c r="B3103" s="19" t="s">
        <v>3504</v>
      </c>
      <c r="C3103" s="20">
        <v>98700</v>
      </c>
      <c r="D3103" s="4" t="s">
        <v>1594</v>
      </c>
      <c r="E3103" s="17">
        <v>33915.599999999999</v>
      </c>
      <c r="F3103" s="41" t="s">
        <v>1429</v>
      </c>
      <c r="G3103" s="17">
        <v>33915.599999999999</v>
      </c>
      <c r="H3103" s="17">
        <f t="shared" si="49"/>
        <v>0</v>
      </c>
      <c r="I3103" s="21"/>
    </row>
    <row r="3104" spans="1:9" x14ac:dyDescent="0.25">
      <c r="A3104" s="18">
        <v>42762</v>
      </c>
      <c r="B3104" s="19" t="s">
        <v>3505</v>
      </c>
      <c r="C3104" s="20">
        <v>98701</v>
      </c>
      <c r="D3104" s="4" t="s">
        <v>673</v>
      </c>
      <c r="E3104" s="17">
        <v>2410.8000000000002</v>
      </c>
      <c r="F3104" s="41" t="s">
        <v>2009</v>
      </c>
      <c r="G3104" s="17">
        <v>2410.8000000000002</v>
      </c>
      <c r="H3104" s="17">
        <f t="shared" si="49"/>
        <v>0</v>
      </c>
      <c r="I3104" s="21"/>
    </row>
    <row r="3105" spans="1:9" x14ac:dyDescent="0.25">
      <c r="A3105" s="18">
        <v>42762</v>
      </c>
      <c r="B3105" s="19" t="s">
        <v>3506</v>
      </c>
      <c r="C3105" s="20">
        <v>98702</v>
      </c>
      <c r="D3105" s="4" t="s">
        <v>231</v>
      </c>
      <c r="E3105" s="17">
        <v>7837.3</v>
      </c>
      <c r="F3105" s="41" t="s">
        <v>2143</v>
      </c>
      <c r="G3105" s="17">
        <v>7837.3</v>
      </c>
      <c r="H3105" s="17">
        <f t="shared" si="49"/>
        <v>0</v>
      </c>
      <c r="I3105" s="21"/>
    </row>
    <row r="3106" spans="1:9" x14ac:dyDescent="0.25">
      <c r="A3106" s="18">
        <v>42762</v>
      </c>
      <c r="B3106" s="19" t="s">
        <v>3507</v>
      </c>
      <c r="C3106" s="20">
        <v>98703</v>
      </c>
      <c r="D3106" s="4" t="s">
        <v>677</v>
      </c>
      <c r="E3106" s="17">
        <v>3087</v>
      </c>
      <c r="F3106" s="41" t="s">
        <v>2009</v>
      </c>
      <c r="G3106" s="17">
        <v>3087</v>
      </c>
      <c r="H3106" s="17">
        <f t="shared" si="49"/>
        <v>0</v>
      </c>
      <c r="I3106" s="21"/>
    </row>
    <row r="3107" spans="1:9" x14ac:dyDescent="0.25">
      <c r="A3107" s="18">
        <v>42762</v>
      </c>
      <c r="B3107" s="19" t="s">
        <v>3508</v>
      </c>
      <c r="C3107" s="20">
        <v>98704</v>
      </c>
      <c r="D3107" s="4" t="s">
        <v>1598</v>
      </c>
      <c r="E3107" s="17">
        <v>1937.6</v>
      </c>
      <c r="F3107" s="41" t="s">
        <v>2009</v>
      </c>
      <c r="G3107" s="17">
        <v>1937.6</v>
      </c>
      <c r="H3107" s="17">
        <f t="shared" si="49"/>
        <v>0</v>
      </c>
      <c r="I3107" s="21"/>
    </row>
    <row r="3108" spans="1:9" x14ac:dyDescent="0.25">
      <c r="A3108" s="18">
        <v>42762</v>
      </c>
      <c r="B3108" s="19" t="s">
        <v>3509</v>
      </c>
      <c r="C3108" s="20">
        <v>98705</v>
      </c>
      <c r="D3108" s="4" t="s">
        <v>680</v>
      </c>
      <c r="E3108" s="17">
        <v>1666.5</v>
      </c>
      <c r="F3108" s="41" t="s">
        <v>2009</v>
      </c>
      <c r="G3108" s="17">
        <v>1666.5</v>
      </c>
      <c r="H3108" s="17">
        <f t="shared" si="49"/>
        <v>0</v>
      </c>
      <c r="I3108" s="21"/>
    </row>
    <row r="3109" spans="1:9" x14ac:dyDescent="0.25">
      <c r="A3109" s="18">
        <v>42762</v>
      </c>
      <c r="B3109" s="19" t="s">
        <v>3510</v>
      </c>
      <c r="C3109" s="20">
        <v>98706</v>
      </c>
      <c r="D3109" s="4" t="s">
        <v>1197</v>
      </c>
      <c r="E3109" s="17">
        <v>4146.8</v>
      </c>
      <c r="F3109" s="41" t="s">
        <v>2009</v>
      </c>
      <c r="G3109" s="17">
        <v>4146.8</v>
      </c>
      <c r="H3109" s="17">
        <f t="shared" si="49"/>
        <v>0</v>
      </c>
      <c r="I3109" s="21"/>
    </row>
    <row r="3110" spans="1:9" x14ac:dyDescent="0.25">
      <c r="A3110" s="18">
        <v>42762</v>
      </c>
      <c r="B3110" s="19" t="s">
        <v>3511</v>
      </c>
      <c r="C3110" s="20">
        <v>98707</v>
      </c>
      <c r="D3110" s="15" t="s">
        <v>670</v>
      </c>
      <c r="E3110" s="16">
        <v>0</v>
      </c>
      <c r="F3110" s="40" t="s">
        <v>95</v>
      </c>
      <c r="G3110" s="16">
        <v>0</v>
      </c>
      <c r="H3110" s="16">
        <f t="shared" si="49"/>
        <v>0</v>
      </c>
      <c r="I3110" s="21"/>
    </row>
    <row r="3111" spans="1:9" x14ac:dyDescent="0.25">
      <c r="A3111" s="18">
        <v>42762</v>
      </c>
      <c r="B3111" s="19" t="s">
        <v>3512</v>
      </c>
      <c r="C3111" s="20">
        <v>98708</v>
      </c>
      <c r="D3111" s="4" t="s">
        <v>670</v>
      </c>
      <c r="E3111" s="17">
        <v>40756.6</v>
      </c>
      <c r="F3111" s="41" t="s">
        <v>765</v>
      </c>
      <c r="G3111" s="17">
        <v>40756.6</v>
      </c>
      <c r="H3111" s="17">
        <f t="shared" si="49"/>
        <v>0</v>
      </c>
      <c r="I3111" s="21"/>
    </row>
    <row r="3112" spans="1:9" x14ac:dyDescent="0.25">
      <c r="A3112" s="18">
        <v>42762</v>
      </c>
      <c r="B3112" s="19" t="s">
        <v>3513</v>
      </c>
      <c r="C3112" s="20">
        <v>98709</v>
      </c>
      <c r="D3112" s="4" t="s">
        <v>3514</v>
      </c>
      <c r="E3112" s="17">
        <v>2242.4</v>
      </c>
      <c r="F3112" s="41" t="s">
        <v>2009</v>
      </c>
      <c r="G3112" s="17">
        <v>2242.4</v>
      </c>
      <c r="H3112" s="17">
        <f t="shared" si="49"/>
        <v>0</v>
      </c>
      <c r="I3112" s="21"/>
    </row>
    <row r="3113" spans="1:9" x14ac:dyDescent="0.25">
      <c r="A3113" s="18">
        <v>42762</v>
      </c>
      <c r="B3113" s="19" t="s">
        <v>3515</v>
      </c>
      <c r="C3113" s="20">
        <v>98710</v>
      </c>
      <c r="D3113" s="4" t="s">
        <v>231</v>
      </c>
      <c r="E3113" s="17">
        <v>38336.9</v>
      </c>
      <c r="F3113" s="41" t="s">
        <v>2009</v>
      </c>
      <c r="G3113" s="17">
        <v>38336.9</v>
      </c>
      <c r="H3113" s="17">
        <f t="shared" si="49"/>
        <v>0</v>
      </c>
      <c r="I3113" s="21"/>
    </row>
    <row r="3114" spans="1:9" x14ac:dyDescent="0.25">
      <c r="A3114" s="18">
        <v>42762</v>
      </c>
      <c r="B3114" s="19" t="s">
        <v>3516</v>
      </c>
      <c r="C3114" s="20">
        <v>98711</v>
      </c>
      <c r="D3114" s="4" t="s">
        <v>3517</v>
      </c>
      <c r="E3114" s="17">
        <v>6519.6</v>
      </c>
      <c r="F3114" s="41" t="s">
        <v>2009</v>
      </c>
      <c r="G3114" s="17">
        <v>6519.6</v>
      </c>
      <c r="H3114" s="17">
        <f t="shared" si="49"/>
        <v>0</v>
      </c>
      <c r="I3114" s="21"/>
    </row>
    <row r="3115" spans="1:9" x14ac:dyDescent="0.25">
      <c r="A3115" s="18">
        <v>42762</v>
      </c>
      <c r="B3115" s="19" t="s">
        <v>3518</v>
      </c>
      <c r="C3115" s="20">
        <v>98712</v>
      </c>
      <c r="D3115" s="4" t="s">
        <v>682</v>
      </c>
      <c r="E3115" s="17">
        <v>6299.2</v>
      </c>
      <c r="F3115" s="41" t="s">
        <v>2009</v>
      </c>
      <c r="G3115" s="17">
        <v>6299.2</v>
      </c>
      <c r="H3115" s="17">
        <f t="shared" si="49"/>
        <v>0</v>
      </c>
      <c r="I3115" s="21"/>
    </row>
    <row r="3116" spans="1:9" x14ac:dyDescent="0.25">
      <c r="A3116" s="18">
        <v>42762</v>
      </c>
      <c r="B3116" s="19" t="s">
        <v>3519</v>
      </c>
      <c r="C3116" s="20">
        <v>98713</v>
      </c>
      <c r="D3116" s="4" t="s">
        <v>688</v>
      </c>
      <c r="E3116" s="17">
        <v>9659.6</v>
      </c>
      <c r="F3116" s="41" t="s">
        <v>2009</v>
      </c>
      <c r="G3116" s="17">
        <v>9659.6</v>
      </c>
      <c r="H3116" s="17">
        <f t="shared" si="49"/>
        <v>0</v>
      </c>
      <c r="I3116" s="21"/>
    </row>
    <row r="3117" spans="1:9" x14ac:dyDescent="0.25">
      <c r="A3117" s="18">
        <v>42762</v>
      </c>
      <c r="B3117" s="19" t="s">
        <v>3520</v>
      </c>
      <c r="C3117" s="20">
        <v>98714</v>
      </c>
      <c r="D3117" s="4" t="s">
        <v>686</v>
      </c>
      <c r="E3117" s="17">
        <v>25578.6</v>
      </c>
      <c r="F3117" s="41" t="s">
        <v>2009</v>
      </c>
      <c r="G3117" s="17">
        <v>25578.6</v>
      </c>
      <c r="H3117" s="17">
        <f t="shared" si="49"/>
        <v>0</v>
      </c>
      <c r="I3117" s="21"/>
    </row>
    <row r="3118" spans="1:9" x14ac:dyDescent="0.25">
      <c r="A3118" s="18">
        <v>42762</v>
      </c>
      <c r="B3118" s="19" t="s">
        <v>3521</v>
      </c>
      <c r="C3118" s="20">
        <v>98715</v>
      </c>
      <c r="D3118" s="4" t="s">
        <v>1786</v>
      </c>
      <c r="E3118" s="17">
        <v>10582</v>
      </c>
      <c r="F3118" s="41" t="s">
        <v>2143</v>
      </c>
      <c r="G3118" s="17">
        <v>10582</v>
      </c>
      <c r="H3118" s="17">
        <f t="shared" si="49"/>
        <v>0</v>
      </c>
      <c r="I3118" s="21"/>
    </row>
    <row r="3119" spans="1:9" x14ac:dyDescent="0.25">
      <c r="A3119" s="18">
        <v>42762</v>
      </c>
      <c r="B3119" s="19" t="s">
        <v>3522</v>
      </c>
      <c r="C3119" s="20">
        <v>98716</v>
      </c>
      <c r="D3119" s="4" t="s">
        <v>101</v>
      </c>
      <c r="E3119" s="17">
        <v>2020.8</v>
      </c>
      <c r="F3119" s="41" t="s">
        <v>2009</v>
      </c>
      <c r="G3119" s="17">
        <v>2020.8</v>
      </c>
      <c r="H3119" s="17">
        <f t="shared" si="49"/>
        <v>0</v>
      </c>
      <c r="I3119" s="21"/>
    </row>
    <row r="3120" spans="1:9" x14ac:dyDescent="0.25">
      <c r="A3120" s="18">
        <v>42762</v>
      </c>
      <c r="B3120" s="19" t="s">
        <v>3523</v>
      </c>
      <c r="C3120" s="20">
        <v>98717</v>
      </c>
      <c r="D3120" s="4" t="s">
        <v>30</v>
      </c>
      <c r="E3120" s="17">
        <v>1440</v>
      </c>
      <c r="F3120" s="41" t="s">
        <v>361</v>
      </c>
      <c r="G3120" s="17">
        <v>1440</v>
      </c>
      <c r="H3120" s="17">
        <f t="shared" si="49"/>
        <v>0</v>
      </c>
      <c r="I3120" s="21"/>
    </row>
    <row r="3121" spans="1:9" x14ac:dyDescent="0.25">
      <c r="A3121" s="18">
        <v>42762</v>
      </c>
      <c r="B3121" s="19" t="s">
        <v>3524</v>
      </c>
      <c r="C3121" s="20">
        <v>98718</v>
      </c>
      <c r="D3121" s="4" t="s">
        <v>99</v>
      </c>
      <c r="E3121" s="17">
        <v>2400</v>
      </c>
      <c r="F3121" s="41" t="s">
        <v>2009</v>
      </c>
      <c r="G3121" s="17">
        <v>2400</v>
      </c>
      <c r="H3121" s="17">
        <f t="shared" si="49"/>
        <v>0</v>
      </c>
      <c r="I3121" s="21"/>
    </row>
    <row r="3122" spans="1:9" x14ac:dyDescent="0.25">
      <c r="A3122" s="18">
        <v>42762</v>
      </c>
      <c r="B3122" s="19" t="s">
        <v>3525</v>
      </c>
      <c r="C3122" s="20">
        <v>98719</v>
      </c>
      <c r="D3122" s="4" t="s">
        <v>1081</v>
      </c>
      <c r="E3122" s="17">
        <v>3922.56</v>
      </c>
      <c r="F3122" s="41" t="s">
        <v>2009</v>
      </c>
      <c r="G3122" s="17">
        <v>3922.56</v>
      </c>
      <c r="H3122" s="17">
        <f t="shared" si="49"/>
        <v>0</v>
      </c>
      <c r="I3122" s="21"/>
    </row>
    <row r="3123" spans="1:9" x14ac:dyDescent="0.25">
      <c r="A3123" s="18">
        <v>42762</v>
      </c>
      <c r="B3123" s="19" t="s">
        <v>3526</v>
      </c>
      <c r="C3123" s="20">
        <v>98720</v>
      </c>
      <c r="D3123" s="4" t="s">
        <v>281</v>
      </c>
      <c r="E3123" s="17">
        <v>2270</v>
      </c>
      <c r="F3123" s="41" t="s">
        <v>2009</v>
      </c>
      <c r="G3123" s="17">
        <v>2270</v>
      </c>
      <c r="H3123" s="17">
        <f t="shared" si="49"/>
        <v>0</v>
      </c>
      <c r="I3123" s="21"/>
    </row>
    <row r="3124" spans="1:9" x14ac:dyDescent="0.25">
      <c r="A3124" s="18">
        <v>42762</v>
      </c>
      <c r="B3124" s="19" t="s">
        <v>3527</v>
      </c>
      <c r="C3124" s="20">
        <v>98721</v>
      </c>
      <c r="D3124" s="4" t="s">
        <v>67</v>
      </c>
      <c r="E3124" s="17">
        <v>7001.4</v>
      </c>
      <c r="F3124" s="41" t="s">
        <v>2009</v>
      </c>
      <c r="G3124" s="17">
        <v>7001.4</v>
      </c>
      <c r="H3124" s="17">
        <f t="shared" si="49"/>
        <v>0</v>
      </c>
      <c r="I3124" s="21"/>
    </row>
    <row r="3125" spans="1:9" x14ac:dyDescent="0.25">
      <c r="A3125" s="18">
        <v>42762</v>
      </c>
      <c r="B3125" s="19" t="s">
        <v>3528</v>
      </c>
      <c r="C3125" s="20">
        <v>98722</v>
      </c>
      <c r="D3125" s="4" t="s">
        <v>26</v>
      </c>
      <c r="E3125" s="17">
        <v>26751.599999999999</v>
      </c>
      <c r="F3125" s="41" t="s">
        <v>2143</v>
      </c>
      <c r="G3125" s="17">
        <v>26751.599999999999</v>
      </c>
      <c r="H3125" s="17">
        <f t="shared" si="49"/>
        <v>0</v>
      </c>
      <c r="I3125" s="21"/>
    </row>
    <row r="3126" spans="1:9" x14ac:dyDescent="0.25">
      <c r="A3126" s="18">
        <v>42762</v>
      </c>
      <c r="B3126" s="19" t="s">
        <v>3529</v>
      </c>
      <c r="C3126" s="20">
        <v>98723</v>
      </c>
      <c r="D3126" s="4" t="s">
        <v>28</v>
      </c>
      <c r="E3126" s="17">
        <v>15118.4</v>
      </c>
      <c r="F3126" s="41" t="s">
        <v>2009</v>
      </c>
      <c r="G3126" s="17">
        <v>15118.4</v>
      </c>
      <c r="H3126" s="17">
        <f t="shared" si="49"/>
        <v>0</v>
      </c>
      <c r="I3126" s="21"/>
    </row>
    <row r="3127" spans="1:9" x14ac:dyDescent="0.25">
      <c r="A3127" s="18">
        <v>42762</v>
      </c>
      <c r="B3127" s="19" t="s">
        <v>3530</v>
      </c>
      <c r="C3127" s="20">
        <v>98724</v>
      </c>
      <c r="D3127" s="4" t="s">
        <v>17</v>
      </c>
      <c r="E3127" s="17">
        <v>2400</v>
      </c>
      <c r="F3127" s="41" t="s">
        <v>2143</v>
      </c>
      <c r="G3127" s="17">
        <v>2400</v>
      </c>
      <c r="H3127" s="17">
        <f t="shared" si="49"/>
        <v>0</v>
      </c>
      <c r="I3127" s="21"/>
    </row>
    <row r="3128" spans="1:9" x14ac:dyDescent="0.25">
      <c r="A3128" s="18">
        <v>42762</v>
      </c>
      <c r="B3128" s="19" t="s">
        <v>3531</v>
      </c>
      <c r="C3128" s="20">
        <v>98725</v>
      </c>
      <c r="D3128" s="4" t="s">
        <v>71</v>
      </c>
      <c r="E3128" s="17">
        <v>4361</v>
      </c>
      <c r="F3128" s="41" t="s">
        <v>2143</v>
      </c>
      <c r="G3128" s="17">
        <v>4361</v>
      </c>
      <c r="H3128" s="17">
        <f t="shared" si="49"/>
        <v>0</v>
      </c>
      <c r="I3128" s="21"/>
    </row>
    <row r="3129" spans="1:9" x14ac:dyDescent="0.25">
      <c r="A3129" s="18">
        <v>42762</v>
      </c>
      <c r="B3129" s="19" t="s">
        <v>3532</v>
      </c>
      <c r="C3129" s="20">
        <v>98726</v>
      </c>
      <c r="D3129" s="4" t="s">
        <v>428</v>
      </c>
      <c r="E3129" s="17">
        <v>1876.8</v>
      </c>
      <c r="F3129" s="41" t="s">
        <v>1173</v>
      </c>
      <c r="G3129" s="17">
        <v>1876.8</v>
      </c>
      <c r="H3129" s="17">
        <f t="shared" si="49"/>
        <v>0</v>
      </c>
      <c r="I3129" s="21"/>
    </row>
    <row r="3130" spans="1:9" x14ac:dyDescent="0.25">
      <c r="A3130" s="18">
        <v>42762</v>
      </c>
      <c r="B3130" s="19" t="s">
        <v>3533</v>
      </c>
      <c r="C3130" s="20">
        <v>98727</v>
      </c>
      <c r="D3130" s="4" t="s">
        <v>1645</v>
      </c>
      <c r="E3130" s="17">
        <v>2486.6</v>
      </c>
      <c r="F3130" s="41" t="s">
        <v>2143</v>
      </c>
      <c r="G3130" s="17">
        <v>2486.6</v>
      </c>
      <c r="H3130" s="17">
        <f t="shared" si="49"/>
        <v>0</v>
      </c>
      <c r="I3130" s="21"/>
    </row>
    <row r="3131" spans="1:9" x14ac:dyDescent="0.25">
      <c r="A3131" s="18">
        <v>42762</v>
      </c>
      <c r="B3131" s="19" t="s">
        <v>3534</v>
      </c>
      <c r="C3131" s="20">
        <v>98728</v>
      </c>
      <c r="D3131" s="4" t="s">
        <v>298</v>
      </c>
      <c r="E3131" s="17">
        <v>3784.2</v>
      </c>
      <c r="F3131" s="41" t="s">
        <v>2143</v>
      </c>
      <c r="G3131" s="17">
        <v>3784.2</v>
      </c>
      <c r="H3131" s="17">
        <f t="shared" si="49"/>
        <v>0</v>
      </c>
      <c r="I3131" s="21"/>
    </row>
    <row r="3132" spans="1:9" x14ac:dyDescent="0.25">
      <c r="A3132" s="18">
        <v>42762</v>
      </c>
      <c r="B3132" s="19" t="s">
        <v>3535</v>
      </c>
      <c r="C3132" s="20">
        <v>98729</v>
      </c>
      <c r="D3132" s="4" t="s">
        <v>509</v>
      </c>
      <c r="E3132" s="17">
        <v>22079.200000000001</v>
      </c>
      <c r="F3132" s="41" t="s">
        <v>765</v>
      </c>
      <c r="G3132" s="17">
        <v>22079.200000000001</v>
      </c>
      <c r="H3132" s="17">
        <f t="shared" si="49"/>
        <v>0</v>
      </c>
      <c r="I3132" s="21"/>
    </row>
    <row r="3133" spans="1:9" x14ac:dyDescent="0.25">
      <c r="A3133" s="18">
        <v>42762</v>
      </c>
      <c r="B3133" s="19" t="s">
        <v>3536</v>
      </c>
      <c r="C3133" s="20">
        <v>98730</v>
      </c>
      <c r="D3133" s="4" t="s">
        <v>30</v>
      </c>
      <c r="E3133" s="17">
        <v>4697.7</v>
      </c>
      <c r="F3133" s="41" t="s">
        <v>2143</v>
      </c>
      <c r="G3133" s="17">
        <v>4697.7</v>
      </c>
      <c r="H3133" s="17">
        <f t="shared" si="49"/>
        <v>0</v>
      </c>
      <c r="I3133" s="21"/>
    </row>
    <row r="3134" spans="1:9" x14ac:dyDescent="0.25">
      <c r="A3134" s="18">
        <v>42762</v>
      </c>
      <c r="B3134" s="19" t="s">
        <v>3537</v>
      </c>
      <c r="C3134" s="20">
        <v>98731</v>
      </c>
      <c r="D3134" s="4" t="s">
        <v>157</v>
      </c>
      <c r="E3134" s="17">
        <v>20901.32</v>
      </c>
      <c r="F3134" s="41" t="s">
        <v>2143</v>
      </c>
      <c r="G3134" s="17">
        <v>20901.32</v>
      </c>
      <c r="H3134" s="17">
        <f t="shared" si="49"/>
        <v>0</v>
      </c>
      <c r="I3134" s="21"/>
    </row>
    <row r="3135" spans="1:9" x14ac:dyDescent="0.25">
      <c r="A3135" s="18">
        <v>42762</v>
      </c>
      <c r="B3135" s="19" t="s">
        <v>3538</v>
      </c>
      <c r="C3135" s="20">
        <v>98732</v>
      </c>
      <c r="D3135" s="4" t="s">
        <v>21</v>
      </c>
      <c r="E3135" s="17">
        <v>48960</v>
      </c>
      <c r="F3135" s="41" t="s">
        <v>1429</v>
      </c>
      <c r="G3135" s="17">
        <v>48960</v>
      </c>
      <c r="H3135" s="17">
        <f t="shared" si="49"/>
        <v>0</v>
      </c>
      <c r="I3135" s="21"/>
    </row>
    <row r="3136" spans="1:9" x14ac:dyDescent="0.25">
      <c r="A3136" s="18">
        <v>42762</v>
      </c>
      <c r="B3136" s="19" t="s">
        <v>3539</v>
      </c>
      <c r="C3136" s="20">
        <v>98733</v>
      </c>
      <c r="D3136" s="4" t="s">
        <v>218</v>
      </c>
      <c r="E3136" s="17">
        <v>109766.1</v>
      </c>
      <c r="F3136" s="41" t="s">
        <v>307</v>
      </c>
      <c r="G3136" s="17">
        <v>109766.1</v>
      </c>
      <c r="H3136" s="17">
        <f t="shared" si="49"/>
        <v>0</v>
      </c>
      <c r="I3136" s="21"/>
    </row>
    <row r="3137" spans="1:9" x14ac:dyDescent="0.25">
      <c r="A3137" s="18">
        <v>42762</v>
      </c>
      <c r="B3137" s="19" t="s">
        <v>3540</v>
      </c>
      <c r="C3137" s="20">
        <v>98734</v>
      </c>
      <c r="D3137" s="4" t="s">
        <v>49</v>
      </c>
      <c r="E3137" s="17">
        <v>10397.6</v>
      </c>
      <c r="F3137" s="41" t="s">
        <v>361</v>
      </c>
      <c r="G3137" s="17">
        <v>10397.6</v>
      </c>
      <c r="H3137" s="17">
        <f t="shared" si="49"/>
        <v>0</v>
      </c>
      <c r="I3137" s="21"/>
    </row>
    <row r="3138" spans="1:9" x14ac:dyDescent="0.25">
      <c r="A3138" s="18">
        <v>42762</v>
      </c>
      <c r="B3138" s="19" t="s">
        <v>3541</v>
      </c>
      <c r="C3138" s="20">
        <v>98735</v>
      </c>
      <c r="D3138" s="4" t="s">
        <v>32</v>
      </c>
      <c r="E3138" s="17">
        <v>7793.7</v>
      </c>
      <c r="F3138" s="41" t="s">
        <v>1889</v>
      </c>
      <c r="G3138" s="17">
        <v>7793.7</v>
      </c>
      <c r="H3138" s="17">
        <f t="shared" si="49"/>
        <v>0</v>
      </c>
      <c r="I3138" s="21"/>
    </row>
    <row r="3139" spans="1:9" x14ac:dyDescent="0.25">
      <c r="A3139" s="18">
        <v>42762</v>
      </c>
      <c r="B3139" s="19" t="s">
        <v>3542</v>
      </c>
      <c r="C3139" s="20">
        <v>98736</v>
      </c>
      <c r="D3139" s="4" t="s">
        <v>168</v>
      </c>
      <c r="E3139" s="17">
        <v>3631.6</v>
      </c>
      <c r="F3139" s="41" t="s">
        <v>2143</v>
      </c>
      <c r="G3139" s="17">
        <v>3631.6</v>
      </c>
      <c r="H3139" s="17">
        <f t="shared" si="49"/>
        <v>0</v>
      </c>
      <c r="I3139" s="21"/>
    </row>
    <row r="3140" spans="1:9" x14ac:dyDescent="0.25">
      <c r="A3140" s="18">
        <v>42762</v>
      </c>
      <c r="B3140" s="19" t="s">
        <v>3543</v>
      </c>
      <c r="C3140" s="20">
        <v>98737</v>
      </c>
      <c r="D3140" s="4" t="s">
        <v>38</v>
      </c>
      <c r="E3140" s="17">
        <v>3809.7</v>
      </c>
      <c r="F3140" s="41" t="s">
        <v>1173</v>
      </c>
      <c r="G3140" s="17">
        <v>3809.7</v>
      </c>
      <c r="H3140" s="17">
        <f t="shared" si="49"/>
        <v>0</v>
      </c>
      <c r="I3140" s="21"/>
    </row>
    <row r="3141" spans="1:9" x14ac:dyDescent="0.25">
      <c r="A3141" s="18">
        <v>42762</v>
      </c>
      <c r="B3141" s="19" t="s">
        <v>3544</v>
      </c>
      <c r="C3141" s="20">
        <v>98738</v>
      </c>
      <c r="D3141" s="4" t="s">
        <v>51</v>
      </c>
      <c r="E3141" s="17">
        <v>3632.6</v>
      </c>
      <c r="F3141" s="41" t="s">
        <v>361</v>
      </c>
      <c r="G3141" s="17">
        <v>3632.6</v>
      </c>
      <c r="H3141" s="17">
        <f t="shared" si="49"/>
        <v>0</v>
      </c>
      <c r="I3141" s="21"/>
    </row>
    <row r="3142" spans="1:9" x14ac:dyDescent="0.25">
      <c r="A3142" s="18">
        <v>42762</v>
      </c>
      <c r="B3142" s="19" t="s">
        <v>3545</v>
      </c>
      <c r="C3142" s="20">
        <v>98739</v>
      </c>
      <c r="D3142" s="4" t="s">
        <v>2986</v>
      </c>
      <c r="E3142" s="17">
        <v>4065.6</v>
      </c>
      <c r="F3142" s="41" t="s">
        <v>2143</v>
      </c>
      <c r="G3142" s="17">
        <v>4065.6</v>
      </c>
      <c r="H3142" s="17">
        <f t="shared" ref="H3142:H3205" si="50">E3142-G3142</f>
        <v>0</v>
      </c>
      <c r="I3142" s="21"/>
    </row>
    <row r="3143" spans="1:9" x14ac:dyDescent="0.25">
      <c r="A3143" s="18">
        <v>42762</v>
      </c>
      <c r="B3143" s="19" t="s">
        <v>3546</v>
      </c>
      <c r="C3143" s="20">
        <v>98740</v>
      </c>
      <c r="D3143" s="4" t="s">
        <v>35</v>
      </c>
      <c r="E3143" s="17">
        <v>14494.6</v>
      </c>
      <c r="F3143" s="42" t="s">
        <v>3547</v>
      </c>
      <c r="G3143" s="22">
        <f>10800+3694.6</f>
        <v>14494.6</v>
      </c>
      <c r="H3143" s="22">
        <f t="shared" si="50"/>
        <v>0</v>
      </c>
      <c r="I3143" s="21"/>
    </row>
    <row r="3144" spans="1:9" x14ac:dyDescent="0.25">
      <c r="A3144" s="18">
        <v>42762</v>
      </c>
      <c r="B3144" s="19" t="s">
        <v>3548</v>
      </c>
      <c r="C3144" s="20">
        <v>98741</v>
      </c>
      <c r="D3144" s="4" t="s">
        <v>43</v>
      </c>
      <c r="E3144" s="17">
        <v>3665.4</v>
      </c>
      <c r="F3144" s="41" t="s">
        <v>361</v>
      </c>
      <c r="G3144" s="17">
        <v>3665.4</v>
      </c>
      <c r="H3144" s="17">
        <f t="shared" si="50"/>
        <v>0</v>
      </c>
      <c r="I3144" s="21"/>
    </row>
    <row r="3145" spans="1:9" x14ac:dyDescent="0.25">
      <c r="A3145" s="18">
        <v>42762</v>
      </c>
      <c r="B3145" s="19" t="s">
        <v>3549</v>
      </c>
      <c r="C3145" s="20">
        <v>98742</v>
      </c>
      <c r="D3145" s="4" t="s">
        <v>409</v>
      </c>
      <c r="E3145" s="17">
        <v>7338.4</v>
      </c>
      <c r="F3145" s="41" t="s">
        <v>361</v>
      </c>
      <c r="G3145" s="17">
        <v>7338.4</v>
      </c>
      <c r="H3145" s="17">
        <f t="shared" si="50"/>
        <v>0</v>
      </c>
      <c r="I3145" s="21"/>
    </row>
    <row r="3146" spans="1:9" x14ac:dyDescent="0.25">
      <c r="A3146" s="18">
        <v>42762</v>
      </c>
      <c r="B3146" s="19" t="s">
        <v>3550</v>
      </c>
      <c r="C3146" s="20">
        <v>98743</v>
      </c>
      <c r="D3146" s="4" t="s">
        <v>79</v>
      </c>
      <c r="E3146" s="17">
        <v>1977.6</v>
      </c>
      <c r="F3146" s="41" t="s">
        <v>2143</v>
      </c>
      <c r="G3146" s="17">
        <v>1977.6</v>
      </c>
      <c r="H3146" s="17">
        <f t="shared" si="50"/>
        <v>0</v>
      </c>
      <c r="I3146" s="21"/>
    </row>
    <row r="3147" spans="1:9" x14ac:dyDescent="0.25">
      <c r="A3147" s="18">
        <v>42762</v>
      </c>
      <c r="B3147" s="19" t="s">
        <v>3551</v>
      </c>
      <c r="C3147" s="20">
        <v>98744</v>
      </c>
      <c r="D3147" s="4" t="s">
        <v>1090</v>
      </c>
      <c r="E3147" s="17">
        <v>7591.9</v>
      </c>
      <c r="F3147" s="41" t="s">
        <v>2143</v>
      </c>
      <c r="G3147" s="17">
        <v>7591.9</v>
      </c>
      <c r="H3147" s="17">
        <f t="shared" si="50"/>
        <v>0</v>
      </c>
      <c r="I3147" s="21"/>
    </row>
    <row r="3148" spans="1:9" x14ac:dyDescent="0.25">
      <c r="A3148" s="18">
        <v>42762</v>
      </c>
      <c r="B3148" s="19" t="s">
        <v>3552</v>
      </c>
      <c r="C3148" s="20">
        <v>98745</v>
      </c>
      <c r="D3148" s="4" t="s">
        <v>79</v>
      </c>
      <c r="E3148" s="17">
        <v>940.8</v>
      </c>
      <c r="F3148" s="41" t="s">
        <v>2143</v>
      </c>
      <c r="G3148" s="17">
        <v>940.8</v>
      </c>
      <c r="H3148" s="17">
        <f t="shared" si="50"/>
        <v>0</v>
      </c>
      <c r="I3148" s="21"/>
    </row>
    <row r="3149" spans="1:9" x14ac:dyDescent="0.25">
      <c r="A3149" s="18">
        <v>42762</v>
      </c>
      <c r="B3149" s="19" t="s">
        <v>3553</v>
      </c>
      <c r="C3149" s="20">
        <v>98746</v>
      </c>
      <c r="D3149" s="4" t="s">
        <v>47</v>
      </c>
      <c r="E3149" s="17">
        <v>3860.6</v>
      </c>
      <c r="F3149" s="41" t="s">
        <v>2143</v>
      </c>
      <c r="G3149" s="17">
        <v>3860.6</v>
      </c>
      <c r="H3149" s="17">
        <f t="shared" si="50"/>
        <v>0</v>
      </c>
      <c r="I3149" s="21"/>
    </row>
    <row r="3150" spans="1:9" x14ac:dyDescent="0.25">
      <c r="A3150" s="18">
        <v>42762</v>
      </c>
      <c r="B3150" s="19" t="s">
        <v>3554</v>
      </c>
      <c r="C3150" s="20">
        <v>98747</v>
      </c>
      <c r="D3150" s="4" t="s">
        <v>866</v>
      </c>
      <c r="E3150" s="17">
        <v>6729.6</v>
      </c>
      <c r="F3150" s="41" t="s">
        <v>2143</v>
      </c>
      <c r="G3150" s="17">
        <v>6729.6</v>
      </c>
      <c r="H3150" s="17">
        <f t="shared" si="50"/>
        <v>0</v>
      </c>
      <c r="I3150" s="21"/>
    </row>
    <row r="3151" spans="1:9" x14ac:dyDescent="0.25">
      <c r="A3151" s="18">
        <v>42762</v>
      </c>
      <c r="B3151" s="19" t="s">
        <v>3555</v>
      </c>
      <c r="C3151" s="20">
        <v>98748</v>
      </c>
      <c r="D3151" s="4" t="s">
        <v>3426</v>
      </c>
      <c r="E3151" s="17">
        <v>721.4</v>
      </c>
      <c r="F3151" s="41" t="s">
        <v>2143</v>
      </c>
      <c r="G3151" s="17">
        <v>721.4</v>
      </c>
      <c r="H3151" s="17">
        <f t="shared" si="50"/>
        <v>0</v>
      </c>
      <c r="I3151" s="21"/>
    </row>
    <row r="3152" spans="1:9" x14ac:dyDescent="0.25">
      <c r="A3152" s="18">
        <v>42762</v>
      </c>
      <c r="B3152" s="19" t="s">
        <v>3556</v>
      </c>
      <c r="C3152" s="20">
        <v>98749</v>
      </c>
      <c r="D3152" s="4" t="s">
        <v>40</v>
      </c>
      <c r="E3152" s="17">
        <v>3919.6</v>
      </c>
      <c r="F3152" s="41" t="s">
        <v>1173</v>
      </c>
      <c r="G3152" s="17">
        <v>3919.6</v>
      </c>
      <c r="H3152" s="17">
        <f t="shared" si="50"/>
        <v>0</v>
      </c>
      <c r="I3152" s="21"/>
    </row>
    <row r="3153" spans="1:9" x14ac:dyDescent="0.25">
      <c r="A3153" s="18">
        <v>42762</v>
      </c>
      <c r="B3153" s="19" t="s">
        <v>3557</v>
      </c>
      <c r="C3153" s="20">
        <v>98750</v>
      </c>
      <c r="D3153" s="4" t="s">
        <v>289</v>
      </c>
      <c r="E3153" s="17">
        <v>23513.279999999999</v>
      </c>
      <c r="F3153" s="41" t="s">
        <v>3164</v>
      </c>
      <c r="G3153" s="17">
        <v>23513.279999999999</v>
      </c>
      <c r="H3153" s="17">
        <f t="shared" si="50"/>
        <v>0</v>
      </c>
      <c r="I3153" s="21"/>
    </row>
    <row r="3154" spans="1:9" x14ac:dyDescent="0.25">
      <c r="A3154" s="18">
        <v>42762</v>
      </c>
      <c r="B3154" s="19" t="s">
        <v>3558</v>
      </c>
      <c r="C3154" s="20">
        <v>98751</v>
      </c>
      <c r="D3154" s="4" t="s">
        <v>445</v>
      </c>
      <c r="E3154" s="17">
        <v>2461.1999999999998</v>
      </c>
      <c r="F3154" s="41" t="s">
        <v>2009</v>
      </c>
      <c r="G3154" s="17">
        <v>2461.1999999999998</v>
      </c>
      <c r="H3154" s="17">
        <f t="shared" si="50"/>
        <v>0</v>
      </c>
      <c r="I3154" s="21"/>
    </row>
    <row r="3155" spans="1:9" x14ac:dyDescent="0.25">
      <c r="A3155" s="18">
        <v>42762</v>
      </c>
      <c r="B3155" s="19" t="s">
        <v>3559</v>
      </c>
      <c r="C3155" s="20">
        <v>98752</v>
      </c>
      <c r="D3155" s="4" t="s">
        <v>1116</v>
      </c>
      <c r="E3155" s="17">
        <v>5045.8999999999996</v>
      </c>
      <c r="F3155" s="41" t="s">
        <v>2009</v>
      </c>
      <c r="G3155" s="17">
        <v>5045.8999999999996</v>
      </c>
      <c r="H3155" s="17">
        <f t="shared" si="50"/>
        <v>0</v>
      </c>
      <c r="I3155" s="21"/>
    </row>
    <row r="3156" spans="1:9" x14ac:dyDescent="0.25">
      <c r="A3156" s="18">
        <v>42762</v>
      </c>
      <c r="B3156" s="19" t="s">
        <v>3560</v>
      </c>
      <c r="C3156" s="20">
        <v>98753</v>
      </c>
      <c r="D3156" s="4" t="s">
        <v>83</v>
      </c>
      <c r="E3156" s="17">
        <v>4895.1000000000004</v>
      </c>
      <c r="F3156" s="41" t="s">
        <v>2009</v>
      </c>
      <c r="G3156" s="17">
        <v>4895.1000000000004</v>
      </c>
      <c r="H3156" s="17">
        <f t="shared" si="50"/>
        <v>0</v>
      </c>
      <c r="I3156" s="21"/>
    </row>
    <row r="3157" spans="1:9" x14ac:dyDescent="0.25">
      <c r="A3157" s="18">
        <v>42762</v>
      </c>
      <c r="B3157" s="19" t="s">
        <v>3561</v>
      </c>
      <c r="C3157" s="20">
        <v>98754</v>
      </c>
      <c r="D3157" s="4" t="s">
        <v>250</v>
      </c>
      <c r="E3157" s="17">
        <v>3774</v>
      </c>
      <c r="F3157" s="41" t="s">
        <v>361</v>
      </c>
      <c r="G3157" s="17">
        <v>3774</v>
      </c>
      <c r="H3157" s="17">
        <f t="shared" si="50"/>
        <v>0</v>
      </c>
      <c r="I3157" s="21"/>
    </row>
    <row r="3158" spans="1:9" x14ac:dyDescent="0.25">
      <c r="A3158" s="18">
        <v>42762</v>
      </c>
      <c r="B3158" s="19" t="s">
        <v>3562</v>
      </c>
      <c r="C3158" s="20">
        <v>98755</v>
      </c>
      <c r="D3158" s="4" t="s">
        <v>291</v>
      </c>
      <c r="E3158" s="17">
        <v>2244.1999999999998</v>
      </c>
      <c r="F3158" s="41" t="s">
        <v>2009</v>
      </c>
      <c r="G3158" s="17">
        <v>2244.1999999999998</v>
      </c>
      <c r="H3158" s="17">
        <f t="shared" si="50"/>
        <v>0</v>
      </c>
      <c r="I3158" s="21"/>
    </row>
    <row r="3159" spans="1:9" x14ac:dyDescent="0.25">
      <c r="A3159" s="18">
        <v>42762</v>
      </c>
      <c r="B3159" s="19" t="s">
        <v>3563</v>
      </c>
      <c r="C3159" s="20">
        <v>98756</v>
      </c>
      <c r="D3159" s="4" t="s">
        <v>268</v>
      </c>
      <c r="E3159" s="17">
        <v>17720.2</v>
      </c>
      <c r="F3159" s="41" t="s">
        <v>1889</v>
      </c>
      <c r="G3159" s="17">
        <v>17720.2</v>
      </c>
      <c r="H3159" s="17">
        <f t="shared" si="50"/>
        <v>0</v>
      </c>
      <c r="I3159" s="21"/>
    </row>
    <row r="3160" spans="1:9" x14ac:dyDescent="0.25">
      <c r="A3160" s="18">
        <v>42762</v>
      </c>
      <c r="B3160" s="19" t="s">
        <v>3564</v>
      </c>
      <c r="C3160" s="20">
        <v>98757</v>
      </c>
      <c r="D3160" s="4" t="s">
        <v>432</v>
      </c>
      <c r="E3160" s="17">
        <v>17789.900000000001</v>
      </c>
      <c r="F3160" s="41" t="s">
        <v>1889</v>
      </c>
      <c r="G3160" s="17">
        <v>17789.900000000001</v>
      </c>
      <c r="H3160" s="17">
        <f t="shared" si="50"/>
        <v>0</v>
      </c>
      <c r="I3160" s="21"/>
    </row>
    <row r="3161" spans="1:9" x14ac:dyDescent="0.25">
      <c r="A3161" s="18">
        <v>42762</v>
      </c>
      <c r="B3161" s="19" t="s">
        <v>3565</v>
      </c>
      <c r="C3161" s="20">
        <v>98758</v>
      </c>
      <c r="D3161" s="4" t="s">
        <v>270</v>
      </c>
      <c r="E3161" s="17">
        <v>40420.6</v>
      </c>
      <c r="F3161" s="41" t="s">
        <v>1889</v>
      </c>
      <c r="G3161" s="17">
        <v>40420.6</v>
      </c>
      <c r="H3161" s="17">
        <f t="shared" si="50"/>
        <v>0</v>
      </c>
      <c r="I3161" s="21"/>
    </row>
    <row r="3162" spans="1:9" x14ac:dyDescent="0.25">
      <c r="A3162" s="18">
        <v>42762</v>
      </c>
      <c r="B3162" s="19" t="s">
        <v>3566</v>
      </c>
      <c r="C3162" s="20">
        <v>98759</v>
      </c>
      <c r="D3162" s="15" t="s">
        <v>30</v>
      </c>
      <c r="E3162" s="16">
        <v>0</v>
      </c>
      <c r="F3162" s="40" t="s">
        <v>95</v>
      </c>
      <c r="G3162" s="16">
        <v>0</v>
      </c>
      <c r="H3162" s="16">
        <f t="shared" si="50"/>
        <v>0</v>
      </c>
      <c r="I3162" s="21"/>
    </row>
    <row r="3163" spans="1:9" x14ac:dyDescent="0.25">
      <c r="A3163" s="18">
        <v>42762</v>
      </c>
      <c r="B3163" s="19" t="s">
        <v>3567</v>
      </c>
      <c r="C3163" s="20">
        <v>98760</v>
      </c>
      <c r="D3163" s="4" t="s">
        <v>30</v>
      </c>
      <c r="E3163" s="17">
        <v>1058.5999999999999</v>
      </c>
      <c r="F3163" s="41" t="s">
        <v>2009</v>
      </c>
      <c r="G3163" s="17">
        <v>1058.5999999999999</v>
      </c>
      <c r="H3163" s="17">
        <f t="shared" si="50"/>
        <v>0</v>
      </c>
      <c r="I3163" s="21"/>
    </row>
    <row r="3164" spans="1:9" x14ac:dyDescent="0.25">
      <c r="A3164" s="18">
        <v>42762</v>
      </c>
      <c r="B3164" s="19" t="s">
        <v>3568</v>
      </c>
      <c r="C3164" s="20">
        <v>98761</v>
      </c>
      <c r="D3164" s="4" t="s">
        <v>590</v>
      </c>
      <c r="E3164" s="17">
        <v>9284</v>
      </c>
      <c r="F3164" s="41" t="s">
        <v>1889</v>
      </c>
      <c r="G3164" s="17">
        <v>9284</v>
      </c>
      <c r="H3164" s="17">
        <f t="shared" si="50"/>
        <v>0</v>
      </c>
      <c r="I3164" s="21"/>
    </row>
    <row r="3165" spans="1:9" x14ac:dyDescent="0.25">
      <c r="A3165" s="18">
        <v>42762</v>
      </c>
      <c r="B3165" s="19" t="s">
        <v>3569</v>
      </c>
      <c r="C3165" s="20">
        <v>98762</v>
      </c>
      <c r="D3165" s="4" t="s">
        <v>457</v>
      </c>
      <c r="E3165" s="17">
        <v>1440.6</v>
      </c>
      <c r="F3165" s="41" t="s">
        <v>2143</v>
      </c>
      <c r="G3165" s="17">
        <v>1440.6</v>
      </c>
      <c r="H3165" s="17">
        <f t="shared" si="50"/>
        <v>0</v>
      </c>
      <c r="I3165" s="21"/>
    </row>
    <row r="3166" spans="1:9" x14ac:dyDescent="0.25">
      <c r="A3166" s="18">
        <v>42762</v>
      </c>
      <c r="B3166" s="19" t="s">
        <v>3570</v>
      </c>
      <c r="C3166" s="20">
        <v>98763</v>
      </c>
      <c r="D3166" s="4" t="s">
        <v>462</v>
      </c>
      <c r="E3166" s="17">
        <v>14935.8</v>
      </c>
      <c r="F3166" s="41" t="s">
        <v>2009</v>
      </c>
      <c r="G3166" s="17">
        <v>14935.8</v>
      </c>
      <c r="H3166" s="17">
        <f t="shared" si="50"/>
        <v>0</v>
      </c>
      <c r="I3166" s="21"/>
    </row>
    <row r="3167" spans="1:9" x14ac:dyDescent="0.25">
      <c r="A3167" s="18">
        <v>42762</v>
      </c>
      <c r="B3167" s="19" t="s">
        <v>3571</v>
      </c>
      <c r="C3167" s="20">
        <v>98764</v>
      </c>
      <c r="D3167" s="27" t="s">
        <v>590</v>
      </c>
      <c r="E3167" s="28">
        <v>0</v>
      </c>
      <c r="F3167" s="46" t="s">
        <v>95</v>
      </c>
      <c r="G3167" s="28">
        <v>0</v>
      </c>
      <c r="H3167" s="28">
        <f t="shared" si="50"/>
        <v>0</v>
      </c>
      <c r="I3167" s="21"/>
    </row>
    <row r="3168" spans="1:9" x14ac:dyDescent="0.25">
      <c r="A3168" s="18">
        <v>42762</v>
      </c>
      <c r="B3168" s="19" t="s">
        <v>3572</v>
      </c>
      <c r="C3168" s="20">
        <v>98765</v>
      </c>
      <c r="D3168" s="4" t="s">
        <v>293</v>
      </c>
      <c r="E3168" s="17">
        <v>638.5</v>
      </c>
      <c r="F3168" s="41" t="s">
        <v>2009</v>
      </c>
      <c r="G3168" s="17">
        <v>638.5</v>
      </c>
      <c r="H3168" s="17">
        <f t="shared" si="50"/>
        <v>0</v>
      </c>
      <c r="I3168" s="21"/>
    </row>
    <row r="3169" spans="1:9" x14ac:dyDescent="0.25">
      <c r="A3169" s="18">
        <v>42762</v>
      </c>
      <c r="B3169" s="19" t="s">
        <v>3573</v>
      </c>
      <c r="C3169" s="20">
        <v>98766</v>
      </c>
      <c r="D3169" s="4" t="s">
        <v>858</v>
      </c>
      <c r="E3169" s="17">
        <v>224.1</v>
      </c>
      <c r="F3169" s="41" t="s">
        <v>2143</v>
      </c>
      <c r="G3169" s="17">
        <v>224.1</v>
      </c>
      <c r="H3169" s="17">
        <f t="shared" si="50"/>
        <v>0</v>
      </c>
      <c r="I3169" s="21"/>
    </row>
    <row r="3170" spans="1:9" x14ac:dyDescent="0.25">
      <c r="A3170" s="18">
        <v>42762</v>
      </c>
      <c r="B3170" s="19" t="s">
        <v>3574</v>
      </c>
      <c r="C3170" s="20">
        <v>98767</v>
      </c>
      <c r="D3170" s="4" t="s">
        <v>590</v>
      </c>
      <c r="E3170" s="17">
        <v>19659.7</v>
      </c>
      <c r="F3170" s="41" t="s">
        <v>1889</v>
      </c>
      <c r="G3170" s="17">
        <v>19659.7</v>
      </c>
      <c r="H3170" s="17">
        <f t="shared" si="50"/>
        <v>0</v>
      </c>
      <c r="I3170" s="21"/>
    </row>
    <row r="3171" spans="1:9" x14ac:dyDescent="0.25">
      <c r="A3171" s="18">
        <v>42762</v>
      </c>
      <c r="B3171" s="19" t="s">
        <v>3575</v>
      </c>
      <c r="C3171" s="20">
        <v>98768</v>
      </c>
      <c r="D3171" s="4" t="s">
        <v>268</v>
      </c>
      <c r="E3171" s="17">
        <v>1239.3</v>
      </c>
      <c r="F3171" s="41" t="s">
        <v>1889</v>
      </c>
      <c r="G3171" s="17">
        <v>1239.3</v>
      </c>
      <c r="H3171" s="17">
        <f t="shared" si="50"/>
        <v>0</v>
      </c>
      <c r="I3171" s="21"/>
    </row>
    <row r="3172" spans="1:9" x14ac:dyDescent="0.25">
      <c r="A3172" s="18">
        <v>42762</v>
      </c>
      <c r="B3172" s="19" t="s">
        <v>3576</v>
      </c>
      <c r="C3172" s="20">
        <v>98769</v>
      </c>
      <c r="D3172" s="4" t="s">
        <v>613</v>
      </c>
      <c r="E3172" s="17">
        <v>3209.5</v>
      </c>
      <c r="F3172" s="41" t="s">
        <v>2009</v>
      </c>
      <c r="G3172" s="17">
        <v>3209.5</v>
      </c>
      <c r="H3172" s="17">
        <f t="shared" si="50"/>
        <v>0</v>
      </c>
      <c r="I3172" s="21"/>
    </row>
    <row r="3173" spans="1:9" x14ac:dyDescent="0.25">
      <c r="A3173" s="18">
        <v>42762</v>
      </c>
      <c r="B3173" s="19" t="s">
        <v>3577</v>
      </c>
      <c r="C3173" s="20">
        <v>98770</v>
      </c>
      <c r="D3173" s="4" t="s">
        <v>590</v>
      </c>
      <c r="E3173" s="17">
        <v>9220.4</v>
      </c>
      <c r="F3173" s="41" t="s">
        <v>1889</v>
      </c>
      <c r="G3173" s="17">
        <v>9220.4</v>
      </c>
      <c r="H3173" s="17">
        <f t="shared" si="50"/>
        <v>0</v>
      </c>
      <c r="I3173" s="21"/>
    </row>
    <row r="3174" spans="1:9" x14ac:dyDescent="0.25">
      <c r="A3174" s="18">
        <v>42762</v>
      </c>
      <c r="B3174" s="19" t="s">
        <v>3578</v>
      </c>
      <c r="C3174" s="20">
        <v>98771</v>
      </c>
      <c r="D3174" s="4" t="s">
        <v>876</v>
      </c>
      <c r="E3174" s="17">
        <v>8665.6</v>
      </c>
      <c r="F3174" s="41" t="s">
        <v>1889</v>
      </c>
      <c r="G3174" s="17">
        <v>8665.6</v>
      </c>
      <c r="H3174" s="17">
        <f t="shared" si="50"/>
        <v>0</v>
      </c>
      <c r="I3174" s="21"/>
    </row>
    <row r="3175" spans="1:9" x14ac:dyDescent="0.25">
      <c r="A3175" s="18">
        <v>42762</v>
      </c>
      <c r="B3175" s="19" t="s">
        <v>3579</v>
      </c>
      <c r="C3175" s="20">
        <v>98772</v>
      </c>
      <c r="D3175" s="4" t="s">
        <v>88</v>
      </c>
      <c r="E3175" s="17">
        <v>11068.5</v>
      </c>
      <c r="F3175" s="41" t="s">
        <v>2009</v>
      </c>
      <c r="G3175" s="17">
        <v>11068.5</v>
      </c>
      <c r="H3175" s="17">
        <f t="shared" si="50"/>
        <v>0</v>
      </c>
      <c r="I3175" s="21"/>
    </row>
    <row r="3176" spans="1:9" x14ac:dyDescent="0.25">
      <c r="A3176" s="18">
        <v>42762</v>
      </c>
      <c r="B3176" s="19" t="s">
        <v>3580</v>
      </c>
      <c r="C3176" s="20">
        <v>98773</v>
      </c>
      <c r="D3176" s="4" t="s">
        <v>111</v>
      </c>
      <c r="E3176" s="17">
        <v>2879.9</v>
      </c>
      <c r="F3176" s="41" t="s">
        <v>2143</v>
      </c>
      <c r="G3176" s="17">
        <v>2879.9</v>
      </c>
      <c r="H3176" s="17">
        <f t="shared" si="50"/>
        <v>0</v>
      </c>
      <c r="I3176" s="21"/>
    </row>
    <row r="3177" spans="1:9" x14ac:dyDescent="0.25">
      <c r="A3177" s="18">
        <v>42762</v>
      </c>
      <c r="B3177" s="19" t="s">
        <v>3581</v>
      </c>
      <c r="C3177" s="20">
        <v>98774</v>
      </c>
      <c r="D3177" s="4" t="s">
        <v>30</v>
      </c>
      <c r="E3177" s="17">
        <v>1812</v>
      </c>
      <c r="F3177" s="41" t="s">
        <v>2009</v>
      </c>
      <c r="G3177" s="17">
        <v>1812</v>
      </c>
      <c r="H3177" s="17">
        <f t="shared" si="50"/>
        <v>0</v>
      </c>
      <c r="I3177" s="21"/>
    </row>
    <row r="3178" spans="1:9" x14ac:dyDescent="0.25">
      <c r="A3178" s="18">
        <v>42762</v>
      </c>
      <c r="B3178" s="19" t="s">
        <v>3582</v>
      </c>
      <c r="C3178" s="20">
        <v>98775</v>
      </c>
      <c r="D3178" s="4" t="s">
        <v>1259</v>
      </c>
      <c r="E3178" s="17">
        <v>2354.6999999999998</v>
      </c>
      <c r="F3178" s="41" t="s">
        <v>2009</v>
      </c>
      <c r="G3178" s="17">
        <v>2354.6999999999998</v>
      </c>
      <c r="H3178" s="17">
        <f t="shared" si="50"/>
        <v>0</v>
      </c>
      <c r="I3178" s="21"/>
    </row>
    <row r="3179" spans="1:9" x14ac:dyDescent="0.25">
      <c r="A3179" s="18">
        <v>42762</v>
      </c>
      <c r="B3179" s="19" t="s">
        <v>3583</v>
      </c>
      <c r="C3179" s="20">
        <v>98776</v>
      </c>
      <c r="D3179" s="4" t="s">
        <v>109</v>
      </c>
      <c r="E3179" s="17">
        <v>4010</v>
      </c>
      <c r="F3179" s="41" t="s">
        <v>2009</v>
      </c>
      <c r="G3179" s="17">
        <v>4010</v>
      </c>
      <c r="H3179" s="17">
        <f t="shared" si="50"/>
        <v>0</v>
      </c>
      <c r="I3179" s="21"/>
    </row>
    <row r="3180" spans="1:9" x14ac:dyDescent="0.25">
      <c r="A3180" s="18">
        <v>42762</v>
      </c>
      <c r="B3180" s="19" t="s">
        <v>3584</v>
      </c>
      <c r="C3180" s="20">
        <v>98777</v>
      </c>
      <c r="D3180" s="4" t="s">
        <v>92</v>
      </c>
      <c r="E3180" s="17">
        <v>3566.4</v>
      </c>
      <c r="F3180" s="41" t="s">
        <v>2009</v>
      </c>
      <c r="G3180" s="17">
        <v>3566.4</v>
      </c>
      <c r="H3180" s="17">
        <f t="shared" si="50"/>
        <v>0</v>
      </c>
      <c r="I3180" s="21"/>
    </row>
    <row r="3181" spans="1:9" x14ac:dyDescent="0.25">
      <c r="A3181" s="18">
        <v>42762</v>
      </c>
      <c r="B3181" s="19" t="s">
        <v>3585</v>
      </c>
      <c r="C3181" s="20">
        <v>98778</v>
      </c>
      <c r="D3181" s="4" t="s">
        <v>81</v>
      </c>
      <c r="E3181" s="17">
        <v>2238.6999999999998</v>
      </c>
      <c r="F3181" s="41" t="s">
        <v>2009</v>
      </c>
      <c r="G3181" s="17">
        <v>2238.6999999999998</v>
      </c>
      <c r="H3181" s="17">
        <f t="shared" si="50"/>
        <v>0</v>
      </c>
      <c r="I3181" s="21"/>
    </row>
    <row r="3182" spans="1:9" x14ac:dyDescent="0.25">
      <c r="A3182" s="18">
        <v>42762</v>
      </c>
      <c r="B3182" s="19" t="s">
        <v>3586</v>
      </c>
      <c r="C3182" s="20">
        <v>98779</v>
      </c>
      <c r="D3182" s="4" t="s">
        <v>103</v>
      </c>
      <c r="E3182" s="17">
        <v>3369.6</v>
      </c>
      <c r="F3182" s="41" t="s">
        <v>361</v>
      </c>
      <c r="G3182" s="17">
        <v>3369.6</v>
      </c>
      <c r="H3182" s="17">
        <f t="shared" si="50"/>
        <v>0</v>
      </c>
      <c r="I3182" s="21"/>
    </row>
    <row r="3183" spans="1:9" x14ac:dyDescent="0.25">
      <c r="A3183" s="18">
        <v>42762</v>
      </c>
      <c r="B3183" s="19" t="s">
        <v>3587</v>
      </c>
      <c r="C3183" s="20">
        <v>98780</v>
      </c>
      <c r="D3183" s="4" t="s">
        <v>30</v>
      </c>
      <c r="E3183" s="17">
        <v>1748.4</v>
      </c>
      <c r="F3183" s="41" t="s">
        <v>2143</v>
      </c>
      <c r="G3183" s="17">
        <v>1748.4</v>
      </c>
      <c r="H3183" s="17">
        <f t="shared" si="50"/>
        <v>0</v>
      </c>
      <c r="I3183" s="21"/>
    </row>
    <row r="3184" spans="1:9" x14ac:dyDescent="0.25">
      <c r="A3184" s="18">
        <v>42762</v>
      </c>
      <c r="B3184" s="19" t="s">
        <v>3588</v>
      </c>
      <c r="C3184" s="20">
        <v>98781</v>
      </c>
      <c r="D3184" s="4" t="s">
        <v>272</v>
      </c>
      <c r="E3184" s="17">
        <v>3505.5</v>
      </c>
      <c r="F3184" s="41" t="s">
        <v>1889</v>
      </c>
      <c r="G3184" s="17">
        <v>3505.5</v>
      </c>
      <c r="H3184" s="17">
        <f t="shared" si="50"/>
        <v>0</v>
      </c>
      <c r="I3184" s="21"/>
    </row>
    <row r="3185" spans="1:9" x14ac:dyDescent="0.25">
      <c r="A3185" s="18">
        <v>42762</v>
      </c>
      <c r="B3185" s="19" t="s">
        <v>3589</v>
      </c>
      <c r="C3185" s="20">
        <v>98782</v>
      </c>
      <c r="D3185" s="4" t="s">
        <v>30</v>
      </c>
      <c r="E3185" s="17">
        <v>2457.6</v>
      </c>
      <c r="F3185" s="41" t="s">
        <v>2143</v>
      </c>
      <c r="G3185" s="17">
        <v>2457.6</v>
      </c>
      <c r="H3185" s="17">
        <f t="shared" si="50"/>
        <v>0</v>
      </c>
      <c r="I3185" s="21"/>
    </row>
    <row r="3186" spans="1:9" x14ac:dyDescent="0.25">
      <c r="A3186" s="18">
        <v>42762</v>
      </c>
      <c r="B3186" s="19" t="s">
        <v>3590</v>
      </c>
      <c r="C3186" s="20">
        <v>98783</v>
      </c>
      <c r="D3186" s="4" t="s">
        <v>274</v>
      </c>
      <c r="E3186" s="17">
        <v>17272.8</v>
      </c>
      <c r="F3186" s="41" t="s">
        <v>1889</v>
      </c>
      <c r="G3186" s="17">
        <v>17272.8</v>
      </c>
      <c r="H3186" s="17">
        <f t="shared" si="50"/>
        <v>0</v>
      </c>
      <c r="I3186" s="21"/>
    </row>
    <row r="3187" spans="1:9" x14ac:dyDescent="0.25">
      <c r="A3187" s="18">
        <v>42762</v>
      </c>
      <c r="B3187" s="19" t="s">
        <v>3591</v>
      </c>
      <c r="C3187" s="20">
        <v>98784</v>
      </c>
      <c r="D3187" s="4" t="s">
        <v>30</v>
      </c>
      <c r="E3187" s="17">
        <v>2265</v>
      </c>
      <c r="F3187" s="41" t="s">
        <v>2143</v>
      </c>
      <c r="G3187" s="17">
        <v>2265</v>
      </c>
      <c r="H3187" s="17">
        <f t="shared" si="50"/>
        <v>0</v>
      </c>
      <c r="I3187" s="21"/>
    </row>
    <row r="3188" spans="1:9" x14ac:dyDescent="0.25">
      <c r="A3188" s="18">
        <v>42762</v>
      </c>
      <c r="B3188" s="19" t="s">
        <v>3592</v>
      </c>
      <c r="C3188" s="20">
        <v>98785</v>
      </c>
      <c r="D3188" s="4" t="s">
        <v>30</v>
      </c>
      <c r="E3188" s="17">
        <v>1276.8</v>
      </c>
      <c r="F3188" s="41" t="s">
        <v>2143</v>
      </c>
      <c r="G3188" s="17">
        <v>1276.8</v>
      </c>
      <c r="H3188" s="17">
        <f t="shared" si="50"/>
        <v>0</v>
      </c>
      <c r="I3188" s="21"/>
    </row>
    <row r="3189" spans="1:9" x14ac:dyDescent="0.25">
      <c r="A3189" s="18">
        <v>42762</v>
      </c>
      <c r="B3189" s="19" t="s">
        <v>3593</v>
      </c>
      <c r="C3189" s="20">
        <v>98786</v>
      </c>
      <c r="D3189" s="4" t="s">
        <v>30</v>
      </c>
      <c r="E3189" s="17">
        <v>1233.5999999999999</v>
      </c>
      <c r="F3189" s="41" t="s">
        <v>2143</v>
      </c>
      <c r="G3189" s="17">
        <v>1233.5999999999999</v>
      </c>
      <c r="H3189" s="17">
        <f t="shared" si="50"/>
        <v>0</v>
      </c>
      <c r="I3189" s="21"/>
    </row>
    <row r="3190" spans="1:9" x14ac:dyDescent="0.25">
      <c r="A3190" s="18">
        <v>42762</v>
      </c>
      <c r="B3190" s="19" t="s">
        <v>3594</v>
      </c>
      <c r="C3190" s="20">
        <v>98787</v>
      </c>
      <c r="D3190" s="4" t="s">
        <v>442</v>
      </c>
      <c r="E3190" s="17">
        <v>16950.099999999999</v>
      </c>
      <c r="F3190" s="41" t="s">
        <v>1889</v>
      </c>
      <c r="G3190" s="17">
        <v>16950.099999999999</v>
      </c>
      <c r="H3190" s="17">
        <f t="shared" si="50"/>
        <v>0</v>
      </c>
      <c r="I3190" s="21"/>
    </row>
    <row r="3191" spans="1:9" x14ac:dyDescent="0.25">
      <c r="A3191" s="18">
        <v>42762</v>
      </c>
      <c r="B3191" s="19" t="s">
        <v>3595</v>
      </c>
      <c r="C3191" s="20">
        <v>98788</v>
      </c>
      <c r="D3191" s="4" t="s">
        <v>57</v>
      </c>
      <c r="E3191" s="17">
        <v>960</v>
      </c>
      <c r="F3191" s="41" t="s">
        <v>2009</v>
      </c>
      <c r="G3191" s="17">
        <v>960</v>
      </c>
      <c r="H3191" s="17">
        <f t="shared" si="50"/>
        <v>0</v>
      </c>
      <c r="I3191" s="21"/>
    </row>
    <row r="3192" spans="1:9" x14ac:dyDescent="0.25">
      <c r="A3192" s="18">
        <v>42762</v>
      </c>
      <c r="B3192" s="19" t="s">
        <v>3596</v>
      </c>
      <c r="C3192" s="20">
        <v>98789</v>
      </c>
      <c r="D3192" s="4" t="s">
        <v>208</v>
      </c>
      <c r="E3192" s="17">
        <v>13231.72</v>
      </c>
      <c r="F3192" s="41" t="s">
        <v>2143</v>
      </c>
      <c r="G3192" s="17">
        <v>13231.72</v>
      </c>
      <c r="H3192" s="17">
        <f t="shared" si="50"/>
        <v>0</v>
      </c>
      <c r="I3192" s="21"/>
    </row>
    <row r="3193" spans="1:9" x14ac:dyDescent="0.25">
      <c r="A3193" s="18">
        <v>42762</v>
      </c>
      <c r="B3193" s="19" t="s">
        <v>3597</v>
      </c>
      <c r="C3193" s="20">
        <v>98790</v>
      </c>
      <c r="D3193" s="4" t="s">
        <v>155</v>
      </c>
      <c r="E3193" s="17">
        <v>36513.800000000003</v>
      </c>
      <c r="F3193" s="41" t="s">
        <v>1889</v>
      </c>
      <c r="G3193" s="17">
        <v>36513.800000000003</v>
      </c>
      <c r="H3193" s="17">
        <f t="shared" si="50"/>
        <v>0</v>
      </c>
      <c r="I3193" s="21"/>
    </row>
    <row r="3194" spans="1:9" x14ac:dyDescent="0.25">
      <c r="A3194" s="18">
        <v>42762</v>
      </c>
      <c r="B3194" s="19" t="s">
        <v>3598</v>
      </c>
      <c r="C3194" s="20">
        <v>98791</v>
      </c>
      <c r="D3194" s="4" t="s">
        <v>145</v>
      </c>
      <c r="E3194" s="17">
        <v>21212.2</v>
      </c>
      <c r="F3194" s="41" t="s">
        <v>2009</v>
      </c>
      <c r="G3194" s="17">
        <v>21212.2</v>
      </c>
      <c r="H3194" s="17">
        <f t="shared" si="50"/>
        <v>0</v>
      </c>
      <c r="I3194" s="21"/>
    </row>
    <row r="3195" spans="1:9" x14ac:dyDescent="0.25">
      <c r="A3195" s="18">
        <v>42762</v>
      </c>
      <c r="B3195" s="19" t="s">
        <v>3599</v>
      </c>
      <c r="C3195" s="20">
        <v>98792</v>
      </c>
      <c r="D3195" s="4" t="s">
        <v>2704</v>
      </c>
      <c r="E3195" s="17">
        <v>16781.400000000001</v>
      </c>
      <c r="F3195" s="41" t="s">
        <v>2009</v>
      </c>
      <c r="G3195" s="17">
        <v>16781.400000000001</v>
      </c>
      <c r="H3195" s="17">
        <f t="shared" si="50"/>
        <v>0</v>
      </c>
      <c r="I3195" s="21"/>
    </row>
    <row r="3196" spans="1:9" x14ac:dyDescent="0.25">
      <c r="A3196" s="18">
        <v>42762</v>
      </c>
      <c r="B3196" s="19" t="s">
        <v>3600</v>
      </c>
      <c r="C3196" s="20">
        <v>98793</v>
      </c>
      <c r="D3196" s="4" t="s">
        <v>319</v>
      </c>
      <c r="E3196" s="17">
        <v>5731.6</v>
      </c>
      <c r="F3196" s="42" t="s">
        <v>3601</v>
      </c>
      <c r="G3196" s="22">
        <f>4000+1731.6</f>
        <v>5731.6</v>
      </c>
      <c r="H3196" s="22">
        <f t="shared" si="50"/>
        <v>0</v>
      </c>
      <c r="I3196" s="21"/>
    </row>
    <row r="3197" spans="1:9" x14ac:dyDescent="0.25">
      <c r="A3197" s="18">
        <v>42762</v>
      </c>
      <c r="B3197" s="19" t="s">
        <v>3602</v>
      </c>
      <c r="C3197" s="20">
        <v>98794</v>
      </c>
      <c r="D3197" s="4" t="s">
        <v>231</v>
      </c>
      <c r="E3197" s="17">
        <v>7413.2</v>
      </c>
      <c r="F3197" s="41" t="s">
        <v>2009</v>
      </c>
      <c r="G3197" s="17">
        <v>7413.2</v>
      </c>
      <c r="H3197" s="17">
        <f t="shared" si="50"/>
        <v>0</v>
      </c>
      <c r="I3197" s="21"/>
    </row>
    <row r="3198" spans="1:9" x14ac:dyDescent="0.25">
      <c r="A3198" s="18">
        <v>42762</v>
      </c>
      <c r="B3198" s="19" t="s">
        <v>3603</v>
      </c>
      <c r="C3198" s="20">
        <v>98795</v>
      </c>
      <c r="D3198" s="4" t="s">
        <v>302</v>
      </c>
      <c r="E3198" s="17">
        <v>8997.6</v>
      </c>
      <c r="F3198" s="41" t="s">
        <v>2143</v>
      </c>
      <c r="G3198" s="17">
        <v>8997.6</v>
      </c>
      <c r="H3198" s="17">
        <f t="shared" si="50"/>
        <v>0</v>
      </c>
      <c r="I3198" s="21"/>
    </row>
    <row r="3199" spans="1:9" x14ac:dyDescent="0.25">
      <c r="A3199" s="18">
        <v>42762</v>
      </c>
      <c r="B3199" s="19" t="s">
        <v>3604</v>
      </c>
      <c r="C3199" s="20">
        <v>98796</v>
      </c>
      <c r="D3199" s="4" t="s">
        <v>1870</v>
      </c>
      <c r="E3199" s="17">
        <v>1280.4000000000001</v>
      </c>
      <c r="F3199" s="41" t="s">
        <v>2143</v>
      </c>
      <c r="G3199" s="17">
        <v>1280.4000000000001</v>
      </c>
      <c r="H3199" s="17">
        <f t="shared" si="50"/>
        <v>0</v>
      </c>
      <c r="I3199" s="21"/>
    </row>
    <row r="3200" spans="1:9" x14ac:dyDescent="0.25">
      <c r="A3200" s="18">
        <v>42762</v>
      </c>
      <c r="B3200" s="19" t="s">
        <v>3605</v>
      </c>
      <c r="C3200" s="20">
        <v>98797</v>
      </c>
      <c r="D3200" s="4" t="s">
        <v>476</v>
      </c>
      <c r="E3200" s="17">
        <v>4092.8</v>
      </c>
      <c r="F3200" s="41" t="s">
        <v>2009</v>
      </c>
      <c r="G3200" s="17">
        <v>4092.8</v>
      </c>
      <c r="H3200" s="17">
        <f t="shared" si="50"/>
        <v>0</v>
      </c>
      <c r="I3200" s="21"/>
    </row>
    <row r="3201" spans="1:9" x14ac:dyDescent="0.25">
      <c r="A3201" s="18">
        <v>42762</v>
      </c>
      <c r="B3201" s="19" t="s">
        <v>3606</v>
      </c>
      <c r="C3201" s="20">
        <v>98798</v>
      </c>
      <c r="D3201" s="4" t="s">
        <v>305</v>
      </c>
      <c r="E3201" s="17">
        <v>1715.2</v>
      </c>
      <c r="F3201" s="41" t="s">
        <v>2009</v>
      </c>
      <c r="G3201" s="17">
        <v>1715.2</v>
      </c>
      <c r="H3201" s="17">
        <f t="shared" si="50"/>
        <v>0</v>
      </c>
      <c r="I3201" s="21"/>
    </row>
    <row r="3202" spans="1:9" x14ac:dyDescent="0.25">
      <c r="A3202" s="18">
        <v>42762</v>
      </c>
      <c r="B3202" s="19" t="s">
        <v>3607</v>
      </c>
      <c r="C3202" s="20">
        <v>98799</v>
      </c>
      <c r="D3202" s="4" t="s">
        <v>305</v>
      </c>
      <c r="E3202" s="17">
        <v>520.20000000000005</v>
      </c>
      <c r="F3202" s="41" t="s">
        <v>2143</v>
      </c>
      <c r="G3202" s="17">
        <v>520.20000000000005</v>
      </c>
      <c r="H3202" s="17">
        <f t="shared" si="50"/>
        <v>0</v>
      </c>
      <c r="I3202" s="21"/>
    </row>
    <row r="3203" spans="1:9" x14ac:dyDescent="0.25">
      <c r="A3203" s="18">
        <v>42762</v>
      </c>
      <c r="B3203" s="19" t="s">
        <v>3608</v>
      </c>
      <c r="C3203" s="20">
        <v>98800</v>
      </c>
      <c r="D3203" s="4" t="s">
        <v>159</v>
      </c>
      <c r="E3203" s="17">
        <v>5697.3</v>
      </c>
      <c r="F3203" s="41" t="s">
        <v>2143</v>
      </c>
      <c r="G3203" s="17">
        <v>5697.3</v>
      </c>
      <c r="H3203" s="17">
        <f t="shared" si="50"/>
        <v>0</v>
      </c>
      <c r="I3203" s="21"/>
    </row>
    <row r="3204" spans="1:9" x14ac:dyDescent="0.25">
      <c r="A3204" s="18">
        <v>42762</v>
      </c>
      <c r="B3204" s="19" t="s">
        <v>3609</v>
      </c>
      <c r="C3204" s="20">
        <v>98801</v>
      </c>
      <c r="D3204" s="4" t="s">
        <v>188</v>
      </c>
      <c r="E3204" s="17">
        <v>4278.1000000000004</v>
      </c>
      <c r="F3204" s="41" t="s">
        <v>2009</v>
      </c>
      <c r="G3204" s="17">
        <v>4278.1000000000004</v>
      </c>
      <c r="H3204" s="17">
        <f t="shared" si="50"/>
        <v>0</v>
      </c>
      <c r="I3204" s="21"/>
    </row>
    <row r="3205" spans="1:9" x14ac:dyDescent="0.25">
      <c r="A3205" s="18">
        <v>42762</v>
      </c>
      <c r="B3205" s="19" t="s">
        <v>3610</v>
      </c>
      <c r="C3205" s="20">
        <v>98802</v>
      </c>
      <c r="D3205" s="4" t="s">
        <v>1310</v>
      </c>
      <c r="E3205" s="17">
        <v>690.9</v>
      </c>
      <c r="F3205" s="41" t="s">
        <v>2009</v>
      </c>
      <c r="G3205" s="17">
        <v>690.9</v>
      </c>
      <c r="H3205" s="17">
        <f t="shared" si="50"/>
        <v>0</v>
      </c>
      <c r="I3205" s="21"/>
    </row>
    <row r="3206" spans="1:9" x14ac:dyDescent="0.25">
      <c r="A3206" s="18">
        <v>42762</v>
      </c>
      <c r="B3206" s="19" t="s">
        <v>3611</v>
      </c>
      <c r="C3206" s="20">
        <v>98803</v>
      </c>
      <c r="D3206" s="4" t="s">
        <v>61</v>
      </c>
      <c r="E3206" s="17">
        <v>7601.4</v>
      </c>
      <c r="F3206" s="41" t="s">
        <v>2009</v>
      </c>
      <c r="G3206" s="17">
        <v>7601.4</v>
      </c>
      <c r="H3206" s="17">
        <f t="shared" ref="H3206:H3269" si="51">E3206-G3206</f>
        <v>0</v>
      </c>
      <c r="I3206" s="21"/>
    </row>
    <row r="3207" spans="1:9" x14ac:dyDescent="0.25">
      <c r="A3207" s="18">
        <v>42762</v>
      </c>
      <c r="B3207" s="19" t="s">
        <v>3612</v>
      </c>
      <c r="C3207" s="20">
        <v>98804</v>
      </c>
      <c r="D3207" s="4" t="s">
        <v>85</v>
      </c>
      <c r="E3207" s="17">
        <v>16123.8</v>
      </c>
      <c r="F3207" s="41" t="s">
        <v>2009</v>
      </c>
      <c r="G3207" s="17">
        <f>10123.8+6000</f>
        <v>16123.8</v>
      </c>
      <c r="H3207" s="17">
        <f t="shared" si="51"/>
        <v>0</v>
      </c>
      <c r="I3207" s="21"/>
    </row>
    <row r="3208" spans="1:9" x14ac:dyDescent="0.25">
      <c r="A3208" s="18">
        <v>42762</v>
      </c>
      <c r="B3208" s="19" t="s">
        <v>3613</v>
      </c>
      <c r="C3208" s="20">
        <v>98805</v>
      </c>
      <c r="D3208" s="15" t="s">
        <v>10</v>
      </c>
      <c r="E3208" s="16">
        <v>0</v>
      </c>
      <c r="F3208" s="40" t="s">
        <v>95</v>
      </c>
      <c r="G3208" s="16">
        <v>0</v>
      </c>
      <c r="H3208" s="16">
        <f t="shared" si="51"/>
        <v>0</v>
      </c>
      <c r="I3208" s="21"/>
    </row>
    <row r="3209" spans="1:9" x14ac:dyDescent="0.25">
      <c r="A3209" s="18">
        <v>42762</v>
      </c>
      <c r="B3209" s="19" t="s">
        <v>3614</v>
      </c>
      <c r="C3209" s="20">
        <v>98806</v>
      </c>
      <c r="D3209" s="4" t="s">
        <v>10</v>
      </c>
      <c r="E3209" s="17">
        <v>4472</v>
      </c>
      <c r="F3209" s="41" t="s">
        <v>361</v>
      </c>
      <c r="G3209" s="17">
        <v>4472</v>
      </c>
      <c r="H3209" s="17">
        <f t="shared" si="51"/>
        <v>0</v>
      </c>
      <c r="I3209" s="21"/>
    </row>
    <row r="3210" spans="1:9" x14ac:dyDescent="0.25">
      <c r="A3210" s="18">
        <v>42762</v>
      </c>
      <c r="B3210" s="19" t="s">
        <v>3615</v>
      </c>
      <c r="C3210" s="20">
        <v>98807</v>
      </c>
      <c r="D3210" s="4" t="s">
        <v>193</v>
      </c>
      <c r="E3210" s="17">
        <v>2166.6999999999998</v>
      </c>
      <c r="F3210" s="41" t="s">
        <v>2009</v>
      </c>
      <c r="G3210" s="17">
        <v>2166.6999999999998</v>
      </c>
      <c r="H3210" s="17">
        <f t="shared" si="51"/>
        <v>0</v>
      </c>
      <c r="I3210" s="21"/>
    </row>
    <row r="3211" spans="1:9" x14ac:dyDescent="0.25">
      <c r="A3211" s="18">
        <v>42762</v>
      </c>
      <c r="B3211" s="19" t="s">
        <v>3616</v>
      </c>
      <c r="C3211" s="20">
        <v>98808</v>
      </c>
      <c r="D3211" s="4" t="s">
        <v>2533</v>
      </c>
      <c r="E3211" s="17">
        <v>1568</v>
      </c>
      <c r="F3211" s="41" t="s">
        <v>2009</v>
      </c>
      <c r="G3211" s="17">
        <v>1568</v>
      </c>
      <c r="H3211" s="17">
        <f t="shared" si="51"/>
        <v>0</v>
      </c>
      <c r="I3211" s="21"/>
    </row>
    <row r="3212" spans="1:9" x14ac:dyDescent="0.25">
      <c r="A3212" s="18">
        <v>42762</v>
      </c>
      <c r="B3212" s="19" t="s">
        <v>3617</v>
      </c>
      <c r="C3212" s="20">
        <v>98809</v>
      </c>
      <c r="D3212" s="4" t="s">
        <v>184</v>
      </c>
      <c r="E3212" s="17">
        <v>2167.1999999999998</v>
      </c>
      <c r="F3212" s="41" t="s">
        <v>2009</v>
      </c>
      <c r="G3212" s="17">
        <v>2167.1999999999998</v>
      </c>
      <c r="H3212" s="17">
        <f t="shared" si="51"/>
        <v>0</v>
      </c>
      <c r="I3212" s="21"/>
    </row>
    <row r="3213" spans="1:9" x14ac:dyDescent="0.25">
      <c r="A3213" s="18">
        <v>42762</v>
      </c>
      <c r="B3213" s="19" t="s">
        <v>3618</v>
      </c>
      <c r="C3213" s="20">
        <v>98810</v>
      </c>
      <c r="D3213" s="4" t="s">
        <v>149</v>
      </c>
      <c r="E3213" s="17">
        <v>4404.6000000000004</v>
      </c>
      <c r="F3213" s="41" t="s">
        <v>2143</v>
      </c>
      <c r="G3213" s="17">
        <v>4404.6000000000004</v>
      </c>
      <c r="H3213" s="17">
        <f t="shared" si="51"/>
        <v>0</v>
      </c>
      <c r="I3213" s="21"/>
    </row>
    <row r="3214" spans="1:9" x14ac:dyDescent="0.25">
      <c r="A3214" s="18">
        <v>42762</v>
      </c>
      <c r="B3214" s="19" t="s">
        <v>3619</v>
      </c>
      <c r="C3214" s="20">
        <v>98811</v>
      </c>
      <c r="D3214" s="4" t="s">
        <v>428</v>
      </c>
      <c r="E3214" s="17">
        <v>985.6</v>
      </c>
      <c r="F3214" s="41" t="s">
        <v>1173</v>
      </c>
      <c r="G3214" s="17">
        <v>985.6</v>
      </c>
      <c r="H3214" s="17">
        <f t="shared" si="51"/>
        <v>0</v>
      </c>
      <c r="I3214" s="21"/>
    </row>
    <row r="3215" spans="1:9" x14ac:dyDescent="0.25">
      <c r="A3215" s="18">
        <v>42762</v>
      </c>
      <c r="B3215" s="19" t="s">
        <v>3620</v>
      </c>
      <c r="C3215" s="20">
        <v>98812</v>
      </c>
      <c r="D3215" s="4" t="s">
        <v>1299</v>
      </c>
      <c r="E3215" s="17">
        <v>4747.2</v>
      </c>
      <c r="F3215" s="41" t="s">
        <v>2009</v>
      </c>
      <c r="G3215" s="17">
        <v>4747.2</v>
      </c>
      <c r="H3215" s="17">
        <f t="shared" si="51"/>
        <v>0</v>
      </c>
      <c r="I3215" s="21"/>
    </row>
    <row r="3216" spans="1:9" x14ac:dyDescent="0.25">
      <c r="A3216" s="18">
        <v>42762</v>
      </c>
      <c r="B3216" s="19" t="s">
        <v>3621</v>
      </c>
      <c r="C3216" s="20">
        <v>98813</v>
      </c>
      <c r="D3216" s="4" t="s">
        <v>53</v>
      </c>
      <c r="E3216" s="17">
        <v>3247.6</v>
      </c>
      <c r="F3216" s="41" t="s">
        <v>2009</v>
      </c>
      <c r="G3216" s="17">
        <v>3247.6</v>
      </c>
      <c r="H3216" s="17">
        <f t="shared" si="51"/>
        <v>0</v>
      </c>
      <c r="I3216" s="21"/>
    </row>
    <row r="3217" spans="1:9" x14ac:dyDescent="0.25">
      <c r="A3217" s="18">
        <v>42762</v>
      </c>
      <c r="B3217" s="19" t="s">
        <v>3622</v>
      </c>
      <c r="C3217" s="20">
        <v>98814</v>
      </c>
      <c r="D3217" s="4" t="s">
        <v>879</v>
      </c>
      <c r="E3217" s="17">
        <v>3603.6</v>
      </c>
      <c r="F3217" s="41" t="s">
        <v>2143</v>
      </c>
      <c r="G3217" s="17">
        <v>3603.6</v>
      </c>
      <c r="H3217" s="17">
        <f t="shared" si="51"/>
        <v>0</v>
      </c>
      <c r="I3217" s="21"/>
    </row>
    <row r="3218" spans="1:9" x14ac:dyDescent="0.25">
      <c r="A3218" s="18">
        <v>42762</v>
      </c>
      <c r="B3218" s="19" t="s">
        <v>3623</v>
      </c>
      <c r="C3218" s="20">
        <v>98815</v>
      </c>
      <c r="D3218" s="4" t="s">
        <v>476</v>
      </c>
      <c r="E3218" s="17">
        <v>2168.1999999999998</v>
      </c>
      <c r="F3218" s="41" t="s">
        <v>2143</v>
      </c>
      <c r="G3218" s="17">
        <v>2168.1999999999998</v>
      </c>
      <c r="H3218" s="17">
        <f t="shared" si="51"/>
        <v>0</v>
      </c>
      <c r="I3218" s="21"/>
    </row>
    <row r="3219" spans="1:9" x14ac:dyDescent="0.25">
      <c r="A3219" s="18">
        <v>42762</v>
      </c>
      <c r="B3219" s="19" t="s">
        <v>3624</v>
      </c>
      <c r="C3219" s="20">
        <v>98816</v>
      </c>
      <c r="D3219" s="4" t="s">
        <v>63</v>
      </c>
      <c r="E3219" s="17">
        <v>444.6</v>
      </c>
      <c r="F3219" s="41" t="s">
        <v>2009</v>
      </c>
      <c r="G3219" s="17">
        <v>444.6</v>
      </c>
      <c r="H3219" s="17">
        <f t="shared" si="51"/>
        <v>0</v>
      </c>
      <c r="I3219" s="21"/>
    </row>
    <row r="3220" spans="1:9" x14ac:dyDescent="0.25">
      <c r="A3220" s="18">
        <v>42762</v>
      </c>
      <c r="B3220" s="19" t="s">
        <v>3625</v>
      </c>
      <c r="C3220" s="20">
        <v>98817</v>
      </c>
      <c r="D3220" s="4" t="s">
        <v>186</v>
      </c>
      <c r="E3220" s="17">
        <v>3536</v>
      </c>
      <c r="F3220" s="41" t="s">
        <v>3126</v>
      </c>
      <c r="G3220" s="17">
        <v>3536</v>
      </c>
      <c r="H3220" s="17">
        <f t="shared" si="51"/>
        <v>0</v>
      </c>
      <c r="I3220" s="21"/>
    </row>
    <row r="3221" spans="1:9" x14ac:dyDescent="0.25">
      <c r="A3221" s="18">
        <v>42762</v>
      </c>
      <c r="B3221" s="19" t="s">
        <v>3626</v>
      </c>
      <c r="C3221" s="20">
        <v>98818</v>
      </c>
      <c r="D3221" s="15" t="s">
        <v>331</v>
      </c>
      <c r="E3221" s="16">
        <v>0</v>
      </c>
      <c r="F3221" s="40" t="s">
        <v>95</v>
      </c>
      <c r="G3221" s="16">
        <v>0</v>
      </c>
      <c r="H3221" s="16">
        <f t="shared" si="51"/>
        <v>0</v>
      </c>
      <c r="I3221" s="21"/>
    </row>
    <row r="3222" spans="1:9" x14ac:dyDescent="0.25">
      <c r="A3222" s="18">
        <v>42762</v>
      </c>
      <c r="B3222" s="19" t="s">
        <v>3627</v>
      </c>
      <c r="C3222" s="20">
        <v>98819</v>
      </c>
      <c r="D3222" s="4" t="s">
        <v>30</v>
      </c>
      <c r="E3222" s="17">
        <v>2279.5</v>
      </c>
      <c r="F3222" s="41" t="s">
        <v>2009</v>
      </c>
      <c r="G3222" s="17">
        <v>2279.5</v>
      </c>
      <c r="H3222" s="17">
        <f t="shared" si="51"/>
        <v>0</v>
      </c>
      <c r="I3222" s="21"/>
    </row>
    <row r="3223" spans="1:9" x14ac:dyDescent="0.25">
      <c r="A3223" s="18">
        <v>42762</v>
      </c>
      <c r="B3223" s="19" t="s">
        <v>3628</v>
      </c>
      <c r="C3223" s="20">
        <v>98820</v>
      </c>
      <c r="D3223" s="4" t="s">
        <v>331</v>
      </c>
      <c r="E3223" s="17">
        <v>3925.2</v>
      </c>
      <c r="F3223" s="41" t="s">
        <v>2009</v>
      </c>
      <c r="G3223" s="17">
        <v>3925.2</v>
      </c>
      <c r="H3223" s="17">
        <f t="shared" si="51"/>
        <v>0</v>
      </c>
      <c r="I3223" s="21"/>
    </row>
    <row r="3224" spans="1:9" x14ac:dyDescent="0.25">
      <c r="A3224" s="18">
        <v>42762</v>
      </c>
      <c r="B3224" s="19" t="s">
        <v>3629</v>
      </c>
      <c r="C3224" s="20">
        <v>98821</v>
      </c>
      <c r="D3224" s="4" t="s">
        <v>544</v>
      </c>
      <c r="E3224" s="17">
        <v>386.4</v>
      </c>
      <c r="F3224" s="41" t="s">
        <v>2009</v>
      </c>
      <c r="G3224" s="17">
        <v>386.4</v>
      </c>
      <c r="H3224" s="17">
        <f t="shared" si="51"/>
        <v>0</v>
      </c>
      <c r="I3224" s="21"/>
    </row>
    <row r="3225" spans="1:9" x14ac:dyDescent="0.25">
      <c r="A3225" s="18">
        <v>42762</v>
      </c>
      <c r="B3225" s="19" t="s">
        <v>3630</v>
      </c>
      <c r="C3225" s="20">
        <v>98822</v>
      </c>
      <c r="D3225" s="4" t="s">
        <v>182</v>
      </c>
      <c r="E3225" s="17">
        <v>2400</v>
      </c>
      <c r="F3225" s="41" t="s">
        <v>2009</v>
      </c>
      <c r="G3225" s="17">
        <v>2400</v>
      </c>
      <c r="H3225" s="17">
        <f t="shared" si="51"/>
        <v>0</v>
      </c>
      <c r="I3225" s="21"/>
    </row>
    <row r="3226" spans="1:9" x14ac:dyDescent="0.25">
      <c r="A3226" s="18">
        <v>42762</v>
      </c>
      <c r="B3226" s="19" t="s">
        <v>3631</v>
      </c>
      <c r="C3226" s="20">
        <v>98823</v>
      </c>
      <c r="D3226" s="4" t="s">
        <v>10</v>
      </c>
      <c r="E3226" s="17">
        <v>378538.55</v>
      </c>
      <c r="F3226" s="42" t="s">
        <v>3547</v>
      </c>
      <c r="G3226" s="22">
        <f>5288.38+373250.17</f>
        <v>378538.55</v>
      </c>
      <c r="H3226" s="22">
        <f t="shared" si="51"/>
        <v>0</v>
      </c>
      <c r="I3226" s="21"/>
    </row>
    <row r="3227" spans="1:9" x14ac:dyDescent="0.25">
      <c r="A3227" s="18">
        <v>42762</v>
      </c>
      <c r="B3227" s="19" t="s">
        <v>3632</v>
      </c>
      <c r="C3227" s="20">
        <v>98824</v>
      </c>
      <c r="D3227" s="4" t="s">
        <v>133</v>
      </c>
      <c r="E3227" s="17">
        <v>195</v>
      </c>
      <c r="F3227" s="41" t="s">
        <v>2143</v>
      </c>
      <c r="G3227" s="17">
        <v>195</v>
      </c>
      <c r="H3227" s="17">
        <f t="shared" si="51"/>
        <v>0</v>
      </c>
      <c r="I3227" s="21"/>
    </row>
    <row r="3228" spans="1:9" x14ac:dyDescent="0.25">
      <c r="A3228" s="18">
        <v>42762</v>
      </c>
      <c r="B3228" s="19" t="s">
        <v>3633</v>
      </c>
      <c r="C3228" s="20">
        <v>98825</v>
      </c>
      <c r="D3228" s="4" t="s">
        <v>2240</v>
      </c>
      <c r="E3228" s="17">
        <v>4168.8</v>
      </c>
      <c r="F3228" s="41" t="s">
        <v>2143</v>
      </c>
      <c r="G3228" s="17">
        <v>4168.8</v>
      </c>
      <c r="H3228" s="17">
        <f t="shared" si="51"/>
        <v>0</v>
      </c>
      <c r="I3228" s="21"/>
    </row>
    <row r="3229" spans="1:9" x14ac:dyDescent="0.25">
      <c r="A3229" s="18">
        <v>42762</v>
      </c>
      <c r="B3229" s="19" t="s">
        <v>3634</v>
      </c>
      <c r="C3229" s="20">
        <v>98826</v>
      </c>
      <c r="D3229" s="4" t="s">
        <v>135</v>
      </c>
      <c r="E3229" s="17">
        <v>885.4</v>
      </c>
      <c r="F3229" s="41" t="s">
        <v>2143</v>
      </c>
      <c r="G3229" s="17">
        <v>885.4</v>
      </c>
      <c r="H3229" s="17">
        <f t="shared" si="51"/>
        <v>0</v>
      </c>
      <c r="I3229" s="21"/>
    </row>
    <row r="3230" spans="1:9" x14ac:dyDescent="0.25">
      <c r="A3230" s="18">
        <v>42762</v>
      </c>
      <c r="B3230" s="19" t="s">
        <v>3635</v>
      </c>
      <c r="C3230" s="20">
        <v>98827</v>
      </c>
      <c r="D3230" s="4" t="s">
        <v>806</v>
      </c>
      <c r="E3230" s="17">
        <v>6278.1</v>
      </c>
      <c r="F3230" s="41" t="s">
        <v>2143</v>
      </c>
      <c r="G3230" s="17">
        <v>6278.1</v>
      </c>
      <c r="H3230" s="17">
        <f t="shared" si="51"/>
        <v>0</v>
      </c>
      <c r="I3230" s="21"/>
    </row>
    <row r="3231" spans="1:9" x14ac:dyDescent="0.25">
      <c r="A3231" s="18">
        <v>42762</v>
      </c>
      <c r="B3231" s="19" t="s">
        <v>3636</v>
      </c>
      <c r="C3231" s="20">
        <v>98828</v>
      </c>
      <c r="D3231" s="4" t="s">
        <v>3637</v>
      </c>
      <c r="E3231" s="17">
        <v>31428.9</v>
      </c>
      <c r="F3231" s="41" t="s">
        <v>2143</v>
      </c>
      <c r="G3231" s="17">
        <v>31428.9</v>
      </c>
      <c r="H3231" s="17">
        <f t="shared" si="51"/>
        <v>0</v>
      </c>
      <c r="I3231" s="21"/>
    </row>
    <row r="3232" spans="1:9" x14ac:dyDescent="0.25">
      <c r="A3232" s="18">
        <v>42762</v>
      </c>
      <c r="B3232" s="19" t="s">
        <v>3638</v>
      </c>
      <c r="C3232" s="20">
        <v>98829</v>
      </c>
      <c r="D3232" s="4" t="s">
        <v>352</v>
      </c>
      <c r="E3232" s="17">
        <v>481</v>
      </c>
      <c r="F3232" s="41" t="s">
        <v>2143</v>
      </c>
      <c r="G3232" s="17">
        <v>481</v>
      </c>
      <c r="H3232" s="17">
        <f t="shared" si="51"/>
        <v>0</v>
      </c>
      <c r="I3232" s="21"/>
    </row>
    <row r="3233" spans="1:9" x14ac:dyDescent="0.25">
      <c r="A3233" s="18">
        <v>42762</v>
      </c>
      <c r="B3233" s="19" t="s">
        <v>3639</v>
      </c>
      <c r="C3233" s="20">
        <v>98830</v>
      </c>
      <c r="D3233" s="4" t="s">
        <v>1421</v>
      </c>
      <c r="E3233" s="17">
        <v>39880.800000000003</v>
      </c>
      <c r="F3233" s="41" t="s">
        <v>2009</v>
      </c>
      <c r="G3233" s="17">
        <v>39880.800000000003</v>
      </c>
      <c r="H3233" s="17">
        <f t="shared" si="51"/>
        <v>0</v>
      </c>
      <c r="I3233" s="21"/>
    </row>
    <row r="3234" spans="1:9" x14ac:dyDescent="0.25">
      <c r="A3234" s="18">
        <v>42762</v>
      </c>
      <c r="B3234" s="19" t="s">
        <v>3640</v>
      </c>
      <c r="C3234" s="20">
        <v>98831</v>
      </c>
      <c r="D3234" s="4" t="s">
        <v>19</v>
      </c>
      <c r="E3234" s="17">
        <v>2160</v>
      </c>
      <c r="F3234" s="41" t="s">
        <v>2143</v>
      </c>
      <c r="G3234" s="17">
        <v>2160</v>
      </c>
      <c r="H3234" s="17">
        <f t="shared" si="51"/>
        <v>0</v>
      </c>
      <c r="I3234" s="21"/>
    </row>
    <row r="3235" spans="1:9" x14ac:dyDescent="0.25">
      <c r="A3235" s="18">
        <v>42762</v>
      </c>
      <c r="B3235" s="19" t="s">
        <v>3641</v>
      </c>
      <c r="C3235" s="20">
        <v>98832</v>
      </c>
      <c r="D3235" s="4" t="s">
        <v>165</v>
      </c>
      <c r="E3235" s="17">
        <v>10160</v>
      </c>
      <c r="F3235" s="41" t="s">
        <v>2724</v>
      </c>
      <c r="G3235" s="17">
        <v>10160</v>
      </c>
      <c r="H3235" s="17">
        <f t="shared" si="51"/>
        <v>0</v>
      </c>
      <c r="I3235" s="21"/>
    </row>
    <row r="3236" spans="1:9" x14ac:dyDescent="0.25">
      <c r="A3236" s="18">
        <v>42762</v>
      </c>
      <c r="B3236" s="19" t="s">
        <v>3642</v>
      </c>
      <c r="C3236" s="20">
        <v>98833</v>
      </c>
      <c r="D3236" s="4" t="s">
        <v>1925</v>
      </c>
      <c r="E3236" s="17">
        <v>567</v>
      </c>
      <c r="F3236" s="41" t="s">
        <v>2143</v>
      </c>
      <c r="G3236" s="17">
        <v>567</v>
      </c>
      <c r="H3236" s="17">
        <f t="shared" si="51"/>
        <v>0</v>
      </c>
      <c r="I3236" s="21"/>
    </row>
    <row r="3237" spans="1:9" x14ac:dyDescent="0.25">
      <c r="A3237" s="18">
        <v>42762</v>
      </c>
      <c r="B3237" s="19" t="s">
        <v>3643</v>
      </c>
      <c r="C3237" s="20">
        <v>98834</v>
      </c>
      <c r="D3237" s="4" t="s">
        <v>266</v>
      </c>
      <c r="E3237" s="17">
        <v>13036.1</v>
      </c>
      <c r="F3237" s="41" t="s">
        <v>2009</v>
      </c>
      <c r="G3237" s="17">
        <v>13036.1</v>
      </c>
      <c r="H3237" s="17">
        <f t="shared" si="51"/>
        <v>0</v>
      </c>
      <c r="I3237" s="21"/>
    </row>
    <row r="3238" spans="1:9" x14ac:dyDescent="0.25">
      <c r="A3238" s="18">
        <v>42762</v>
      </c>
      <c r="B3238" s="19" t="s">
        <v>3644</v>
      </c>
      <c r="C3238" s="20">
        <v>98835</v>
      </c>
      <c r="D3238" s="4" t="s">
        <v>492</v>
      </c>
      <c r="E3238" s="17">
        <v>17803.2</v>
      </c>
      <c r="F3238" s="41" t="s">
        <v>1173</v>
      </c>
      <c r="G3238" s="17">
        <v>17803.2</v>
      </c>
      <c r="H3238" s="17">
        <f t="shared" si="51"/>
        <v>0</v>
      </c>
      <c r="I3238" s="21"/>
    </row>
    <row r="3239" spans="1:9" x14ac:dyDescent="0.25">
      <c r="A3239" s="18">
        <v>42762</v>
      </c>
      <c r="B3239" s="19" t="s">
        <v>3645</v>
      </c>
      <c r="C3239" s="20">
        <v>98836</v>
      </c>
      <c r="D3239" s="4" t="s">
        <v>205</v>
      </c>
      <c r="E3239" s="17">
        <v>62566</v>
      </c>
      <c r="F3239" s="41" t="s">
        <v>2143</v>
      </c>
      <c r="G3239" s="17">
        <v>62566</v>
      </c>
      <c r="H3239" s="17">
        <f t="shared" si="51"/>
        <v>0</v>
      </c>
      <c r="I3239" s="21"/>
    </row>
    <row r="3240" spans="1:9" x14ac:dyDescent="0.25">
      <c r="A3240" s="18">
        <v>42762</v>
      </c>
      <c r="B3240" s="19" t="s">
        <v>3646</v>
      </c>
      <c r="C3240" s="20">
        <v>98837</v>
      </c>
      <c r="D3240" s="4" t="s">
        <v>30</v>
      </c>
      <c r="E3240" s="17">
        <v>630</v>
      </c>
      <c r="F3240" s="41" t="s">
        <v>2143</v>
      </c>
      <c r="G3240" s="17">
        <v>630</v>
      </c>
      <c r="H3240" s="17">
        <f t="shared" si="51"/>
        <v>0</v>
      </c>
      <c r="I3240" s="21"/>
    </row>
    <row r="3241" spans="1:9" x14ac:dyDescent="0.25">
      <c r="A3241" s="18">
        <v>42762</v>
      </c>
      <c r="B3241" s="19" t="s">
        <v>3647</v>
      </c>
      <c r="C3241" s="20">
        <v>98838</v>
      </c>
      <c r="D3241" s="4" t="s">
        <v>923</v>
      </c>
      <c r="E3241" s="17">
        <v>3983.4</v>
      </c>
      <c r="F3241" s="41" t="s">
        <v>2143</v>
      </c>
      <c r="G3241" s="17">
        <v>3983.4</v>
      </c>
      <c r="H3241" s="17">
        <f t="shared" si="51"/>
        <v>0</v>
      </c>
      <c r="I3241" s="21"/>
    </row>
    <row r="3242" spans="1:9" x14ac:dyDescent="0.25">
      <c r="A3242" s="18">
        <v>42762</v>
      </c>
      <c r="B3242" s="19" t="s">
        <v>3648</v>
      </c>
      <c r="C3242" s="20">
        <v>98839</v>
      </c>
      <c r="D3242" s="4" t="s">
        <v>773</v>
      </c>
      <c r="E3242" s="17">
        <v>3835.9</v>
      </c>
      <c r="F3242" s="41" t="s">
        <v>2143</v>
      </c>
      <c r="G3242" s="17">
        <v>3835.9</v>
      </c>
      <c r="H3242" s="17">
        <f t="shared" si="51"/>
        <v>0</v>
      </c>
      <c r="I3242" s="21"/>
    </row>
    <row r="3243" spans="1:9" x14ac:dyDescent="0.25">
      <c r="A3243" s="18">
        <v>42762</v>
      </c>
      <c r="B3243" s="19" t="s">
        <v>3649</v>
      </c>
      <c r="C3243" s="20">
        <v>98840</v>
      </c>
      <c r="D3243" s="4" t="s">
        <v>3650</v>
      </c>
      <c r="E3243" s="17">
        <v>758.8</v>
      </c>
      <c r="F3243" s="41" t="s">
        <v>2143</v>
      </c>
      <c r="G3243" s="17">
        <v>758.8</v>
      </c>
      <c r="H3243" s="17">
        <f t="shared" si="51"/>
        <v>0</v>
      </c>
      <c r="I3243" s="21"/>
    </row>
    <row r="3244" spans="1:9" x14ac:dyDescent="0.25">
      <c r="A3244" s="18">
        <v>42762</v>
      </c>
      <c r="B3244" s="19" t="s">
        <v>3651</v>
      </c>
      <c r="C3244" s="20">
        <v>98841</v>
      </c>
      <c r="D3244" s="4" t="s">
        <v>161</v>
      </c>
      <c r="E3244" s="17">
        <v>50741.8</v>
      </c>
      <c r="F3244" s="41" t="s">
        <v>2724</v>
      </c>
      <c r="G3244" s="17">
        <v>50741.8</v>
      </c>
      <c r="H3244" s="17">
        <f t="shared" si="51"/>
        <v>0</v>
      </c>
      <c r="I3244" s="21"/>
    </row>
    <row r="3245" spans="1:9" x14ac:dyDescent="0.25">
      <c r="A3245" s="18">
        <v>42762</v>
      </c>
      <c r="B3245" s="19" t="s">
        <v>3652</v>
      </c>
      <c r="C3245" s="20">
        <v>98842</v>
      </c>
      <c r="D3245" s="4" t="s">
        <v>30</v>
      </c>
      <c r="E3245" s="17">
        <v>388.8</v>
      </c>
      <c r="F3245" s="41" t="s">
        <v>2143</v>
      </c>
      <c r="G3245" s="17">
        <v>388.8</v>
      </c>
      <c r="H3245" s="17">
        <f t="shared" si="51"/>
        <v>0</v>
      </c>
      <c r="I3245" s="21"/>
    </row>
    <row r="3246" spans="1:9" x14ac:dyDescent="0.25">
      <c r="A3246" s="18">
        <v>42762</v>
      </c>
      <c r="B3246" s="19" t="s">
        <v>3653</v>
      </c>
      <c r="C3246" s="20">
        <v>98843</v>
      </c>
      <c r="D3246" s="4" t="s">
        <v>472</v>
      </c>
      <c r="E3246" s="17">
        <v>15738.8</v>
      </c>
      <c r="F3246" s="41" t="s">
        <v>2009</v>
      </c>
      <c r="G3246" s="17">
        <v>15738.8</v>
      </c>
      <c r="H3246" s="17">
        <f t="shared" si="51"/>
        <v>0</v>
      </c>
      <c r="I3246" s="21"/>
    </row>
    <row r="3247" spans="1:9" x14ac:dyDescent="0.25">
      <c r="A3247" s="18">
        <v>42762</v>
      </c>
      <c r="B3247" s="19" t="s">
        <v>3654</v>
      </c>
      <c r="C3247" s="20">
        <v>98844</v>
      </c>
      <c r="D3247" s="4" t="s">
        <v>428</v>
      </c>
      <c r="E3247" s="17">
        <v>574</v>
      </c>
      <c r="F3247" s="41" t="s">
        <v>1173</v>
      </c>
      <c r="G3247" s="17">
        <v>574</v>
      </c>
      <c r="H3247" s="17">
        <f t="shared" si="51"/>
        <v>0</v>
      </c>
      <c r="I3247" s="21"/>
    </row>
    <row r="3248" spans="1:9" x14ac:dyDescent="0.25">
      <c r="A3248" s="18">
        <v>42762</v>
      </c>
      <c r="B3248" s="19" t="s">
        <v>3655</v>
      </c>
      <c r="C3248" s="20">
        <v>98845</v>
      </c>
      <c r="D3248" s="4" t="s">
        <v>163</v>
      </c>
      <c r="E3248" s="17">
        <v>20061.900000000001</v>
      </c>
      <c r="F3248" s="41" t="s">
        <v>765</v>
      </c>
      <c r="G3248" s="17">
        <v>20061.900000000001</v>
      </c>
      <c r="H3248" s="17">
        <f t="shared" si="51"/>
        <v>0</v>
      </c>
      <c r="I3248" s="21"/>
    </row>
    <row r="3249" spans="1:9" x14ac:dyDescent="0.25">
      <c r="A3249" s="18">
        <v>42762</v>
      </c>
      <c r="B3249" s="19" t="s">
        <v>3656</v>
      </c>
      <c r="C3249" s="20">
        <v>98846</v>
      </c>
      <c r="D3249" s="4" t="s">
        <v>172</v>
      </c>
      <c r="E3249" s="17">
        <v>25927.599999999999</v>
      </c>
      <c r="F3249" s="41" t="s">
        <v>765</v>
      </c>
      <c r="G3249" s="17">
        <v>25927.599999999999</v>
      </c>
      <c r="H3249" s="17">
        <f t="shared" si="51"/>
        <v>0</v>
      </c>
      <c r="I3249" s="21"/>
    </row>
    <row r="3250" spans="1:9" x14ac:dyDescent="0.25">
      <c r="A3250" s="18">
        <v>42762</v>
      </c>
      <c r="B3250" s="19" t="s">
        <v>3657</v>
      </c>
      <c r="C3250" s="20">
        <v>98847</v>
      </c>
      <c r="D3250" s="4" t="s">
        <v>3658</v>
      </c>
      <c r="E3250" s="17">
        <v>2343.1999999999998</v>
      </c>
      <c r="F3250" s="41" t="s">
        <v>2143</v>
      </c>
      <c r="G3250" s="17">
        <v>2343.1999999999998</v>
      </c>
      <c r="H3250" s="17">
        <f t="shared" si="51"/>
        <v>0</v>
      </c>
      <c r="I3250" s="21"/>
    </row>
    <row r="3251" spans="1:9" x14ac:dyDescent="0.25">
      <c r="A3251" s="18">
        <v>42762</v>
      </c>
      <c r="B3251" s="19" t="s">
        <v>3659</v>
      </c>
      <c r="C3251" s="20">
        <v>98848</v>
      </c>
      <c r="D3251" s="4" t="s">
        <v>422</v>
      </c>
      <c r="E3251" s="17">
        <v>2547.6</v>
      </c>
      <c r="F3251" s="41" t="s">
        <v>2143</v>
      </c>
      <c r="G3251" s="17">
        <v>2547.6</v>
      </c>
      <c r="H3251" s="17">
        <f t="shared" si="51"/>
        <v>0</v>
      </c>
      <c r="I3251" s="21"/>
    </row>
    <row r="3252" spans="1:9" x14ac:dyDescent="0.25">
      <c r="A3252" s="18">
        <v>42762</v>
      </c>
      <c r="B3252" s="19" t="s">
        <v>3660</v>
      </c>
      <c r="C3252" s="20">
        <v>98849</v>
      </c>
      <c r="D3252" s="4" t="s">
        <v>459</v>
      </c>
      <c r="E3252" s="17">
        <v>4877.7</v>
      </c>
      <c r="F3252" s="41" t="s">
        <v>2143</v>
      </c>
      <c r="G3252" s="17">
        <v>4877.7</v>
      </c>
      <c r="H3252" s="17">
        <f t="shared" si="51"/>
        <v>0</v>
      </c>
      <c r="I3252" s="21"/>
    </row>
    <row r="3253" spans="1:9" x14ac:dyDescent="0.25">
      <c r="A3253" s="18">
        <v>42762</v>
      </c>
      <c r="B3253" s="19" t="s">
        <v>3661</v>
      </c>
      <c r="C3253" s="20">
        <v>98850</v>
      </c>
      <c r="D3253" s="4" t="s">
        <v>923</v>
      </c>
      <c r="E3253" s="17">
        <v>20708.599999999999</v>
      </c>
      <c r="F3253" s="41" t="s">
        <v>2554</v>
      </c>
      <c r="G3253" s="17">
        <v>20708.599999999999</v>
      </c>
      <c r="H3253" s="17">
        <f t="shared" si="51"/>
        <v>0</v>
      </c>
      <c r="I3253" s="21"/>
    </row>
    <row r="3254" spans="1:9" x14ac:dyDescent="0.25">
      <c r="A3254" s="18">
        <v>42762</v>
      </c>
      <c r="B3254" s="19" t="s">
        <v>3662</v>
      </c>
      <c r="C3254" s="20">
        <v>98851</v>
      </c>
      <c r="D3254" s="4" t="s">
        <v>379</v>
      </c>
      <c r="E3254" s="17">
        <v>3507.6</v>
      </c>
      <c r="F3254" s="41" t="s">
        <v>307</v>
      </c>
      <c r="G3254" s="17">
        <v>3507.6</v>
      </c>
      <c r="H3254" s="17">
        <f t="shared" si="51"/>
        <v>0</v>
      </c>
      <c r="I3254" s="21"/>
    </row>
    <row r="3255" spans="1:9" x14ac:dyDescent="0.25">
      <c r="A3255" s="18">
        <v>42762</v>
      </c>
      <c r="B3255" s="19" t="s">
        <v>3663</v>
      </c>
      <c r="C3255" s="20">
        <v>98852</v>
      </c>
      <c r="D3255" s="4" t="s">
        <v>220</v>
      </c>
      <c r="E3255" s="17">
        <v>1674</v>
      </c>
      <c r="F3255" s="41" t="s">
        <v>2143</v>
      </c>
      <c r="G3255" s="17">
        <v>1674</v>
      </c>
      <c r="H3255" s="17">
        <f t="shared" si="51"/>
        <v>0</v>
      </c>
      <c r="I3255" s="21"/>
    </row>
    <row r="3256" spans="1:9" x14ac:dyDescent="0.25">
      <c r="A3256" s="18">
        <v>42762</v>
      </c>
      <c r="B3256" s="19" t="s">
        <v>3664</v>
      </c>
      <c r="C3256" s="20">
        <v>98853</v>
      </c>
      <c r="D3256" s="4" t="s">
        <v>693</v>
      </c>
      <c r="E3256" s="17">
        <v>36216</v>
      </c>
      <c r="F3256" s="41" t="s">
        <v>2744</v>
      </c>
      <c r="G3256" s="17">
        <v>36216</v>
      </c>
      <c r="H3256" s="17">
        <f t="shared" si="51"/>
        <v>0</v>
      </c>
      <c r="I3256" s="21"/>
    </row>
    <row r="3257" spans="1:9" x14ac:dyDescent="0.25">
      <c r="A3257" s="18">
        <v>42762</v>
      </c>
      <c r="B3257" s="19" t="s">
        <v>3665</v>
      </c>
      <c r="C3257" s="20">
        <v>98854</v>
      </c>
      <c r="D3257" s="4" t="s">
        <v>10</v>
      </c>
      <c r="E3257" s="17">
        <v>60608</v>
      </c>
      <c r="F3257" s="41" t="s">
        <v>361</v>
      </c>
      <c r="G3257" s="17">
        <v>60608</v>
      </c>
      <c r="H3257" s="17">
        <f t="shared" si="51"/>
        <v>0</v>
      </c>
      <c r="I3257" s="21"/>
    </row>
    <row r="3258" spans="1:9" x14ac:dyDescent="0.25">
      <c r="A3258" s="18">
        <v>42762</v>
      </c>
      <c r="B3258" s="19" t="s">
        <v>3666</v>
      </c>
      <c r="C3258" s="20">
        <v>98855</v>
      </c>
      <c r="D3258" s="4" t="s">
        <v>428</v>
      </c>
      <c r="E3258" s="17">
        <v>1425.6</v>
      </c>
      <c r="F3258" s="41" t="s">
        <v>1173</v>
      </c>
      <c r="G3258" s="17">
        <v>1425.6</v>
      </c>
      <c r="H3258" s="17">
        <f t="shared" si="51"/>
        <v>0</v>
      </c>
      <c r="I3258" s="21"/>
    </row>
    <row r="3259" spans="1:9" x14ac:dyDescent="0.25">
      <c r="A3259" s="18">
        <v>42762</v>
      </c>
      <c r="B3259" s="19" t="s">
        <v>3667</v>
      </c>
      <c r="C3259" s="20">
        <v>98856</v>
      </c>
      <c r="D3259" s="4" t="s">
        <v>30</v>
      </c>
      <c r="E3259" s="17">
        <v>1215.5</v>
      </c>
      <c r="F3259" s="41" t="s">
        <v>2143</v>
      </c>
      <c r="G3259" s="17">
        <v>1215.5</v>
      </c>
      <c r="H3259" s="17">
        <f t="shared" si="51"/>
        <v>0</v>
      </c>
      <c r="I3259" s="21"/>
    </row>
    <row r="3260" spans="1:9" x14ac:dyDescent="0.25">
      <c r="A3260" s="18">
        <v>42762</v>
      </c>
      <c r="B3260" s="19" t="s">
        <v>3668</v>
      </c>
      <c r="C3260" s="20">
        <v>98857</v>
      </c>
      <c r="D3260" s="4" t="s">
        <v>218</v>
      </c>
      <c r="E3260" s="17">
        <v>33241.1</v>
      </c>
      <c r="F3260" s="41" t="s">
        <v>307</v>
      </c>
      <c r="G3260" s="17">
        <v>33241.1</v>
      </c>
      <c r="H3260" s="17">
        <f t="shared" si="51"/>
        <v>0</v>
      </c>
      <c r="I3260" s="21"/>
    </row>
    <row r="3261" spans="1:9" x14ac:dyDescent="0.25">
      <c r="A3261" s="18">
        <v>42762</v>
      </c>
      <c r="B3261" s="19" t="s">
        <v>3669</v>
      </c>
      <c r="C3261" s="20">
        <v>98858</v>
      </c>
      <c r="D3261" s="4" t="s">
        <v>354</v>
      </c>
      <c r="E3261" s="17">
        <v>2142.4</v>
      </c>
      <c r="F3261" s="41" t="s">
        <v>2143</v>
      </c>
      <c r="G3261" s="17">
        <v>2142.4</v>
      </c>
      <c r="H3261" s="17">
        <f t="shared" si="51"/>
        <v>0</v>
      </c>
      <c r="I3261" s="21"/>
    </row>
    <row r="3262" spans="1:9" x14ac:dyDescent="0.25">
      <c r="A3262" s="18">
        <v>42762</v>
      </c>
      <c r="B3262" s="19" t="s">
        <v>3670</v>
      </c>
      <c r="C3262" s="20">
        <v>98859</v>
      </c>
      <c r="D3262" s="15" t="s">
        <v>10</v>
      </c>
      <c r="E3262" s="16">
        <v>0</v>
      </c>
      <c r="F3262" s="40" t="s">
        <v>95</v>
      </c>
      <c r="G3262" s="16">
        <v>0</v>
      </c>
      <c r="H3262" s="16">
        <f t="shared" si="51"/>
        <v>0</v>
      </c>
      <c r="I3262" s="21"/>
    </row>
    <row r="3263" spans="1:9" x14ac:dyDescent="0.25">
      <c r="A3263" s="18">
        <v>42762</v>
      </c>
      <c r="B3263" s="19" t="s">
        <v>3671</v>
      </c>
      <c r="C3263" s="20">
        <v>98860</v>
      </c>
      <c r="D3263" s="4" t="s">
        <v>354</v>
      </c>
      <c r="E3263" s="17">
        <v>1019</v>
      </c>
      <c r="F3263" s="41" t="s">
        <v>2143</v>
      </c>
      <c r="G3263" s="17">
        <v>1019</v>
      </c>
      <c r="H3263" s="17">
        <f t="shared" si="51"/>
        <v>0</v>
      </c>
      <c r="I3263" s="21"/>
    </row>
    <row r="3264" spans="1:9" x14ac:dyDescent="0.25">
      <c r="A3264" s="18">
        <v>42762</v>
      </c>
      <c r="B3264" s="19" t="s">
        <v>3672</v>
      </c>
      <c r="C3264" s="20">
        <v>98861</v>
      </c>
      <c r="D3264" s="4" t="s">
        <v>10</v>
      </c>
      <c r="E3264" s="17">
        <v>55674.400000000001</v>
      </c>
      <c r="F3264" s="41" t="s">
        <v>361</v>
      </c>
      <c r="G3264" s="17">
        <v>55674.400000000001</v>
      </c>
      <c r="H3264" s="17">
        <f t="shared" si="51"/>
        <v>0</v>
      </c>
      <c r="I3264" s="21"/>
    </row>
    <row r="3265" spans="1:9" x14ac:dyDescent="0.25">
      <c r="A3265" s="18">
        <v>42762</v>
      </c>
      <c r="B3265" s="19" t="s">
        <v>3673</v>
      </c>
      <c r="C3265" s="20">
        <v>98862</v>
      </c>
      <c r="D3265" s="4" t="s">
        <v>1380</v>
      </c>
      <c r="E3265" s="17">
        <v>33231.599999999999</v>
      </c>
      <c r="F3265" s="41" t="s">
        <v>2009</v>
      </c>
      <c r="G3265" s="17">
        <v>33231.599999999999</v>
      </c>
      <c r="H3265" s="17">
        <f t="shared" si="51"/>
        <v>0</v>
      </c>
      <c r="I3265" s="21"/>
    </row>
    <row r="3266" spans="1:9" x14ac:dyDescent="0.25">
      <c r="A3266" s="18">
        <v>42762</v>
      </c>
      <c r="B3266" s="19" t="s">
        <v>3674</v>
      </c>
      <c r="C3266" s="20">
        <v>98863</v>
      </c>
      <c r="D3266" s="4" t="s">
        <v>12</v>
      </c>
      <c r="E3266" s="17">
        <v>2365</v>
      </c>
      <c r="F3266" s="41" t="s">
        <v>2009</v>
      </c>
      <c r="G3266" s="17">
        <v>2365</v>
      </c>
      <c r="H3266" s="17">
        <f t="shared" si="51"/>
        <v>0</v>
      </c>
      <c r="I3266" s="21"/>
    </row>
    <row r="3267" spans="1:9" x14ac:dyDescent="0.25">
      <c r="A3267" s="18">
        <v>42762</v>
      </c>
      <c r="B3267" s="19" t="s">
        <v>3675</v>
      </c>
      <c r="C3267" s="20">
        <v>98864</v>
      </c>
      <c r="D3267" s="4" t="s">
        <v>937</v>
      </c>
      <c r="E3267" s="17">
        <v>3351.6</v>
      </c>
      <c r="F3267" s="41" t="s">
        <v>2009</v>
      </c>
      <c r="G3267" s="17">
        <v>3351.6</v>
      </c>
      <c r="H3267" s="17">
        <f t="shared" si="51"/>
        <v>0</v>
      </c>
      <c r="I3267" s="21"/>
    </row>
    <row r="3268" spans="1:9" x14ac:dyDescent="0.25">
      <c r="A3268" s="18">
        <v>42762</v>
      </c>
      <c r="B3268" s="19" t="s">
        <v>3676</v>
      </c>
      <c r="C3268" s="20">
        <v>98865</v>
      </c>
      <c r="D3268" s="4" t="s">
        <v>800</v>
      </c>
      <c r="E3268" s="17">
        <v>16637</v>
      </c>
      <c r="F3268" s="49" t="s">
        <v>3677</v>
      </c>
      <c r="G3268" s="50">
        <f>9000+7637</f>
        <v>16637</v>
      </c>
      <c r="H3268" s="22">
        <f t="shared" si="51"/>
        <v>0</v>
      </c>
      <c r="I3268" s="21"/>
    </row>
    <row r="3269" spans="1:9" x14ac:dyDescent="0.25">
      <c r="A3269" s="18">
        <v>42762</v>
      </c>
      <c r="B3269" s="19" t="s">
        <v>3678</v>
      </c>
      <c r="C3269" s="20">
        <v>98866</v>
      </c>
      <c r="D3269" s="4" t="s">
        <v>30</v>
      </c>
      <c r="E3269" s="17">
        <v>24538.66</v>
      </c>
      <c r="F3269" s="41" t="s">
        <v>307</v>
      </c>
      <c r="G3269" s="17">
        <v>24538.66</v>
      </c>
      <c r="H3269" s="17">
        <f t="shared" si="51"/>
        <v>0</v>
      </c>
      <c r="I3269" s="21"/>
    </row>
    <row r="3270" spans="1:9" x14ac:dyDescent="0.25">
      <c r="A3270" s="18">
        <v>42762</v>
      </c>
      <c r="B3270" s="19" t="s">
        <v>3679</v>
      </c>
      <c r="C3270" s="20">
        <v>98867</v>
      </c>
      <c r="D3270" s="4" t="s">
        <v>2670</v>
      </c>
      <c r="E3270" s="17">
        <v>23430.99</v>
      </c>
      <c r="F3270" s="41">
        <v>42396</v>
      </c>
      <c r="G3270" s="17">
        <f>E3270</f>
        <v>23430.99</v>
      </c>
      <c r="H3270" s="17">
        <f t="shared" ref="H3270:H3333" si="52">E3270-G3270</f>
        <v>0</v>
      </c>
      <c r="I3270" s="21"/>
    </row>
    <row r="3271" spans="1:9" x14ac:dyDescent="0.25">
      <c r="A3271" s="18">
        <v>42762</v>
      </c>
      <c r="B3271" s="19" t="s">
        <v>3680</v>
      </c>
      <c r="C3271" s="20">
        <v>98868</v>
      </c>
      <c r="D3271" s="4" t="s">
        <v>30</v>
      </c>
      <c r="E3271" s="17">
        <v>1609</v>
      </c>
      <c r="F3271" s="41" t="s">
        <v>2143</v>
      </c>
      <c r="G3271" s="17">
        <v>1609</v>
      </c>
      <c r="H3271" s="17">
        <f t="shared" si="52"/>
        <v>0</v>
      </c>
      <c r="I3271" s="21"/>
    </row>
    <row r="3272" spans="1:9" x14ac:dyDescent="0.25">
      <c r="A3272" s="18">
        <v>42762</v>
      </c>
      <c r="B3272" s="19" t="s">
        <v>3681</v>
      </c>
      <c r="C3272" s="20">
        <v>98869</v>
      </c>
      <c r="D3272" s="4" t="s">
        <v>30</v>
      </c>
      <c r="E3272" s="17">
        <v>211.2</v>
      </c>
      <c r="F3272" s="41" t="s">
        <v>2143</v>
      </c>
      <c r="G3272" s="17">
        <v>211.2</v>
      </c>
      <c r="H3272" s="17">
        <f t="shared" si="52"/>
        <v>0</v>
      </c>
      <c r="I3272" s="21"/>
    </row>
    <row r="3273" spans="1:9" x14ac:dyDescent="0.25">
      <c r="A3273" s="18">
        <v>42762</v>
      </c>
      <c r="B3273" s="19" t="s">
        <v>3682</v>
      </c>
      <c r="C3273" s="20">
        <v>98870</v>
      </c>
      <c r="D3273" s="4" t="s">
        <v>30</v>
      </c>
      <c r="E3273" s="17">
        <v>30</v>
      </c>
      <c r="F3273" s="41" t="s">
        <v>2143</v>
      </c>
      <c r="G3273" s="17">
        <v>30</v>
      </c>
      <c r="H3273" s="17">
        <f t="shared" si="52"/>
        <v>0</v>
      </c>
      <c r="I3273" s="21"/>
    </row>
    <row r="3274" spans="1:9" x14ac:dyDescent="0.25">
      <c r="A3274" s="18">
        <v>42762</v>
      </c>
      <c r="B3274" s="19" t="s">
        <v>3683</v>
      </c>
      <c r="C3274" s="20">
        <v>98871</v>
      </c>
      <c r="D3274" s="4" t="s">
        <v>10</v>
      </c>
      <c r="E3274" s="17">
        <v>2022.8</v>
      </c>
      <c r="F3274" s="41" t="s">
        <v>361</v>
      </c>
      <c r="G3274" s="17">
        <v>2022.8</v>
      </c>
      <c r="H3274" s="17">
        <f t="shared" si="52"/>
        <v>0</v>
      </c>
      <c r="I3274" s="21"/>
    </row>
    <row r="3275" spans="1:9" x14ac:dyDescent="0.25">
      <c r="A3275" s="18">
        <v>42762</v>
      </c>
      <c r="B3275" s="19" t="s">
        <v>3684</v>
      </c>
      <c r="C3275" s="20">
        <v>98872</v>
      </c>
      <c r="D3275" s="4" t="s">
        <v>211</v>
      </c>
      <c r="E3275" s="17">
        <v>8523.7999999999993</v>
      </c>
      <c r="F3275" s="41" t="s">
        <v>2143</v>
      </c>
      <c r="G3275" s="17">
        <v>8523.7999999999993</v>
      </c>
      <c r="H3275" s="17">
        <f t="shared" si="52"/>
        <v>0</v>
      </c>
      <c r="I3275" s="21"/>
    </row>
    <row r="3276" spans="1:9" x14ac:dyDescent="0.25">
      <c r="A3276" s="18">
        <v>42762</v>
      </c>
      <c r="B3276" s="19" t="s">
        <v>3685</v>
      </c>
      <c r="C3276" s="20">
        <v>98873</v>
      </c>
      <c r="D3276" s="4" t="s">
        <v>55</v>
      </c>
      <c r="E3276" s="17">
        <v>8011.7</v>
      </c>
      <c r="F3276" s="41" t="s">
        <v>2143</v>
      </c>
      <c r="G3276" s="17">
        <v>8011.7</v>
      </c>
      <c r="H3276" s="17">
        <f t="shared" si="52"/>
        <v>0</v>
      </c>
      <c r="I3276" s="21"/>
    </row>
    <row r="3277" spans="1:9" x14ac:dyDescent="0.25">
      <c r="A3277" s="18">
        <v>42762</v>
      </c>
      <c r="B3277" s="19" t="s">
        <v>3686</v>
      </c>
      <c r="C3277" s="20">
        <v>98874</v>
      </c>
      <c r="D3277" s="4" t="s">
        <v>921</v>
      </c>
      <c r="E3277" s="17">
        <v>6083.7</v>
      </c>
      <c r="F3277" s="41" t="s">
        <v>2143</v>
      </c>
      <c r="G3277" s="17">
        <v>6083.7</v>
      </c>
      <c r="H3277" s="17">
        <f t="shared" si="52"/>
        <v>0</v>
      </c>
      <c r="I3277" s="21"/>
    </row>
    <row r="3278" spans="1:9" x14ac:dyDescent="0.25">
      <c r="A3278" s="18">
        <v>42762</v>
      </c>
      <c r="B3278" s="19" t="s">
        <v>3687</v>
      </c>
      <c r="C3278" s="20">
        <v>98875</v>
      </c>
      <c r="D3278" s="4" t="s">
        <v>2552</v>
      </c>
      <c r="E3278" s="17">
        <v>25304.16</v>
      </c>
      <c r="F3278" s="41" t="s">
        <v>2143</v>
      </c>
      <c r="G3278" s="17">
        <v>25304.16</v>
      </c>
      <c r="H3278" s="17">
        <f t="shared" si="52"/>
        <v>0</v>
      </c>
      <c r="I3278" s="21"/>
    </row>
    <row r="3279" spans="1:9" x14ac:dyDescent="0.25">
      <c r="A3279" s="18">
        <v>42763</v>
      </c>
      <c r="B3279" s="19" t="s">
        <v>3688</v>
      </c>
      <c r="C3279" s="20">
        <v>98876</v>
      </c>
      <c r="D3279" s="4" t="s">
        <v>231</v>
      </c>
      <c r="E3279" s="17">
        <v>11974</v>
      </c>
      <c r="F3279" s="41" t="s">
        <v>2166</v>
      </c>
      <c r="G3279" s="17">
        <v>11974</v>
      </c>
      <c r="H3279" s="17">
        <f t="shared" si="52"/>
        <v>0</v>
      </c>
      <c r="I3279" s="21"/>
    </row>
    <row r="3280" spans="1:9" x14ac:dyDescent="0.25">
      <c r="A3280" s="18">
        <v>42763</v>
      </c>
      <c r="B3280" s="19" t="s">
        <v>3689</v>
      </c>
      <c r="C3280" s="20">
        <v>98877</v>
      </c>
      <c r="D3280" s="4" t="s">
        <v>312</v>
      </c>
      <c r="E3280" s="17">
        <v>20869.2</v>
      </c>
      <c r="F3280" s="41" t="s">
        <v>3690</v>
      </c>
      <c r="G3280" s="17">
        <v>20869.2</v>
      </c>
      <c r="H3280" s="17">
        <f t="shared" si="52"/>
        <v>0</v>
      </c>
      <c r="I3280" s="21"/>
    </row>
    <row r="3281" spans="1:9" x14ac:dyDescent="0.25">
      <c r="A3281" s="18">
        <v>42763</v>
      </c>
      <c r="B3281" s="19" t="s">
        <v>3691</v>
      </c>
      <c r="C3281" s="20">
        <v>98878</v>
      </c>
      <c r="D3281" s="4" t="s">
        <v>231</v>
      </c>
      <c r="E3281" s="17">
        <v>42623.6</v>
      </c>
      <c r="F3281" s="41" t="s">
        <v>2166</v>
      </c>
      <c r="G3281" s="17">
        <v>42623.6</v>
      </c>
      <c r="H3281" s="17">
        <f t="shared" si="52"/>
        <v>0</v>
      </c>
      <c r="I3281" s="21"/>
    </row>
    <row r="3282" spans="1:9" x14ac:dyDescent="0.25">
      <c r="A3282" s="18">
        <v>42763</v>
      </c>
      <c r="B3282" s="19" t="s">
        <v>3692</v>
      </c>
      <c r="C3282" s="20">
        <v>98879</v>
      </c>
      <c r="D3282" s="4" t="s">
        <v>428</v>
      </c>
      <c r="E3282" s="17">
        <v>1872</v>
      </c>
      <c r="F3282" s="41" t="s">
        <v>1173</v>
      </c>
      <c r="G3282" s="17">
        <v>1872</v>
      </c>
      <c r="H3282" s="17">
        <f t="shared" si="52"/>
        <v>0</v>
      </c>
      <c r="I3282" s="21"/>
    </row>
    <row r="3283" spans="1:9" x14ac:dyDescent="0.25">
      <c r="A3283" s="18">
        <v>42763</v>
      </c>
      <c r="B3283" s="19" t="s">
        <v>3693</v>
      </c>
      <c r="C3283" s="20">
        <v>98880</v>
      </c>
      <c r="D3283" s="4" t="s">
        <v>1786</v>
      </c>
      <c r="E3283" s="17">
        <v>11333.4</v>
      </c>
      <c r="F3283" s="41" t="s">
        <v>2009</v>
      </c>
      <c r="G3283" s="17">
        <v>11333.4</v>
      </c>
      <c r="H3283" s="17">
        <f t="shared" si="52"/>
        <v>0</v>
      </c>
      <c r="I3283" s="21"/>
    </row>
    <row r="3284" spans="1:9" x14ac:dyDescent="0.25">
      <c r="A3284" s="18">
        <v>42763</v>
      </c>
      <c r="B3284" s="19" t="s">
        <v>3694</v>
      </c>
      <c r="C3284" s="20">
        <v>98881</v>
      </c>
      <c r="D3284" s="15" t="s">
        <v>26</v>
      </c>
      <c r="E3284" s="16">
        <v>0</v>
      </c>
      <c r="F3284" s="40" t="s">
        <v>95</v>
      </c>
      <c r="G3284" s="16">
        <v>0</v>
      </c>
      <c r="H3284" s="16">
        <f t="shared" si="52"/>
        <v>0</v>
      </c>
      <c r="I3284" s="21"/>
    </row>
    <row r="3285" spans="1:9" x14ac:dyDescent="0.25">
      <c r="A3285" s="18">
        <v>42763</v>
      </c>
      <c r="B3285" s="19" t="s">
        <v>3695</v>
      </c>
      <c r="C3285" s="20">
        <v>98882</v>
      </c>
      <c r="D3285" s="4" t="s">
        <v>26</v>
      </c>
      <c r="E3285" s="17">
        <v>21428.2</v>
      </c>
      <c r="F3285" s="41" t="s">
        <v>2009</v>
      </c>
      <c r="G3285" s="17">
        <v>21428.2</v>
      </c>
      <c r="H3285" s="17">
        <f t="shared" si="52"/>
        <v>0</v>
      </c>
      <c r="I3285" s="21"/>
    </row>
    <row r="3286" spans="1:9" x14ac:dyDescent="0.25">
      <c r="A3286" s="18">
        <v>42763</v>
      </c>
      <c r="B3286" s="19" t="s">
        <v>3696</v>
      </c>
      <c r="C3286" s="20">
        <v>98883</v>
      </c>
      <c r="D3286" s="4" t="s">
        <v>1335</v>
      </c>
      <c r="E3286" s="17">
        <v>24685.3</v>
      </c>
      <c r="F3286" s="41" t="s">
        <v>2009</v>
      </c>
      <c r="G3286" s="17">
        <v>24685.3</v>
      </c>
      <c r="H3286" s="17">
        <f t="shared" si="52"/>
        <v>0</v>
      </c>
      <c r="I3286" s="21"/>
    </row>
    <row r="3287" spans="1:9" x14ac:dyDescent="0.25">
      <c r="A3287" s="18">
        <v>42763</v>
      </c>
      <c r="B3287" s="19" t="s">
        <v>3697</v>
      </c>
      <c r="C3287" s="20">
        <v>98884</v>
      </c>
      <c r="D3287" s="4" t="s">
        <v>30</v>
      </c>
      <c r="E3287" s="17">
        <v>1132.8</v>
      </c>
      <c r="F3287" s="41" t="s">
        <v>2009</v>
      </c>
      <c r="G3287" s="17">
        <v>1132.8</v>
      </c>
      <c r="H3287" s="17">
        <f t="shared" si="52"/>
        <v>0</v>
      </c>
      <c r="I3287" s="21"/>
    </row>
    <row r="3288" spans="1:9" x14ac:dyDescent="0.25">
      <c r="A3288" s="18">
        <v>42763</v>
      </c>
      <c r="B3288" s="19" t="s">
        <v>3698</v>
      </c>
      <c r="C3288" s="20">
        <v>98885</v>
      </c>
      <c r="D3288" s="4" t="s">
        <v>28</v>
      </c>
      <c r="E3288" s="17">
        <v>5010.2</v>
      </c>
      <c r="F3288" s="41" t="s">
        <v>2009</v>
      </c>
      <c r="G3288" s="17">
        <v>5010.2</v>
      </c>
      <c r="H3288" s="17">
        <f t="shared" si="52"/>
        <v>0</v>
      </c>
      <c r="I3288" s="21"/>
    </row>
    <row r="3289" spans="1:9" x14ac:dyDescent="0.25">
      <c r="A3289" s="18">
        <v>42763</v>
      </c>
      <c r="B3289" s="19" t="s">
        <v>3699</v>
      </c>
      <c r="C3289" s="20">
        <v>98886</v>
      </c>
      <c r="D3289" s="4" t="s">
        <v>71</v>
      </c>
      <c r="E3289" s="17">
        <v>2520</v>
      </c>
      <c r="F3289" s="41" t="s">
        <v>2166</v>
      </c>
      <c r="G3289" s="17">
        <v>2520</v>
      </c>
      <c r="H3289" s="17">
        <f t="shared" si="52"/>
        <v>0</v>
      </c>
      <c r="I3289" s="21"/>
    </row>
    <row r="3290" spans="1:9" x14ac:dyDescent="0.25">
      <c r="A3290" s="18">
        <v>42763</v>
      </c>
      <c r="B3290" s="19" t="s">
        <v>3700</v>
      </c>
      <c r="C3290" s="20">
        <v>98887</v>
      </c>
      <c r="D3290" s="4" t="s">
        <v>32</v>
      </c>
      <c r="E3290" s="17">
        <v>17082.900000000001</v>
      </c>
      <c r="F3290" s="51" t="s">
        <v>1889</v>
      </c>
      <c r="G3290" s="52">
        <v>17082.900000000001</v>
      </c>
      <c r="H3290" s="17">
        <f t="shared" si="52"/>
        <v>0</v>
      </c>
      <c r="I3290" s="21"/>
    </row>
    <row r="3291" spans="1:9" x14ac:dyDescent="0.25">
      <c r="A3291" s="18">
        <v>42763</v>
      </c>
      <c r="B3291" s="19" t="s">
        <v>3701</v>
      </c>
      <c r="C3291" s="20">
        <v>98888</v>
      </c>
      <c r="D3291" s="4" t="s">
        <v>428</v>
      </c>
      <c r="E3291" s="17">
        <v>990</v>
      </c>
      <c r="F3291" s="41" t="s">
        <v>1173</v>
      </c>
      <c r="G3291" s="17">
        <v>990</v>
      </c>
      <c r="H3291" s="17">
        <f t="shared" si="52"/>
        <v>0</v>
      </c>
      <c r="I3291" s="21"/>
    </row>
    <row r="3292" spans="1:9" x14ac:dyDescent="0.25">
      <c r="A3292" s="18">
        <v>42763</v>
      </c>
      <c r="B3292" s="19" t="s">
        <v>3702</v>
      </c>
      <c r="C3292" s="20">
        <v>98889</v>
      </c>
      <c r="D3292" s="4" t="s">
        <v>40</v>
      </c>
      <c r="E3292" s="17">
        <v>7338.6</v>
      </c>
      <c r="F3292" s="41" t="s">
        <v>1173</v>
      </c>
      <c r="G3292" s="17">
        <v>7338.6</v>
      </c>
      <c r="H3292" s="17">
        <f t="shared" si="52"/>
        <v>0</v>
      </c>
      <c r="I3292" s="21"/>
    </row>
    <row r="3293" spans="1:9" x14ac:dyDescent="0.25">
      <c r="A3293" s="18">
        <v>42763</v>
      </c>
      <c r="B3293" s="19" t="s">
        <v>3703</v>
      </c>
      <c r="C3293" s="20">
        <v>98890</v>
      </c>
      <c r="D3293" s="4" t="s">
        <v>157</v>
      </c>
      <c r="E3293" s="17">
        <v>37764.9</v>
      </c>
      <c r="F3293" s="41" t="s">
        <v>2009</v>
      </c>
      <c r="G3293" s="17">
        <v>37764.9</v>
      </c>
      <c r="H3293" s="17">
        <f t="shared" si="52"/>
        <v>0</v>
      </c>
      <c r="I3293" s="21"/>
    </row>
    <row r="3294" spans="1:9" x14ac:dyDescent="0.25">
      <c r="A3294" s="18">
        <v>42763</v>
      </c>
      <c r="B3294" s="19" t="s">
        <v>3704</v>
      </c>
      <c r="C3294" s="20">
        <v>98891</v>
      </c>
      <c r="D3294" s="4" t="s">
        <v>30</v>
      </c>
      <c r="E3294" s="17">
        <v>5081.6000000000004</v>
      </c>
      <c r="F3294" s="41" t="s">
        <v>2009</v>
      </c>
      <c r="G3294" s="17">
        <v>5081.6000000000004</v>
      </c>
      <c r="H3294" s="17">
        <f t="shared" si="52"/>
        <v>0</v>
      </c>
      <c r="I3294" s="21"/>
    </row>
    <row r="3295" spans="1:9" x14ac:dyDescent="0.25">
      <c r="A3295" s="18">
        <v>42763</v>
      </c>
      <c r="B3295" s="19" t="s">
        <v>3705</v>
      </c>
      <c r="C3295" s="20">
        <v>98892</v>
      </c>
      <c r="D3295" s="4" t="s">
        <v>38</v>
      </c>
      <c r="E3295" s="17">
        <v>3434.4</v>
      </c>
      <c r="F3295" s="41" t="s">
        <v>1173</v>
      </c>
      <c r="G3295" s="17">
        <v>3434.4</v>
      </c>
      <c r="H3295" s="17">
        <f t="shared" si="52"/>
        <v>0</v>
      </c>
      <c r="I3295" s="21"/>
    </row>
    <row r="3296" spans="1:9" x14ac:dyDescent="0.25">
      <c r="A3296" s="18">
        <v>42763</v>
      </c>
      <c r="B3296" s="19" t="s">
        <v>3706</v>
      </c>
      <c r="C3296" s="20">
        <v>98893</v>
      </c>
      <c r="D3296" s="4" t="s">
        <v>30</v>
      </c>
      <c r="E3296" s="17">
        <v>4104.1000000000004</v>
      </c>
      <c r="F3296" s="41" t="s">
        <v>2009</v>
      </c>
      <c r="G3296" s="17">
        <v>4104.1000000000004</v>
      </c>
      <c r="H3296" s="17">
        <f t="shared" si="52"/>
        <v>0</v>
      </c>
      <c r="I3296" s="21"/>
    </row>
    <row r="3297" spans="1:9" x14ac:dyDescent="0.25">
      <c r="A3297" s="18">
        <v>42763</v>
      </c>
      <c r="B3297" s="19" t="s">
        <v>3707</v>
      </c>
      <c r="C3297" s="20">
        <v>98894</v>
      </c>
      <c r="D3297" s="4" t="s">
        <v>430</v>
      </c>
      <c r="E3297" s="17">
        <v>1428</v>
      </c>
      <c r="F3297" s="41" t="s">
        <v>2009</v>
      </c>
      <c r="G3297" s="17">
        <v>1428</v>
      </c>
      <c r="H3297" s="17">
        <f t="shared" si="52"/>
        <v>0</v>
      </c>
      <c r="I3297" s="21"/>
    </row>
    <row r="3298" spans="1:9" x14ac:dyDescent="0.25">
      <c r="A3298" s="18">
        <v>42763</v>
      </c>
      <c r="B3298" s="19" t="s">
        <v>3708</v>
      </c>
      <c r="C3298" s="20">
        <v>98895</v>
      </c>
      <c r="D3298" s="4" t="s">
        <v>17</v>
      </c>
      <c r="E3298" s="17">
        <v>5500</v>
      </c>
      <c r="F3298" s="41" t="s">
        <v>2009</v>
      </c>
      <c r="G3298" s="17">
        <v>5500</v>
      </c>
      <c r="H3298" s="17">
        <f t="shared" si="52"/>
        <v>0</v>
      </c>
      <c r="I3298" s="21"/>
    </row>
    <row r="3299" spans="1:9" x14ac:dyDescent="0.25">
      <c r="A3299" s="18">
        <v>42763</v>
      </c>
      <c r="B3299" s="19" t="s">
        <v>3709</v>
      </c>
      <c r="C3299" s="20">
        <v>98896</v>
      </c>
      <c r="D3299" s="4" t="s">
        <v>218</v>
      </c>
      <c r="E3299" s="17">
        <v>97007.4</v>
      </c>
      <c r="F3299" s="41" t="s">
        <v>307</v>
      </c>
      <c r="G3299" s="17">
        <v>97007.4</v>
      </c>
      <c r="H3299" s="17">
        <f t="shared" si="52"/>
        <v>0</v>
      </c>
      <c r="I3299" s="21"/>
    </row>
    <row r="3300" spans="1:9" x14ac:dyDescent="0.25">
      <c r="A3300" s="18">
        <v>42763</v>
      </c>
      <c r="B3300" s="19" t="s">
        <v>3710</v>
      </c>
      <c r="C3300" s="20">
        <v>98897</v>
      </c>
      <c r="D3300" s="4" t="s">
        <v>30</v>
      </c>
      <c r="E3300" s="17">
        <v>4784</v>
      </c>
      <c r="F3300" s="41" t="s">
        <v>2009</v>
      </c>
      <c r="G3300" s="17">
        <v>4784</v>
      </c>
      <c r="H3300" s="17">
        <f t="shared" si="52"/>
        <v>0</v>
      </c>
      <c r="I3300" s="21"/>
    </row>
    <row r="3301" spans="1:9" x14ac:dyDescent="0.25">
      <c r="A3301" s="18">
        <v>42763</v>
      </c>
      <c r="B3301" s="19" t="s">
        <v>3711</v>
      </c>
      <c r="C3301" s="20">
        <v>98898</v>
      </c>
      <c r="D3301" s="4" t="s">
        <v>30</v>
      </c>
      <c r="E3301" s="17">
        <v>1500</v>
      </c>
      <c r="F3301" s="41" t="s">
        <v>2166</v>
      </c>
      <c r="G3301" s="17">
        <v>1500</v>
      </c>
      <c r="H3301" s="17">
        <f t="shared" si="52"/>
        <v>0</v>
      </c>
      <c r="I3301" s="21"/>
    </row>
    <row r="3302" spans="1:9" x14ac:dyDescent="0.25">
      <c r="A3302" s="18">
        <v>42763</v>
      </c>
      <c r="B3302" s="19" t="s">
        <v>3712</v>
      </c>
      <c r="C3302" s="20">
        <v>98899</v>
      </c>
      <c r="D3302" s="4" t="s">
        <v>43</v>
      </c>
      <c r="E3302" s="17">
        <v>12817.4</v>
      </c>
      <c r="F3302" s="41" t="s">
        <v>361</v>
      </c>
      <c r="G3302" s="17">
        <v>12817.4</v>
      </c>
      <c r="H3302" s="17">
        <f t="shared" si="52"/>
        <v>0</v>
      </c>
      <c r="I3302" s="21"/>
    </row>
    <row r="3303" spans="1:9" x14ac:dyDescent="0.25">
      <c r="A3303" s="18">
        <v>42763</v>
      </c>
      <c r="B3303" s="19" t="s">
        <v>3713</v>
      </c>
      <c r="C3303" s="20">
        <v>98900</v>
      </c>
      <c r="D3303" s="4" t="s">
        <v>509</v>
      </c>
      <c r="E3303" s="17">
        <v>1549.8</v>
      </c>
      <c r="F3303" s="41" t="s">
        <v>2009</v>
      </c>
      <c r="G3303" s="17">
        <v>1549.8</v>
      </c>
      <c r="H3303" s="17">
        <f t="shared" si="52"/>
        <v>0</v>
      </c>
      <c r="I3303" s="21"/>
    </row>
    <row r="3304" spans="1:9" x14ac:dyDescent="0.25">
      <c r="A3304" s="18">
        <v>42763</v>
      </c>
      <c r="B3304" s="19" t="s">
        <v>3714</v>
      </c>
      <c r="C3304" s="20">
        <v>98901</v>
      </c>
      <c r="D3304" s="4" t="s">
        <v>51</v>
      </c>
      <c r="E3304" s="17">
        <v>4184</v>
      </c>
      <c r="F3304" s="41" t="s">
        <v>1173</v>
      </c>
      <c r="G3304" s="17">
        <v>4184</v>
      </c>
      <c r="H3304" s="17">
        <f t="shared" si="52"/>
        <v>0</v>
      </c>
      <c r="I3304" s="21"/>
    </row>
    <row r="3305" spans="1:9" x14ac:dyDescent="0.25">
      <c r="A3305" s="18">
        <v>42763</v>
      </c>
      <c r="B3305" s="19" t="s">
        <v>3715</v>
      </c>
      <c r="C3305" s="20">
        <v>98902</v>
      </c>
      <c r="D3305" s="4" t="s">
        <v>49</v>
      </c>
      <c r="E3305" s="17">
        <v>10616</v>
      </c>
      <c r="F3305" s="42" t="s">
        <v>3716</v>
      </c>
      <c r="G3305" s="22">
        <f>5000+5616</f>
        <v>10616</v>
      </c>
      <c r="H3305" s="22">
        <f t="shared" si="52"/>
        <v>0</v>
      </c>
      <c r="I3305" s="21"/>
    </row>
    <row r="3306" spans="1:9" x14ac:dyDescent="0.25">
      <c r="A3306" s="18">
        <v>42763</v>
      </c>
      <c r="B3306" s="19" t="s">
        <v>3717</v>
      </c>
      <c r="C3306" s="20">
        <v>98903</v>
      </c>
      <c r="D3306" s="4" t="s">
        <v>67</v>
      </c>
      <c r="E3306" s="17">
        <v>15060</v>
      </c>
      <c r="F3306" s="41" t="s">
        <v>307</v>
      </c>
      <c r="G3306" s="17">
        <v>15060</v>
      </c>
      <c r="H3306" s="17">
        <f t="shared" si="52"/>
        <v>0</v>
      </c>
      <c r="I3306" s="21"/>
    </row>
    <row r="3307" spans="1:9" x14ac:dyDescent="0.25">
      <c r="A3307" s="18">
        <v>42763</v>
      </c>
      <c r="B3307" s="19" t="s">
        <v>3718</v>
      </c>
      <c r="C3307" s="20">
        <v>98904</v>
      </c>
      <c r="D3307" s="4" t="s">
        <v>67</v>
      </c>
      <c r="E3307" s="17">
        <v>14938</v>
      </c>
      <c r="F3307" s="41" t="s">
        <v>307</v>
      </c>
      <c r="G3307" s="17">
        <v>14938</v>
      </c>
      <c r="H3307" s="17">
        <f t="shared" si="52"/>
        <v>0</v>
      </c>
      <c r="I3307" s="21"/>
    </row>
    <row r="3308" spans="1:9" x14ac:dyDescent="0.25">
      <c r="A3308" s="18">
        <v>42763</v>
      </c>
      <c r="B3308" s="19" t="s">
        <v>3719</v>
      </c>
      <c r="C3308" s="20">
        <v>98905</v>
      </c>
      <c r="D3308" s="4" t="s">
        <v>69</v>
      </c>
      <c r="E3308" s="17">
        <v>6055.3</v>
      </c>
      <c r="F3308" s="41" t="s">
        <v>2166</v>
      </c>
      <c r="G3308" s="17">
        <v>6055.3</v>
      </c>
      <c r="H3308" s="17">
        <f t="shared" si="52"/>
        <v>0</v>
      </c>
      <c r="I3308" s="21"/>
    </row>
    <row r="3309" spans="1:9" x14ac:dyDescent="0.25">
      <c r="A3309" s="18">
        <v>42763</v>
      </c>
      <c r="B3309" s="19" t="s">
        <v>3720</v>
      </c>
      <c r="C3309" s="20">
        <v>98906</v>
      </c>
      <c r="D3309" s="4" t="s">
        <v>576</v>
      </c>
      <c r="E3309" s="17">
        <v>195</v>
      </c>
      <c r="F3309" s="41" t="s">
        <v>361</v>
      </c>
      <c r="G3309" s="17">
        <v>195</v>
      </c>
      <c r="H3309" s="17">
        <f t="shared" si="52"/>
        <v>0</v>
      </c>
      <c r="I3309" s="21"/>
    </row>
    <row r="3310" spans="1:9" x14ac:dyDescent="0.25">
      <c r="A3310" s="18">
        <v>42763</v>
      </c>
      <c r="B3310" s="19" t="s">
        <v>3721</v>
      </c>
      <c r="C3310" s="20">
        <v>98907</v>
      </c>
      <c r="D3310" s="4" t="s">
        <v>250</v>
      </c>
      <c r="E3310" s="17">
        <v>16251.6</v>
      </c>
      <c r="F3310" s="42" t="s">
        <v>3396</v>
      </c>
      <c r="G3310" s="22">
        <f>15500+751.6</f>
        <v>16251.6</v>
      </c>
      <c r="H3310" s="22">
        <f t="shared" si="52"/>
        <v>0</v>
      </c>
      <c r="I3310" s="21"/>
    </row>
    <row r="3311" spans="1:9" x14ac:dyDescent="0.25">
      <c r="A3311" s="18">
        <v>42763</v>
      </c>
      <c r="B3311" s="19" t="s">
        <v>3722</v>
      </c>
      <c r="C3311" s="20">
        <v>98908</v>
      </c>
      <c r="D3311" s="15" t="s">
        <v>35</v>
      </c>
      <c r="E3311" s="16">
        <v>0</v>
      </c>
      <c r="F3311" s="40" t="s">
        <v>95</v>
      </c>
      <c r="G3311" s="16">
        <v>0</v>
      </c>
      <c r="H3311" s="16">
        <f t="shared" si="52"/>
        <v>0</v>
      </c>
      <c r="I3311" s="21"/>
    </row>
    <row r="3312" spans="1:9" x14ac:dyDescent="0.25">
      <c r="A3312" s="18">
        <v>42763</v>
      </c>
      <c r="B3312" s="19" t="s">
        <v>3723</v>
      </c>
      <c r="C3312" s="20">
        <v>98909</v>
      </c>
      <c r="D3312" s="4" t="s">
        <v>35</v>
      </c>
      <c r="E3312" s="17">
        <v>27114.3</v>
      </c>
      <c r="F3312" s="41" t="s">
        <v>1173</v>
      </c>
      <c r="G3312" s="17">
        <v>27114.3</v>
      </c>
      <c r="H3312" s="17">
        <f t="shared" si="52"/>
        <v>0</v>
      </c>
      <c r="I3312" s="21"/>
    </row>
    <row r="3313" spans="1:9" x14ac:dyDescent="0.25">
      <c r="A3313" s="18">
        <v>42763</v>
      </c>
      <c r="B3313" s="19" t="s">
        <v>3724</v>
      </c>
      <c r="C3313" s="20">
        <v>98910</v>
      </c>
      <c r="D3313" s="4" t="s">
        <v>40</v>
      </c>
      <c r="E3313" s="17">
        <v>165</v>
      </c>
      <c r="F3313" s="41" t="s">
        <v>361</v>
      </c>
      <c r="G3313" s="17">
        <v>165</v>
      </c>
      <c r="H3313" s="17">
        <f t="shared" si="52"/>
        <v>0</v>
      </c>
      <c r="I3313" s="21"/>
    </row>
    <row r="3314" spans="1:9" x14ac:dyDescent="0.25">
      <c r="A3314" s="18">
        <v>42763</v>
      </c>
      <c r="B3314" s="19" t="s">
        <v>3725</v>
      </c>
      <c r="C3314" s="20">
        <v>98911</v>
      </c>
      <c r="D3314" s="4" t="s">
        <v>201</v>
      </c>
      <c r="E3314" s="17">
        <v>23344.2</v>
      </c>
      <c r="F3314" s="41" t="s">
        <v>765</v>
      </c>
      <c r="G3314" s="17">
        <v>23344.2</v>
      </c>
      <c r="H3314" s="17">
        <f t="shared" si="52"/>
        <v>0</v>
      </c>
      <c r="I3314" s="21"/>
    </row>
    <row r="3315" spans="1:9" x14ac:dyDescent="0.25">
      <c r="A3315" s="18">
        <v>42763</v>
      </c>
      <c r="B3315" s="19" t="s">
        <v>3726</v>
      </c>
      <c r="C3315" s="20">
        <v>98912</v>
      </c>
      <c r="D3315" s="4" t="s">
        <v>721</v>
      </c>
      <c r="E3315" s="17">
        <v>4563.8</v>
      </c>
      <c r="F3315" s="41" t="s">
        <v>2009</v>
      </c>
      <c r="G3315" s="17">
        <v>4563.8</v>
      </c>
      <c r="H3315" s="17">
        <f t="shared" si="52"/>
        <v>0</v>
      </c>
      <c r="I3315" s="21"/>
    </row>
    <row r="3316" spans="1:9" x14ac:dyDescent="0.25">
      <c r="A3316" s="18">
        <v>42763</v>
      </c>
      <c r="B3316" s="19" t="s">
        <v>3727</v>
      </c>
      <c r="C3316" s="20">
        <v>98913</v>
      </c>
      <c r="D3316" s="4" t="s">
        <v>79</v>
      </c>
      <c r="E3316" s="17">
        <v>780</v>
      </c>
      <c r="F3316" s="41" t="s">
        <v>2009</v>
      </c>
      <c r="G3316" s="17">
        <v>780</v>
      </c>
      <c r="H3316" s="17">
        <f t="shared" si="52"/>
        <v>0</v>
      </c>
      <c r="I3316" s="21"/>
    </row>
    <row r="3317" spans="1:9" x14ac:dyDescent="0.25">
      <c r="A3317" s="18">
        <v>42763</v>
      </c>
      <c r="B3317" s="19" t="s">
        <v>3728</v>
      </c>
      <c r="C3317" s="20">
        <v>98914</v>
      </c>
      <c r="D3317" s="4" t="s">
        <v>272</v>
      </c>
      <c r="E3317" s="17">
        <v>3212.52</v>
      </c>
      <c r="F3317" s="41" t="s">
        <v>1889</v>
      </c>
      <c r="G3317" s="17">
        <v>3212.52</v>
      </c>
      <c r="H3317" s="17">
        <f t="shared" si="52"/>
        <v>0</v>
      </c>
      <c r="I3317" s="21"/>
    </row>
    <row r="3318" spans="1:9" x14ac:dyDescent="0.25">
      <c r="A3318" s="18">
        <v>42763</v>
      </c>
      <c r="B3318" s="19" t="s">
        <v>3729</v>
      </c>
      <c r="C3318" s="20">
        <v>98915</v>
      </c>
      <c r="D3318" s="4" t="s">
        <v>1090</v>
      </c>
      <c r="E3318" s="17">
        <v>7518.52</v>
      </c>
      <c r="F3318" s="41" t="s">
        <v>2009</v>
      </c>
      <c r="G3318" s="17">
        <v>7518.52</v>
      </c>
      <c r="H3318" s="17">
        <f t="shared" si="52"/>
        <v>0</v>
      </c>
      <c r="I3318" s="21"/>
    </row>
    <row r="3319" spans="1:9" x14ac:dyDescent="0.25">
      <c r="A3319" s="18">
        <v>42763</v>
      </c>
      <c r="B3319" s="19" t="s">
        <v>3730</v>
      </c>
      <c r="C3319" s="20">
        <v>98916</v>
      </c>
      <c r="D3319" s="4" t="s">
        <v>291</v>
      </c>
      <c r="E3319" s="17">
        <v>4741.8</v>
      </c>
      <c r="F3319" s="41" t="s">
        <v>2009</v>
      </c>
      <c r="G3319" s="17">
        <v>4741.8</v>
      </c>
      <c r="H3319" s="17">
        <f t="shared" si="52"/>
        <v>0</v>
      </c>
      <c r="I3319" s="21"/>
    </row>
    <row r="3320" spans="1:9" x14ac:dyDescent="0.25">
      <c r="A3320" s="18">
        <v>42763</v>
      </c>
      <c r="B3320" s="19" t="s">
        <v>3731</v>
      </c>
      <c r="C3320" s="20">
        <v>98917</v>
      </c>
      <c r="D3320" s="4" t="s">
        <v>3426</v>
      </c>
      <c r="E3320" s="17">
        <v>851.6</v>
      </c>
      <c r="F3320" s="41" t="s">
        <v>2009</v>
      </c>
      <c r="G3320" s="17">
        <v>851.6</v>
      </c>
      <c r="H3320" s="17">
        <f t="shared" si="52"/>
        <v>0</v>
      </c>
      <c r="I3320" s="21"/>
    </row>
    <row r="3321" spans="1:9" x14ac:dyDescent="0.25">
      <c r="A3321" s="18">
        <v>42763</v>
      </c>
      <c r="B3321" s="19" t="s">
        <v>3732</v>
      </c>
      <c r="C3321" s="20">
        <v>98918</v>
      </c>
      <c r="D3321" s="4" t="s">
        <v>83</v>
      </c>
      <c r="E3321" s="17">
        <v>494</v>
      </c>
      <c r="F3321" s="41" t="s">
        <v>2009</v>
      </c>
      <c r="G3321" s="17">
        <v>494</v>
      </c>
      <c r="H3321" s="17">
        <f t="shared" si="52"/>
        <v>0</v>
      </c>
      <c r="I3321" s="21"/>
    </row>
    <row r="3322" spans="1:9" x14ac:dyDescent="0.25">
      <c r="A3322" s="18">
        <v>42763</v>
      </c>
      <c r="B3322" s="19" t="s">
        <v>3733</v>
      </c>
      <c r="C3322" s="20">
        <v>98919</v>
      </c>
      <c r="D3322" s="4" t="s">
        <v>109</v>
      </c>
      <c r="E3322" s="17">
        <v>3964.4</v>
      </c>
      <c r="F3322" s="41" t="s">
        <v>2009</v>
      </c>
      <c r="G3322" s="17">
        <v>3964.4</v>
      </c>
      <c r="H3322" s="17">
        <f t="shared" si="52"/>
        <v>0</v>
      </c>
      <c r="I3322" s="21"/>
    </row>
    <row r="3323" spans="1:9" x14ac:dyDescent="0.25">
      <c r="A3323" s="18">
        <v>42763</v>
      </c>
      <c r="B3323" s="19" t="s">
        <v>3734</v>
      </c>
      <c r="C3323" s="20">
        <v>98920</v>
      </c>
      <c r="D3323" s="4" t="s">
        <v>435</v>
      </c>
      <c r="E3323" s="17">
        <v>8010.9</v>
      </c>
      <c r="F3323" s="41" t="s">
        <v>765</v>
      </c>
      <c r="G3323" s="17">
        <v>8010.9</v>
      </c>
      <c r="H3323" s="17">
        <f t="shared" si="52"/>
        <v>0</v>
      </c>
      <c r="I3323" s="21"/>
    </row>
    <row r="3324" spans="1:9" x14ac:dyDescent="0.25">
      <c r="A3324" s="18">
        <v>42763</v>
      </c>
      <c r="B3324" s="19" t="s">
        <v>3735</v>
      </c>
      <c r="C3324" s="20">
        <v>98921</v>
      </c>
      <c r="D3324" s="4" t="s">
        <v>457</v>
      </c>
      <c r="E3324" s="17">
        <v>2316.1</v>
      </c>
      <c r="F3324" s="41" t="s">
        <v>2009</v>
      </c>
      <c r="G3324" s="17">
        <v>2316.1</v>
      </c>
      <c r="H3324" s="17">
        <f t="shared" si="52"/>
        <v>0</v>
      </c>
      <c r="I3324" s="21"/>
    </row>
    <row r="3325" spans="1:9" x14ac:dyDescent="0.25">
      <c r="A3325" s="18">
        <v>42763</v>
      </c>
      <c r="B3325" s="19" t="s">
        <v>3736</v>
      </c>
      <c r="C3325" s="20">
        <v>98922</v>
      </c>
      <c r="D3325" s="4" t="s">
        <v>30</v>
      </c>
      <c r="E3325" s="17">
        <v>985.6</v>
      </c>
      <c r="F3325" s="41" t="s">
        <v>2009</v>
      </c>
      <c r="G3325" s="17">
        <v>985.6</v>
      </c>
      <c r="H3325" s="17">
        <f t="shared" si="52"/>
        <v>0</v>
      </c>
      <c r="I3325" s="21"/>
    </row>
    <row r="3326" spans="1:9" x14ac:dyDescent="0.25">
      <c r="A3326" s="18">
        <v>42763</v>
      </c>
      <c r="B3326" s="19" t="s">
        <v>3737</v>
      </c>
      <c r="C3326" s="20">
        <v>98923</v>
      </c>
      <c r="D3326" s="15" t="s">
        <v>712</v>
      </c>
      <c r="E3326" s="16">
        <v>0</v>
      </c>
      <c r="F3326" s="40" t="s">
        <v>95</v>
      </c>
      <c r="G3326" s="16">
        <v>0</v>
      </c>
      <c r="H3326" s="16">
        <f t="shared" si="52"/>
        <v>0</v>
      </c>
      <c r="I3326" s="21"/>
    </row>
    <row r="3327" spans="1:9" x14ac:dyDescent="0.25">
      <c r="A3327" s="18">
        <v>42763</v>
      </c>
      <c r="B3327" s="19" t="s">
        <v>3738</v>
      </c>
      <c r="C3327" s="20">
        <v>98924</v>
      </c>
      <c r="D3327" s="4" t="s">
        <v>432</v>
      </c>
      <c r="E3327" s="17">
        <v>13080</v>
      </c>
      <c r="F3327" s="41" t="s">
        <v>307</v>
      </c>
      <c r="G3327" s="17">
        <v>13080</v>
      </c>
      <c r="H3327" s="17">
        <f t="shared" si="52"/>
        <v>0</v>
      </c>
      <c r="I3327" s="21"/>
    </row>
    <row r="3328" spans="1:9" x14ac:dyDescent="0.25">
      <c r="A3328" s="18">
        <v>42763</v>
      </c>
      <c r="B3328" s="19" t="s">
        <v>3739</v>
      </c>
      <c r="C3328" s="20">
        <v>98925</v>
      </c>
      <c r="D3328" s="4" t="s">
        <v>30</v>
      </c>
      <c r="E3328" s="17">
        <v>1710</v>
      </c>
      <c r="F3328" s="41" t="s">
        <v>2009</v>
      </c>
      <c r="G3328" s="17">
        <v>1710</v>
      </c>
      <c r="H3328" s="17">
        <f t="shared" si="52"/>
        <v>0</v>
      </c>
      <c r="I3328" s="21"/>
    </row>
    <row r="3329" spans="1:9" x14ac:dyDescent="0.25">
      <c r="A3329" s="18">
        <v>42763</v>
      </c>
      <c r="B3329" s="19" t="s">
        <v>3740</v>
      </c>
      <c r="C3329" s="20">
        <v>98926</v>
      </c>
      <c r="D3329" s="4" t="s">
        <v>236</v>
      </c>
      <c r="E3329" s="17">
        <v>48015</v>
      </c>
      <c r="F3329" s="41" t="s">
        <v>3164</v>
      </c>
      <c r="G3329" s="17">
        <v>48015</v>
      </c>
      <c r="H3329" s="17">
        <f t="shared" si="52"/>
        <v>0</v>
      </c>
      <c r="I3329" s="21"/>
    </row>
    <row r="3330" spans="1:9" x14ac:dyDescent="0.25">
      <c r="A3330" s="18">
        <v>42763</v>
      </c>
      <c r="B3330" s="19" t="s">
        <v>3741</v>
      </c>
      <c r="C3330" s="20">
        <v>98927</v>
      </c>
      <c r="D3330" s="4" t="s">
        <v>1116</v>
      </c>
      <c r="E3330" s="17">
        <v>7166.7</v>
      </c>
      <c r="F3330" s="41" t="s">
        <v>2166</v>
      </c>
      <c r="G3330" s="17">
        <v>7166.7</v>
      </c>
      <c r="H3330" s="17">
        <f t="shared" si="52"/>
        <v>0</v>
      </c>
      <c r="I3330" s="21"/>
    </row>
    <row r="3331" spans="1:9" x14ac:dyDescent="0.25">
      <c r="A3331" s="18">
        <v>42763</v>
      </c>
      <c r="B3331" s="19" t="s">
        <v>3742</v>
      </c>
      <c r="C3331" s="20">
        <v>98928</v>
      </c>
      <c r="D3331" s="4" t="s">
        <v>2519</v>
      </c>
      <c r="E3331" s="17">
        <v>2262</v>
      </c>
      <c r="F3331" s="41" t="s">
        <v>2009</v>
      </c>
      <c r="G3331" s="17">
        <v>2262</v>
      </c>
      <c r="H3331" s="17">
        <f t="shared" si="52"/>
        <v>0</v>
      </c>
      <c r="I3331" s="21"/>
    </row>
    <row r="3332" spans="1:9" x14ac:dyDescent="0.25">
      <c r="A3332" s="18">
        <v>42763</v>
      </c>
      <c r="B3332" s="19" t="s">
        <v>3743</v>
      </c>
      <c r="C3332" s="20">
        <v>98929</v>
      </c>
      <c r="D3332" s="4" t="s">
        <v>1081</v>
      </c>
      <c r="E3332" s="17">
        <v>3000.04</v>
      </c>
      <c r="F3332" s="41" t="s">
        <v>2009</v>
      </c>
      <c r="G3332" s="17">
        <v>3000.04</v>
      </c>
      <c r="H3332" s="17">
        <f t="shared" si="52"/>
        <v>0</v>
      </c>
      <c r="I3332" s="21"/>
    </row>
    <row r="3333" spans="1:9" x14ac:dyDescent="0.25">
      <c r="A3333" s="18">
        <v>42763</v>
      </c>
      <c r="B3333" s="19" t="s">
        <v>3744</v>
      </c>
      <c r="C3333" s="20">
        <v>98930</v>
      </c>
      <c r="D3333" s="4" t="s">
        <v>268</v>
      </c>
      <c r="E3333" s="17">
        <v>26115.7</v>
      </c>
      <c r="F3333" s="41" t="s">
        <v>1889</v>
      </c>
      <c r="G3333" s="17">
        <v>26115.7</v>
      </c>
      <c r="H3333" s="17">
        <f t="shared" si="52"/>
        <v>0</v>
      </c>
      <c r="I3333" s="21"/>
    </row>
    <row r="3334" spans="1:9" x14ac:dyDescent="0.25">
      <c r="A3334" s="18">
        <v>42763</v>
      </c>
      <c r="B3334" s="19" t="s">
        <v>3745</v>
      </c>
      <c r="C3334" s="20">
        <v>98931</v>
      </c>
      <c r="D3334" s="4" t="s">
        <v>448</v>
      </c>
      <c r="E3334" s="17">
        <v>548.6</v>
      </c>
      <c r="F3334" s="41" t="s">
        <v>2009</v>
      </c>
      <c r="G3334" s="17">
        <v>548.6</v>
      </c>
      <c r="H3334" s="17">
        <f t="shared" ref="H3334:H3397" si="53">E3334-G3334</f>
        <v>0</v>
      </c>
      <c r="I3334" s="21"/>
    </row>
    <row r="3335" spans="1:9" x14ac:dyDescent="0.25">
      <c r="A3335" s="18">
        <v>42763</v>
      </c>
      <c r="B3335" s="19" t="s">
        <v>3746</v>
      </c>
      <c r="C3335" s="20">
        <v>98932</v>
      </c>
      <c r="D3335" s="4" t="s">
        <v>30</v>
      </c>
      <c r="E3335" s="17">
        <v>810</v>
      </c>
      <c r="F3335" s="41" t="s">
        <v>2009</v>
      </c>
      <c r="G3335" s="17">
        <v>810</v>
      </c>
      <c r="H3335" s="17">
        <f t="shared" si="53"/>
        <v>0</v>
      </c>
      <c r="I3335" s="21"/>
    </row>
    <row r="3336" spans="1:9" x14ac:dyDescent="0.25">
      <c r="A3336" s="18">
        <v>42763</v>
      </c>
      <c r="B3336" s="19" t="s">
        <v>3747</v>
      </c>
      <c r="C3336" s="20">
        <v>98933</v>
      </c>
      <c r="D3336" s="4" t="s">
        <v>92</v>
      </c>
      <c r="E3336" s="17">
        <v>3572.4</v>
      </c>
      <c r="F3336" s="41" t="s">
        <v>2009</v>
      </c>
      <c r="G3336" s="17">
        <v>3572.4</v>
      </c>
      <c r="H3336" s="17">
        <f t="shared" si="53"/>
        <v>0</v>
      </c>
      <c r="I3336" s="21"/>
    </row>
    <row r="3337" spans="1:9" x14ac:dyDescent="0.25">
      <c r="A3337" s="18">
        <v>42763</v>
      </c>
      <c r="B3337" s="19" t="s">
        <v>3748</v>
      </c>
      <c r="C3337" s="20">
        <v>98934</v>
      </c>
      <c r="D3337" s="4" t="s">
        <v>1259</v>
      </c>
      <c r="E3337" s="17">
        <v>2552.9</v>
      </c>
      <c r="F3337" s="41" t="s">
        <v>2009</v>
      </c>
      <c r="G3337" s="17">
        <v>2552.9</v>
      </c>
      <c r="H3337" s="17">
        <f t="shared" si="53"/>
        <v>0</v>
      </c>
      <c r="I3337" s="21"/>
    </row>
    <row r="3338" spans="1:9" x14ac:dyDescent="0.25">
      <c r="A3338" s="18">
        <v>42763</v>
      </c>
      <c r="B3338" s="19" t="s">
        <v>3749</v>
      </c>
      <c r="C3338" s="20">
        <v>98935</v>
      </c>
      <c r="D3338" s="4" t="s">
        <v>99</v>
      </c>
      <c r="E3338" s="17">
        <v>5000</v>
      </c>
      <c r="F3338" s="41" t="s">
        <v>2009</v>
      </c>
      <c r="G3338" s="17">
        <v>5000</v>
      </c>
      <c r="H3338" s="17">
        <f t="shared" si="53"/>
        <v>0</v>
      </c>
      <c r="I3338" s="21"/>
    </row>
    <row r="3339" spans="1:9" x14ac:dyDescent="0.25">
      <c r="A3339" s="18">
        <v>42763</v>
      </c>
      <c r="B3339" s="19" t="s">
        <v>3750</v>
      </c>
      <c r="C3339" s="20">
        <v>98936</v>
      </c>
      <c r="D3339" s="4" t="s">
        <v>712</v>
      </c>
      <c r="E3339" s="17">
        <v>10136.200000000001</v>
      </c>
      <c r="F3339" s="41" t="s">
        <v>2009</v>
      </c>
      <c r="G3339" s="17">
        <v>10136.200000000001</v>
      </c>
      <c r="H3339" s="17">
        <f t="shared" si="53"/>
        <v>0</v>
      </c>
      <c r="I3339" s="21"/>
    </row>
    <row r="3340" spans="1:9" x14ac:dyDescent="0.25">
      <c r="A3340" s="18">
        <v>42763</v>
      </c>
      <c r="B3340" s="19" t="s">
        <v>3751</v>
      </c>
      <c r="C3340" s="20">
        <v>98937</v>
      </c>
      <c r="D3340" s="4" t="s">
        <v>281</v>
      </c>
      <c r="E3340" s="17">
        <v>2360</v>
      </c>
      <c r="F3340" s="41" t="s">
        <v>2009</v>
      </c>
      <c r="G3340" s="17">
        <v>2360</v>
      </c>
      <c r="H3340" s="17">
        <f t="shared" si="53"/>
        <v>0</v>
      </c>
      <c r="I3340" s="21"/>
    </row>
    <row r="3341" spans="1:9" x14ac:dyDescent="0.25">
      <c r="A3341" s="18">
        <v>42763</v>
      </c>
      <c r="B3341" s="19" t="s">
        <v>3752</v>
      </c>
      <c r="C3341" s="20">
        <v>98938</v>
      </c>
      <c r="D3341" s="4" t="s">
        <v>876</v>
      </c>
      <c r="E3341" s="17">
        <v>265.2</v>
      </c>
      <c r="F3341" s="41" t="s">
        <v>765</v>
      </c>
      <c r="G3341" s="17">
        <v>265.2</v>
      </c>
      <c r="H3341" s="17">
        <f t="shared" si="53"/>
        <v>0</v>
      </c>
      <c r="I3341" s="21"/>
    </row>
    <row r="3342" spans="1:9" x14ac:dyDescent="0.25">
      <c r="A3342" s="18">
        <v>42763</v>
      </c>
      <c r="B3342" s="19" t="s">
        <v>3753</v>
      </c>
      <c r="C3342" s="20">
        <v>98939</v>
      </c>
      <c r="D3342" s="4" t="s">
        <v>30</v>
      </c>
      <c r="E3342" s="17">
        <v>1380</v>
      </c>
      <c r="F3342" s="41" t="s">
        <v>2009</v>
      </c>
      <c r="G3342" s="17">
        <v>1380</v>
      </c>
      <c r="H3342" s="17">
        <f t="shared" si="53"/>
        <v>0</v>
      </c>
      <c r="I3342" s="21"/>
    </row>
    <row r="3343" spans="1:9" x14ac:dyDescent="0.25">
      <c r="A3343" s="18">
        <v>42763</v>
      </c>
      <c r="B3343" s="19" t="s">
        <v>3754</v>
      </c>
      <c r="C3343" s="20">
        <v>98940</v>
      </c>
      <c r="D3343" s="4" t="s">
        <v>168</v>
      </c>
      <c r="E3343" s="17">
        <v>570</v>
      </c>
      <c r="F3343" s="41" t="s">
        <v>2009</v>
      </c>
      <c r="G3343" s="17">
        <v>570</v>
      </c>
      <c r="H3343" s="17">
        <f t="shared" si="53"/>
        <v>0</v>
      </c>
      <c r="I3343" s="21"/>
    </row>
    <row r="3344" spans="1:9" x14ac:dyDescent="0.25">
      <c r="A3344" s="18">
        <v>42763</v>
      </c>
      <c r="B3344" s="19" t="s">
        <v>3755</v>
      </c>
      <c r="C3344" s="20">
        <v>98941</v>
      </c>
      <c r="D3344" s="4" t="s">
        <v>133</v>
      </c>
      <c r="E3344" s="17">
        <v>1308.0999999999999</v>
      </c>
      <c r="F3344" s="41" t="s">
        <v>2009</v>
      </c>
      <c r="G3344" s="17">
        <v>1308.0999999999999</v>
      </c>
      <c r="H3344" s="17">
        <f t="shared" si="53"/>
        <v>0</v>
      </c>
      <c r="I3344" s="21"/>
    </row>
    <row r="3345" spans="1:9" x14ac:dyDescent="0.25">
      <c r="A3345" s="18">
        <v>42763</v>
      </c>
      <c r="B3345" s="19" t="s">
        <v>3756</v>
      </c>
      <c r="C3345" s="20">
        <v>98942</v>
      </c>
      <c r="D3345" s="4" t="s">
        <v>445</v>
      </c>
      <c r="E3345" s="17">
        <v>1623.6</v>
      </c>
      <c r="F3345" s="41" t="s">
        <v>2009</v>
      </c>
      <c r="G3345" s="17">
        <v>1623.6</v>
      </c>
      <c r="H3345" s="17">
        <f t="shared" si="53"/>
        <v>0</v>
      </c>
      <c r="I3345" s="21"/>
    </row>
    <row r="3346" spans="1:9" x14ac:dyDescent="0.25">
      <c r="A3346" s="18">
        <v>42763</v>
      </c>
      <c r="B3346" s="19" t="s">
        <v>3757</v>
      </c>
      <c r="C3346" s="20">
        <v>98943</v>
      </c>
      <c r="D3346" s="4" t="s">
        <v>111</v>
      </c>
      <c r="E3346" s="17">
        <v>4100</v>
      </c>
      <c r="F3346" s="41" t="s">
        <v>2009</v>
      </c>
      <c r="G3346" s="17">
        <v>4100</v>
      </c>
      <c r="H3346" s="17">
        <f t="shared" si="53"/>
        <v>0</v>
      </c>
      <c r="I3346" s="21"/>
    </row>
    <row r="3347" spans="1:9" x14ac:dyDescent="0.25">
      <c r="A3347" s="18">
        <v>42763</v>
      </c>
      <c r="B3347" s="19" t="s">
        <v>3758</v>
      </c>
      <c r="C3347" s="20">
        <v>98944</v>
      </c>
      <c r="D3347" s="4" t="s">
        <v>264</v>
      </c>
      <c r="E3347" s="17">
        <v>11544.1</v>
      </c>
      <c r="F3347" s="41" t="s">
        <v>2009</v>
      </c>
      <c r="G3347" s="17">
        <v>11544.1</v>
      </c>
      <c r="H3347" s="17">
        <f t="shared" si="53"/>
        <v>0</v>
      </c>
      <c r="I3347" s="21"/>
    </row>
    <row r="3348" spans="1:9" x14ac:dyDescent="0.25">
      <c r="A3348" s="18">
        <v>42763</v>
      </c>
      <c r="B3348" s="19" t="s">
        <v>3759</v>
      </c>
      <c r="C3348" s="20">
        <v>98945</v>
      </c>
      <c r="D3348" s="4" t="s">
        <v>12</v>
      </c>
      <c r="E3348" s="17">
        <v>2263.8000000000002</v>
      </c>
      <c r="F3348" s="41" t="s">
        <v>2009</v>
      </c>
      <c r="G3348" s="17">
        <v>2263.8000000000002</v>
      </c>
      <c r="H3348" s="17">
        <f t="shared" si="53"/>
        <v>0</v>
      </c>
      <c r="I3348" s="21"/>
    </row>
    <row r="3349" spans="1:9" x14ac:dyDescent="0.25">
      <c r="A3349" s="18">
        <v>42763</v>
      </c>
      <c r="B3349" s="19" t="s">
        <v>3760</v>
      </c>
      <c r="C3349" s="20">
        <v>98946</v>
      </c>
      <c r="D3349" s="4" t="s">
        <v>302</v>
      </c>
      <c r="E3349" s="17">
        <v>20071.599999999999</v>
      </c>
      <c r="F3349" s="41" t="s">
        <v>2009</v>
      </c>
      <c r="G3349" s="17">
        <v>20071.599999999999</v>
      </c>
      <c r="H3349" s="17">
        <f t="shared" si="53"/>
        <v>0</v>
      </c>
      <c r="I3349" s="21"/>
    </row>
    <row r="3350" spans="1:9" x14ac:dyDescent="0.25">
      <c r="A3350" s="18">
        <v>42763</v>
      </c>
      <c r="B3350" s="19" t="s">
        <v>3761</v>
      </c>
      <c r="C3350" s="20">
        <v>98947</v>
      </c>
      <c r="D3350" s="15" t="s">
        <v>930</v>
      </c>
      <c r="E3350" s="16">
        <v>0</v>
      </c>
      <c r="F3350" s="40" t="s">
        <v>95</v>
      </c>
      <c r="G3350" s="16">
        <v>0</v>
      </c>
      <c r="H3350" s="16">
        <f t="shared" si="53"/>
        <v>0</v>
      </c>
      <c r="I3350" s="21"/>
    </row>
    <row r="3351" spans="1:9" x14ac:dyDescent="0.25">
      <c r="A3351" s="18">
        <v>42763</v>
      </c>
      <c r="B3351" s="19" t="s">
        <v>3762</v>
      </c>
      <c r="C3351" s="20">
        <v>98948</v>
      </c>
      <c r="D3351" s="4" t="s">
        <v>470</v>
      </c>
      <c r="E3351" s="17">
        <v>5914.8</v>
      </c>
      <c r="F3351" s="41" t="s">
        <v>2009</v>
      </c>
      <c r="G3351" s="17">
        <v>5914.8</v>
      </c>
      <c r="H3351" s="17">
        <f t="shared" si="53"/>
        <v>0</v>
      </c>
      <c r="I3351" s="21"/>
    </row>
    <row r="3352" spans="1:9" x14ac:dyDescent="0.25">
      <c r="A3352" s="18">
        <v>42763</v>
      </c>
      <c r="B3352" s="19" t="s">
        <v>3763</v>
      </c>
      <c r="C3352" s="20">
        <v>98949</v>
      </c>
      <c r="D3352" s="4" t="s">
        <v>930</v>
      </c>
      <c r="E3352" s="17">
        <v>19463.8</v>
      </c>
      <c r="F3352" s="41" t="s">
        <v>2009</v>
      </c>
      <c r="G3352" s="17">
        <v>19463.8</v>
      </c>
      <c r="H3352" s="17">
        <f t="shared" si="53"/>
        <v>0</v>
      </c>
      <c r="I3352" s="21"/>
    </row>
    <row r="3353" spans="1:9" x14ac:dyDescent="0.25">
      <c r="A3353" s="18">
        <v>42763</v>
      </c>
      <c r="B3353" s="19" t="s">
        <v>3764</v>
      </c>
      <c r="C3353" s="20">
        <v>98950</v>
      </c>
      <c r="D3353" s="4" t="s">
        <v>305</v>
      </c>
      <c r="E3353" s="17">
        <v>8768.9</v>
      </c>
      <c r="F3353" s="41" t="s">
        <v>1173</v>
      </c>
      <c r="G3353" s="17">
        <v>8768.9</v>
      </c>
      <c r="H3353" s="17">
        <f t="shared" si="53"/>
        <v>0</v>
      </c>
      <c r="I3353" s="21"/>
    </row>
    <row r="3354" spans="1:9" x14ac:dyDescent="0.25">
      <c r="A3354" s="18">
        <v>42763</v>
      </c>
      <c r="B3354" s="19" t="s">
        <v>3765</v>
      </c>
      <c r="C3354" s="20">
        <v>98951</v>
      </c>
      <c r="D3354" s="4" t="s">
        <v>476</v>
      </c>
      <c r="E3354" s="17">
        <v>30791.3</v>
      </c>
      <c r="F3354" s="41" t="s">
        <v>3273</v>
      </c>
      <c r="G3354" s="17">
        <v>30791.3</v>
      </c>
      <c r="H3354" s="17">
        <f t="shared" si="53"/>
        <v>0</v>
      </c>
      <c r="I3354" s="21"/>
    </row>
    <row r="3355" spans="1:9" x14ac:dyDescent="0.25">
      <c r="A3355" s="18">
        <v>42763</v>
      </c>
      <c r="B3355" s="19" t="s">
        <v>3766</v>
      </c>
      <c r="C3355" s="20">
        <v>98952</v>
      </c>
      <c r="D3355" s="15" t="s">
        <v>422</v>
      </c>
      <c r="E3355" s="16">
        <v>0</v>
      </c>
      <c r="F3355" s="40" t="s">
        <v>95</v>
      </c>
      <c r="G3355" s="16">
        <v>0</v>
      </c>
      <c r="H3355" s="16">
        <f t="shared" si="53"/>
        <v>0</v>
      </c>
      <c r="I3355" s="21"/>
    </row>
    <row r="3356" spans="1:9" x14ac:dyDescent="0.25">
      <c r="A3356" s="18">
        <v>42763</v>
      </c>
      <c r="B3356" s="19" t="s">
        <v>3767</v>
      </c>
      <c r="C3356" s="20">
        <v>98953</v>
      </c>
      <c r="D3356" s="4" t="s">
        <v>1870</v>
      </c>
      <c r="E3356" s="17">
        <v>819.4</v>
      </c>
      <c r="F3356" s="41" t="s">
        <v>2009</v>
      </c>
      <c r="G3356" s="17">
        <v>819.4</v>
      </c>
      <c r="H3356" s="17">
        <f t="shared" si="53"/>
        <v>0</v>
      </c>
      <c r="I3356" s="21"/>
    </row>
    <row r="3357" spans="1:9" x14ac:dyDescent="0.25">
      <c r="A3357" s="18">
        <v>42763</v>
      </c>
      <c r="B3357" s="19" t="s">
        <v>3768</v>
      </c>
      <c r="C3357" s="20">
        <v>98954</v>
      </c>
      <c r="D3357" s="4" t="s">
        <v>422</v>
      </c>
      <c r="E3357" s="17">
        <v>5014</v>
      </c>
      <c r="F3357" s="41" t="s">
        <v>2009</v>
      </c>
      <c r="G3357" s="17">
        <v>5014</v>
      </c>
      <c r="H3357" s="17">
        <f t="shared" si="53"/>
        <v>0</v>
      </c>
      <c r="I3357" s="21"/>
    </row>
    <row r="3358" spans="1:9" x14ac:dyDescent="0.25">
      <c r="A3358" s="18">
        <v>42763</v>
      </c>
      <c r="B3358" s="19" t="s">
        <v>3769</v>
      </c>
      <c r="C3358" s="20">
        <v>98955</v>
      </c>
      <c r="D3358" s="4" t="s">
        <v>319</v>
      </c>
      <c r="E3358" s="17">
        <v>3057.6</v>
      </c>
      <c r="F3358" s="41" t="s">
        <v>2166</v>
      </c>
      <c r="G3358" s="17">
        <v>3057.6</v>
      </c>
      <c r="H3358" s="17">
        <f t="shared" si="53"/>
        <v>0</v>
      </c>
      <c r="I3358" s="21"/>
    </row>
    <row r="3359" spans="1:9" x14ac:dyDescent="0.25">
      <c r="A3359" s="18">
        <v>42763</v>
      </c>
      <c r="B3359" s="19" t="s">
        <v>3770</v>
      </c>
      <c r="C3359" s="20">
        <v>98956</v>
      </c>
      <c r="D3359" s="4" t="s">
        <v>57</v>
      </c>
      <c r="E3359" s="17">
        <v>500</v>
      </c>
      <c r="F3359" s="41" t="s">
        <v>2166</v>
      </c>
      <c r="G3359" s="17">
        <v>500</v>
      </c>
      <c r="H3359" s="17">
        <f t="shared" si="53"/>
        <v>0</v>
      </c>
      <c r="I3359" s="21"/>
    </row>
    <row r="3360" spans="1:9" x14ac:dyDescent="0.25">
      <c r="A3360" s="18">
        <v>42763</v>
      </c>
      <c r="B3360" s="19" t="s">
        <v>3771</v>
      </c>
      <c r="C3360" s="20">
        <v>98957</v>
      </c>
      <c r="D3360" s="4" t="s">
        <v>159</v>
      </c>
      <c r="E3360" s="17">
        <v>3115</v>
      </c>
      <c r="F3360" s="41" t="s">
        <v>2009</v>
      </c>
      <c r="G3360" s="17">
        <v>3115</v>
      </c>
      <c r="H3360" s="17">
        <f t="shared" si="53"/>
        <v>0</v>
      </c>
      <c r="I3360" s="21"/>
    </row>
    <row r="3361" spans="1:9" x14ac:dyDescent="0.25">
      <c r="A3361" s="18">
        <v>42763</v>
      </c>
      <c r="B3361" s="19" t="s">
        <v>3772</v>
      </c>
      <c r="C3361" s="20">
        <v>98958</v>
      </c>
      <c r="D3361" s="4" t="s">
        <v>693</v>
      </c>
      <c r="E3361" s="17">
        <v>7177.3</v>
      </c>
      <c r="F3361" s="41" t="s">
        <v>2744</v>
      </c>
      <c r="G3361" s="17">
        <v>7177.3</v>
      </c>
      <c r="H3361" s="17">
        <f t="shared" si="53"/>
        <v>0</v>
      </c>
      <c r="I3361" s="21"/>
    </row>
    <row r="3362" spans="1:9" x14ac:dyDescent="0.25">
      <c r="A3362" s="18">
        <v>42763</v>
      </c>
      <c r="B3362" s="19" t="s">
        <v>3773</v>
      </c>
      <c r="C3362" s="20">
        <v>98959</v>
      </c>
      <c r="D3362" s="4" t="s">
        <v>476</v>
      </c>
      <c r="E3362" s="17">
        <v>11458</v>
      </c>
      <c r="F3362" s="41" t="s">
        <v>361</v>
      </c>
      <c r="G3362" s="17">
        <v>11458</v>
      </c>
      <c r="H3362" s="17">
        <f t="shared" si="53"/>
        <v>0</v>
      </c>
      <c r="I3362" s="21"/>
    </row>
    <row r="3363" spans="1:9" x14ac:dyDescent="0.25">
      <c r="A3363" s="18">
        <v>42763</v>
      </c>
      <c r="B3363" s="19" t="s">
        <v>3774</v>
      </c>
      <c r="C3363" s="20">
        <v>98960</v>
      </c>
      <c r="D3363" s="4" t="s">
        <v>182</v>
      </c>
      <c r="E3363" s="17">
        <v>5500</v>
      </c>
      <c r="F3363" s="41" t="s">
        <v>2166</v>
      </c>
      <c r="G3363" s="17">
        <v>5500</v>
      </c>
      <c r="H3363" s="17">
        <f t="shared" si="53"/>
        <v>0</v>
      </c>
      <c r="I3363" s="21"/>
    </row>
    <row r="3364" spans="1:9" x14ac:dyDescent="0.25">
      <c r="A3364" s="18">
        <v>42763</v>
      </c>
      <c r="B3364" s="19" t="s">
        <v>3775</v>
      </c>
      <c r="C3364" s="20">
        <v>98961</v>
      </c>
      <c r="D3364" s="4" t="s">
        <v>67</v>
      </c>
      <c r="E3364" s="17">
        <v>3856</v>
      </c>
      <c r="F3364" s="41" t="s">
        <v>307</v>
      </c>
      <c r="G3364" s="17">
        <v>3856</v>
      </c>
      <c r="H3364" s="17">
        <f t="shared" si="53"/>
        <v>0</v>
      </c>
      <c r="I3364" s="21"/>
    </row>
    <row r="3365" spans="1:9" x14ac:dyDescent="0.25">
      <c r="A3365" s="18">
        <v>42763</v>
      </c>
      <c r="B3365" s="19" t="s">
        <v>3776</v>
      </c>
      <c r="C3365" s="20">
        <v>98962</v>
      </c>
      <c r="D3365" s="4" t="s">
        <v>10</v>
      </c>
      <c r="E3365" s="17">
        <v>3304.8</v>
      </c>
      <c r="F3365" s="41" t="s">
        <v>1889</v>
      </c>
      <c r="G3365" s="17">
        <v>3304.8</v>
      </c>
      <c r="H3365" s="17">
        <f t="shared" si="53"/>
        <v>0</v>
      </c>
      <c r="I3365" s="21"/>
    </row>
    <row r="3366" spans="1:9" x14ac:dyDescent="0.25">
      <c r="A3366" s="18">
        <v>42763</v>
      </c>
      <c r="B3366" s="19" t="s">
        <v>3777</v>
      </c>
      <c r="C3366" s="20">
        <v>98963</v>
      </c>
      <c r="D3366" s="4" t="s">
        <v>1299</v>
      </c>
      <c r="E3366" s="17">
        <v>7200</v>
      </c>
      <c r="F3366" s="41" t="s">
        <v>2009</v>
      </c>
      <c r="G3366" s="17">
        <v>7200</v>
      </c>
      <c r="H3366" s="17">
        <f t="shared" si="53"/>
        <v>0</v>
      </c>
      <c r="I3366" s="21"/>
    </row>
    <row r="3367" spans="1:9" x14ac:dyDescent="0.25">
      <c r="A3367" s="18">
        <v>42763</v>
      </c>
      <c r="B3367" s="19" t="s">
        <v>3778</v>
      </c>
      <c r="C3367" s="20">
        <v>98964</v>
      </c>
      <c r="D3367" s="4" t="s">
        <v>609</v>
      </c>
      <c r="E3367" s="17">
        <v>50490</v>
      </c>
      <c r="F3367" s="41" t="s">
        <v>361</v>
      </c>
      <c r="G3367" s="17">
        <v>50490</v>
      </c>
      <c r="H3367" s="17">
        <f t="shared" si="53"/>
        <v>0</v>
      </c>
      <c r="I3367" s="21"/>
    </row>
    <row r="3368" spans="1:9" x14ac:dyDescent="0.25">
      <c r="A3368" s="18">
        <v>42763</v>
      </c>
      <c r="B3368" s="19" t="s">
        <v>3779</v>
      </c>
      <c r="C3368" s="20">
        <v>98965</v>
      </c>
      <c r="D3368" s="4" t="s">
        <v>186</v>
      </c>
      <c r="E3368" s="17">
        <v>1686.7</v>
      </c>
      <c r="F3368" s="41" t="s">
        <v>3126</v>
      </c>
      <c r="G3368" s="17">
        <v>1686.7</v>
      </c>
      <c r="H3368" s="17">
        <f t="shared" si="53"/>
        <v>0</v>
      </c>
      <c r="I3368" s="21"/>
    </row>
    <row r="3369" spans="1:9" x14ac:dyDescent="0.25">
      <c r="A3369" s="18">
        <v>42763</v>
      </c>
      <c r="B3369" s="19" t="s">
        <v>3780</v>
      </c>
      <c r="C3369" s="20">
        <v>98966</v>
      </c>
      <c r="D3369" s="4" t="s">
        <v>63</v>
      </c>
      <c r="E3369" s="17">
        <v>1024</v>
      </c>
      <c r="F3369" s="41" t="s">
        <v>2166</v>
      </c>
      <c r="G3369" s="17">
        <v>1024</v>
      </c>
      <c r="H3369" s="17">
        <f t="shared" si="53"/>
        <v>0</v>
      </c>
      <c r="I3369" s="21"/>
    </row>
    <row r="3370" spans="1:9" x14ac:dyDescent="0.25">
      <c r="A3370" s="18">
        <v>42763</v>
      </c>
      <c r="B3370" s="19" t="s">
        <v>3781</v>
      </c>
      <c r="C3370" s="20">
        <v>98967</v>
      </c>
      <c r="D3370" s="4" t="s">
        <v>61</v>
      </c>
      <c r="E3370" s="17">
        <v>5060.5</v>
      </c>
      <c r="F3370" s="41" t="s">
        <v>2166</v>
      </c>
      <c r="G3370" s="17">
        <v>5060.5</v>
      </c>
      <c r="H3370" s="17">
        <f t="shared" si="53"/>
        <v>0</v>
      </c>
      <c r="I3370" s="21"/>
    </row>
    <row r="3371" spans="1:9" x14ac:dyDescent="0.25">
      <c r="A3371" s="18">
        <v>42763</v>
      </c>
      <c r="B3371" s="19" t="s">
        <v>3782</v>
      </c>
      <c r="C3371" s="20">
        <v>98968</v>
      </c>
      <c r="D3371" s="4" t="s">
        <v>53</v>
      </c>
      <c r="E3371" s="17">
        <v>3772.8</v>
      </c>
      <c r="F3371" s="41" t="s">
        <v>2166</v>
      </c>
      <c r="G3371" s="17">
        <v>3772.8</v>
      </c>
      <c r="H3371" s="17">
        <f t="shared" si="53"/>
        <v>0</v>
      </c>
      <c r="I3371" s="21"/>
    </row>
    <row r="3372" spans="1:9" x14ac:dyDescent="0.25">
      <c r="A3372" s="18">
        <v>42763</v>
      </c>
      <c r="B3372" s="19" t="s">
        <v>3783</v>
      </c>
      <c r="C3372" s="20">
        <v>98969</v>
      </c>
      <c r="D3372" s="4" t="s">
        <v>193</v>
      </c>
      <c r="E3372" s="17">
        <v>4150.3</v>
      </c>
      <c r="F3372" s="41" t="s">
        <v>2166</v>
      </c>
      <c r="G3372" s="17">
        <v>4150.3</v>
      </c>
      <c r="H3372" s="17">
        <f t="shared" si="53"/>
        <v>0</v>
      </c>
      <c r="I3372" s="21"/>
    </row>
    <row r="3373" spans="1:9" x14ac:dyDescent="0.25">
      <c r="A3373" s="18">
        <v>42763</v>
      </c>
      <c r="B3373" s="19" t="s">
        <v>3784</v>
      </c>
      <c r="C3373" s="20">
        <v>98970</v>
      </c>
      <c r="D3373" s="4" t="s">
        <v>1166</v>
      </c>
      <c r="E3373" s="17">
        <v>1235.4000000000001</v>
      </c>
      <c r="F3373" s="41" t="s">
        <v>2166</v>
      </c>
      <c r="G3373" s="17">
        <v>1235.4000000000001</v>
      </c>
      <c r="H3373" s="17">
        <f t="shared" si="53"/>
        <v>0</v>
      </c>
      <c r="I3373" s="21"/>
    </row>
    <row r="3374" spans="1:9" x14ac:dyDescent="0.25">
      <c r="A3374" s="18">
        <v>42763</v>
      </c>
      <c r="B3374" s="19" t="s">
        <v>3785</v>
      </c>
      <c r="C3374" s="20">
        <v>98971</v>
      </c>
      <c r="D3374" s="4" t="s">
        <v>45</v>
      </c>
      <c r="E3374" s="17">
        <v>1564</v>
      </c>
      <c r="F3374" s="41" t="s">
        <v>2166</v>
      </c>
      <c r="G3374" s="17">
        <v>1564</v>
      </c>
      <c r="H3374" s="17">
        <f t="shared" si="53"/>
        <v>0</v>
      </c>
      <c r="I3374" s="21"/>
    </row>
    <row r="3375" spans="1:9" x14ac:dyDescent="0.25">
      <c r="A3375" s="18">
        <v>42763</v>
      </c>
      <c r="B3375" s="19" t="s">
        <v>3786</v>
      </c>
      <c r="C3375" s="20">
        <v>98972</v>
      </c>
      <c r="D3375" s="4" t="s">
        <v>2240</v>
      </c>
      <c r="E3375" s="17">
        <v>5034.3</v>
      </c>
      <c r="F3375" s="41" t="s">
        <v>2009</v>
      </c>
      <c r="G3375" s="17">
        <v>5034.3</v>
      </c>
      <c r="H3375" s="17">
        <f t="shared" si="53"/>
        <v>0</v>
      </c>
      <c r="I3375" s="21"/>
    </row>
    <row r="3376" spans="1:9" x14ac:dyDescent="0.25">
      <c r="A3376" s="18">
        <v>42763</v>
      </c>
      <c r="B3376" s="19" t="s">
        <v>3787</v>
      </c>
      <c r="C3376" s="20">
        <v>98973</v>
      </c>
      <c r="D3376" s="4" t="s">
        <v>21</v>
      </c>
      <c r="E3376" s="17">
        <v>47164.5</v>
      </c>
      <c r="F3376" s="42" t="s">
        <v>4174</v>
      </c>
      <c r="G3376" s="22">
        <f>16594+30570.5</f>
        <v>47164.5</v>
      </c>
      <c r="H3376" s="22">
        <f t="shared" si="53"/>
        <v>0</v>
      </c>
      <c r="I3376" s="21"/>
    </row>
    <row r="3377" spans="1:9" x14ac:dyDescent="0.25">
      <c r="A3377" s="18">
        <v>42763</v>
      </c>
      <c r="B3377" s="19" t="s">
        <v>3788</v>
      </c>
      <c r="C3377" s="20">
        <v>98974</v>
      </c>
      <c r="D3377" s="4" t="s">
        <v>21</v>
      </c>
      <c r="E3377" s="17">
        <v>279.5</v>
      </c>
      <c r="F3377" s="41" t="s">
        <v>313</v>
      </c>
      <c r="G3377" s="17">
        <v>279.5</v>
      </c>
      <c r="H3377" s="17">
        <f t="shared" si="53"/>
        <v>0</v>
      </c>
      <c r="I3377" s="21"/>
    </row>
    <row r="3378" spans="1:9" x14ac:dyDescent="0.25">
      <c r="A3378" s="18">
        <v>42763</v>
      </c>
      <c r="B3378" s="19" t="s">
        <v>3789</v>
      </c>
      <c r="C3378" s="20">
        <v>98975</v>
      </c>
      <c r="D3378" s="4" t="s">
        <v>151</v>
      </c>
      <c r="E3378" s="17">
        <v>17761.400000000001</v>
      </c>
      <c r="F3378" s="41" t="s">
        <v>2166</v>
      </c>
      <c r="G3378" s="17">
        <v>17761.400000000001</v>
      </c>
      <c r="H3378" s="17">
        <f t="shared" si="53"/>
        <v>0</v>
      </c>
      <c r="I3378" s="21"/>
    </row>
    <row r="3379" spans="1:9" x14ac:dyDescent="0.25">
      <c r="A3379" s="18">
        <v>42763</v>
      </c>
      <c r="B3379" s="19" t="s">
        <v>3790</v>
      </c>
      <c r="C3379" s="20">
        <v>98976</v>
      </c>
      <c r="D3379" s="4" t="s">
        <v>627</v>
      </c>
      <c r="E3379" s="17">
        <v>512</v>
      </c>
      <c r="F3379" s="41" t="s">
        <v>2009</v>
      </c>
      <c r="G3379" s="17">
        <v>512</v>
      </c>
      <c r="H3379" s="17">
        <f t="shared" si="53"/>
        <v>0</v>
      </c>
      <c r="I3379" s="21"/>
    </row>
    <row r="3380" spans="1:9" x14ac:dyDescent="0.25">
      <c r="A3380" s="18">
        <v>42763</v>
      </c>
      <c r="B3380" s="19" t="s">
        <v>3791</v>
      </c>
      <c r="C3380" s="20">
        <v>98977</v>
      </c>
      <c r="D3380" s="4" t="s">
        <v>30</v>
      </c>
      <c r="E3380" s="17">
        <v>2243.6</v>
      </c>
      <c r="F3380" s="41" t="s">
        <v>2009</v>
      </c>
      <c r="G3380" s="17">
        <v>2243.6</v>
      </c>
      <c r="H3380" s="17">
        <f t="shared" si="53"/>
        <v>0</v>
      </c>
      <c r="I3380" s="21"/>
    </row>
    <row r="3381" spans="1:9" x14ac:dyDescent="0.25">
      <c r="A3381" s="18">
        <v>42763</v>
      </c>
      <c r="B3381" s="19" t="s">
        <v>3792</v>
      </c>
      <c r="C3381" s="20">
        <v>98978</v>
      </c>
      <c r="D3381" s="4" t="s">
        <v>115</v>
      </c>
      <c r="E3381" s="17">
        <v>8804.65</v>
      </c>
      <c r="F3381" s="41" t="s">
        <v>1889</v>
      </c>
      <c r="G3381" s="17">
        <v>8804.65</v>
      </c>
      <c r="H3381" s="17">
        <f t="shared" si="53"/>
        <v>0</v>
      </c>
      <c r="I3381" s="21"/>
    </row>
    <row r="3382" spans="1:9" x14ac:dyDescent="0.25">
      <c r="A3382" s="18">
        <v>42763</v>
      </c>
      <c r="B3382" s="19" t="s">
        <v>3793</v>
      </c>
      <c r="C3382" s="20">
        <v>98979</v>
      </c>
      <c r="D3382" s="15" t="s">
        <v>277</v>
      </c>
      <c r="E3382" s="16">
        <v>0</v>
      </c>
      <c r="F3382" s="40" t="s">
        <v>95</v>
      </c>
      <c r="G3382" s="16">
        <v>0</v>
      </c>
      <c r="H3382" s="16">
        <f t="shared" si="53"/>
        <v>0</v>
      </c>
      <c r="I3382" s="21"/>
    </row>
    <row r="3383" spans="1:9" x14ac:dyDescent="0.25">
      <c r="A3383" s="18">
        <v>42763</v>
      </c>
      <c r="B3383" s="19" t="s">
        <v>3794</v>
      </c>
      <c r="C3383" s="20">
        <v>98980</v>
      </c>
      <c r="D3383" s="4" t="s">
        <v>785</v>
      </c>
      <c r="E3383" s="17">
        <v>14256.8</v>
      </c>
      <c r="F3383" s="41" t="s">
        <v>2166</v>
      </c>
      <c r="G3383" s="17">
        <v>14256.8</v>
      </c>
      <c r="H3383" s="17">
        <f t="shared" si="53"/>
        <v>0</v>
      </c>
      <c r="I3383" s="21"/>
    </row>
    <row r="3384" spans="1:9" x14ac:dyDescent="0.25">
      <c r="A3384" s="18">
        <v>42763</v>
      </c>
      <c r="B3384" s="19" t="s">
        <v>3795</v>
      </c>
      <c r="C3384" s="20">
        <v>98981</v>
      </c>
      <c r="D3384" s="4" t="s">
        <v>30</v>
      </c>
      <c r="E3384" s="17">
        <v>551.20000000000005</v>
      </c>
      <c r="F3384" s="41" t="s">
        <v>2166</v>
      </c>
      <c r="G3384" s="17">
        <v>551.20000000000005</v>
      </c>
      <c r="H3384" s="17">
        <f t="shared" si="53"/>
        <v>0</v>
      </c>
      <c r="I3384" s="21"/>
    </row>
    <row r="3385" spans="1:9" x14ac:dyDescent="0.25">
      <c r="A3385" s="18">
        <v>42763</v>
      </c>
      <c r="B3385" s="19" t="s">
        <v>3796</v>
      </c>
      <c r="C3385" s="20">
        <v>98982</v>
      </c>
      <c r="D3385" s="4" t="s">
        <v>492</v>
      </c>
      <c r="E3385" s="17">
        <v>28701.599999999999</v>
      </c>
      <c r="F3385" s="41" t="s">
        <v>1173</v>
      </c>
      <c r="G3385" s="17">
        <v>28701.599999999999</v>
      </c>
      <c r="H3385" s="17">
        <f t="shared" si="53"/>
        <v>0</v>
      </c>
      <c r="I3385" s="21"/>
    </row>
    <row r="3386" spans="1:9" x14ac:dyDescent="0.25">
      <c r="A3386" s="18">
        <v>42763</v>
      </c>
      <c r="B3386" s="19" t="s">
        <v>3797</v>
      </c>
      <c r="C3386" s="20">
        <v>98983</v>
      </c>
      <c r="D3386" s="4" t="s">
        <v>122</v>
      </c>
      <c r="E3386" s="17">
        <v>9531.2000000000007</v>
      </c>
      <c r="F3386" s="41" t="s">
        <v>3126</v>
      </c>
      <c r="G3386" s="17">
        <v>9531.2000000000007</v>
      </c>
      <c r="H3386" s="17">
        <f t="shared" si="53"/>
        <v>0</v>
      </c>
      <c r="I3386" s="21"/>
    </row>
    <row r="3387" spans="1:9" x14ac:dyDescent="0.25">
      <c r="A3387" s="18">
        <v>42763</v>
      </c>
      <c r="B3387" s="19" t="s">
        <v>3798</v>
      </c>
      <c r="C3387" s="20">
        <v>98984</v>
      </c>
      <c r="D3387" s="4" t="s">
        <v>176</v>
      </c>
      <c r="E3387" s="17">
        <v>3666.9</v>
      </c>
      <c r="F3387" s="41" t="s">
        <v>2009</v>
      </c>
      <c r="G3387" s="17">
        <v>3666.9</v>
      </c>
      <c r="H3387" s="17">
        <f t="shared" si="53"/>
        <v>0</v>
      </c>
      <c r="I3387" s="21"/>
    </row>
    <row r="3388" spans="1:9" x14ac:dyDescent="0.25">
      <c r="A3388" s="18">
        <v>42763</v>
      </c>
      <c r="B3388" s="19" t="s">
        <v>3799</v>
      </c>
      <c r="C3388" s="20">
        <v>98985</v>
      </c>
      <c r="D3388" s="4" t="s">
        <v>531</v>
      </c>
      <c r="E3388" s="17">
        <v>3359.2</v>
      </c>
      <c r="F3388" s="41" t="s">
        <v>1173</v>
      </c>
      <c r="G3388" s="17">
        <v>3359.2</v>
      </c>
      <c r="H3388" s="17">
        <f t="shared" si="53"/>
        <v>0</v>
      </c>
      <c r="I3388" s="21"/>
    </row>
    <row r="3389" spans="1:9" x14ac:dyDescent="0.25">
      <c r="A3389" s="18">
        <v>42763</v>
      </c>
      <c r="B3389" s="19" t="s">
        <v>3800</v>
      </c>
      <c r="C3389" s="20">
        <v>98986</v>
      </c>
      <c r="D3389" s="4" t="s">
        <v>277</v>
      </c>
      <c r="E3389" s="17">
        <v>4846.6400000000003</v>
      </c>
      <c r="F3389" s="41" t="s">
        <v>2166</v>
      </c>
      <c r="G3389" s="17">
        <v>4846.6400000000003</v>
      </c>
      <c r="H3389" s="17">
        <f t="shared" si="53"/>
        <v>0</v>
      </c>
      <c r="I3389" s="21"/>
    </row>
    <row r="3390" spans="1:9" x14ac:dyDescent="0.25">
      <c r="A3390" s="18">
        <v>42763</v>
      </c>
      <c r="B3390" s="19" t="s">
        <v>3801</v>
      </c>
      <c r="C3390" s="20">
        <v>98987</v>
      </c>
      <c r="D3390" s="4" t="s">
        <v>442</v>
      </c>
      <c r="E3390" s="17">
        <v>4753.2</v>
      </c>
      <c r="F3390" s="41" t="s">
        <v>1889</v>
      </c>
      <c r="G3390" s="17">
        <v>4753.2</v>
      </c>
      <c r="H3390" s="17">
        <f t="shared" si="53"/>
        <v>0</v>
      </c>
      <c r="I3390" s="21"/>
    </row>
    <row r="3391" spans="1:9" x14ac:dyDescent="0.25">
      <c r="A3391" s="18">
        <v>42763</v>
      </c>
      <c r="B3391" s="19" t="s">
        <v>3802</v>
      </c>
      <c r="C3391" s="20">
        <v>98988</v>
      </c>
      <c r="D3391" s="4" t="s">
        <v>30</v>
      </c>
      <c r="E3391" s="17">
        <v>1377</v>
      </c>
      <c r="F3391" s="41" t="s">
        <v>2009</v>
      </c>
      <c r="G3391" s="17">
        <v>1377</v>
      </c>
      <c r="H3391" s="17">
        <f t="shared" si="53"/>
        <v>0</v>
      </c>
      <c r="I3391" s="21"/>
    </row>
    <row r="3392" spans="1:9" x14ac:dyDescent="0.25">
      <c r="A3392" s="18">
        <v>42763</v>
      </c>
      <c r="B3392" s="19" t="s">
        <v>3803</v>
      </c>
      <c r="C3392" s="20">
        <v>98989</v>
      </c>
      <c r="D3392" s="4" t="s">
        <v>523</v>
      </c>
      <c r="E3392" s="17">
        <v>24515</v>
      </c>
      <c r="F3392" s="41" t="s">
        <v>1429</v>
      </c>
      <c r="G3392" s="17">
        <v>24515</v>
      </c>
      <c r="H3392" s="17">
        <f t="shared" si="53"/>
        <v>0</v>
      </c>
      <c r="I3392" s="21"/>
    </row>
    <row r="3393" spans="1:9" x14ac:dyDescent="0.25">
      <c r="A3393" s="18">
        <v>42763</v>
      </c>
      <c r="B3393" s="19" t="s">
        <v>3804</v>
      </c>
      <c r="C3393" s="20">
        <v>98990</v>
      </c>
      <c r="D3393" s="4" t="s">
        <v>30</v>
      </c>
      <c r="E3393" s="17">
        <v>16225.1</v>
      </c>
      <c r="F3393" s="41" t="s">
        <v>2009</v>
      </c>
      <c r="G3393" s="17">
        <v>16225.1</v>
      </c>
      <c r="H3393" s="17">
        <f t="shared" si="53"/>
        <v>0</v>
      </c>
      <c r="I3393" s="21"/>
    </row>
    <row r="3394" spans="1:9" x14ac:dyDescent="0.25">
      <c r="A3394" s="18">
        <v>42763</v>
      </c>
      <c r="B3394" s="19" t="s">
        <v>3805</v>
      </c>
      <c r="C3394" s="20">
        <v>98991</v>
      </c>
      <c r="D3394" s="4" t="s">
        <v>693</v>
      </c>
      <c r="E3394" s="17">
        <v>5967</v>
      </c>
      <c r="F3394" s="41" t="s">
        <v>2744</v>
      </c>
      <c r="G3394" s="17">
        <v>5967</v>
      </c>
      <c r="H3394" s="17">
        <f t="shared" si="53"/>
        <v>0</v>
      </c>
      <c r="I3394" s="21"/>
    </row>
    <row r="3395" spans="1:9" x14ac:dyDescent="0.25">
      <c r="A3395" s="18">
        <v>42763</v>
      </c>
      <c r="B3395" s="19" t="s">
        <v>3806</v>
      </c>
      <c r="C3395" s="20">
        <v>98992</v>
      </c>
      <c r="D3395" s="4" t="s">
        <v>264</v>
      </c>
      <c r="E3395" s="17">
        <v>14600</v>
      </c>
      <c r="F3395" s="41" t="s">
        <v>3807</v>
      </c>
      <c r="G3395" s="17">
        <v>14600</v>
      </c>
      <c r="H3395" s="17">
        <f t="shared" si="53"/>
        <v>0</v>
      </c>
      <c r="I3395" s="21"/>
    </row>
    <row r="3396" spans="1:9" x14ac:dyDescent="0.25">
      <c r="A3396" s="18">
        <v>42763</v>
      </c>
      <c r="B3396" s="19" t="s">
        <v>3808</v>
      </c>
      <c r="C3396" s="20">
        <v>98993</v>
      </c>
      <c r="D3396" s="4" t="s">
        <v>409</v>
      </c>
      <c r="E3396" s="17">
        <v>7575.6</v>
      </c>
      <c r="F3396" s="41" t="s">
        <v>765</v>
      </c>
      <c r="G3396" s="17">
        <v>7575.6</v>
      </c>
      <c r="H3396" s="17">
        <f t="shared" si="53"/>
        <v>0</v>
      </c>
      <c r="I3396" s="21"/>
    </row>
    <row r="3397" spans="1:9" x14ac:dyDescent="0.25">
      <c r="A3397" s="18">
        <v>42763</v>
      </c>
      <c r="B3397" s="19" t="s">
        <v>3809</v>
      </c>
      <c r="C3397" s="20">
        <v>98994</v>
      </c>
      <c r="D3397" s="4" t="s">
        <v>222</v>
      </c>
      <c r="E3397" s="17">
        <v>448325</v>
      </c>
      <c r="F3397" s="41" t="s">
        <v>3126</v>
      </c>
      <c r="G3397" s="17">
        <v>448325</v>
      </c>
      <c r="H3397" s="17">
        <f t="shared" si="53"/>
        <v>0</v>
      </c>
      <c r="I3397" s="21"/>
    </row>
    <row r="3398" spans="1:9" x14ac:dyDescent="0.25">
      <c r="A3398" s="18">
        <v>42763</v>
      </c>
      <c r="B3398" s="19" t="s">
        <v>3810</v>
      </c>
      <c r="C3398" s="20">
        <v>98995</v>
      </c>
      <c r="D3398" s="4" t="s">
        <v>457</v>
      </c>
      <c r="E3398" s="17">
        <v>1833.8</v>
      </c>
      <c r="F3398" s="41" t="s">
        <v>2009</v>
      </c>
      <c r="G3398" s="17">
        <v>1833.8</v>
      </c>
      <c r="H3398" s="17">
        <f t="shared" ref="H3398:H3461" si="54">E3398-G3398</f>
        <v>0</v>
      </c>
      <c r="I3398" s="21"/>
    </row>
    <row r="3399" spans="1:9" x14ac:dyDescent="0.25">
      <c r="A3399" s="18">
        <v>42763</v>
      </c>
      <c r="B3399" s="19" t="s">
        <v>3811</v>
      </c>
      <c r="C3399" s="20">
        <v>98996</v>
      </c>
      <c r="D3399" s="4" t="s">
        <v>205</v>
      </c>
      <c r="E3399" s="17">
        <v>26047.05</v>
      </c>
      <c r="F3399" s="41" t="s">
        <v>2166</v>
      </c>
      <c r="G3399" s="17">
        <v>26047.05</v>
      </c>
      <c r="H3399" s="17">
        <f t="shared" si="54"/>
        <v>0</v>
      </c>
      <c r="I3399" s="21"/>
    </row>
    <row r="3400" spans="1:9" x14ac:dyDescent="0.25">
      <c r="A3400" s="18">
        <v>42763</v>
      </c>
      <c r="B3400" s="19" t="s">
        <v>3812</v>
      </c>
      <c r="C3400" s="20">
        <v>98997</v>
      </c>
      <c r="D3400" s="4" t="s">
        <v>536</v>
      </c>
      <c r="E3400" s="17">
        <v>2440.8000000000002</v>
      </c>
      <c r="F3400" s="41" t="s">
        <v>2009</v>
      </c>
      <c r="G3400" s="17">
        <v>2440.8000000000002</v>
      </c>
      <c r="H3400" s="17">
        <f t="shared" si="54"/>
        <v>0</v>
      </c>
      <c r="I3400" s="21"/>
    </row>
    <row r="3401" spans="1:9" x14ac:dyDescent="0.25">
      <c r="A3401" s="18">
        <v>42763</v>
      </c>
      <c r="B3401" s="19" t="s">
        <v>3813</v>
      </c>
      <c r="C3401" s="20">
        <v>98998</v>
      </c>
      <c r="D3401" s="4" t="s">
        <v>222</v>
      </c>
      <c r="E3401" s="17">
        <v>498048</v>
      </c>
      <c r="F3401" s="41" t="s">
        <v>1429</v>
      </c>
      <c r="G3401" s="17">
        <v>498048</v>
      </c>
      <c r="H3401" s="17">
        <f t="shared" si="54"/>
        <v>0</v>
      </c>
      <c r="I3401" s="21"/>
    </row>
    <row r="3402" spans="1:9" x14ac:dyDescent="0.25">
      <c r="A3402" s="18">
        <v>42763</v>
      </c>
      <c r="B3402" s="19" t="s">
        <v>3814</v>
      </c>
      <c r="C3402" s="20">
        <v>98999</v>
      </c>
      <c r="D3402" s="4" t="s">
        <v>536</v>
      </c>
      <c r="E3402" s="17">
        <v>1177.2</v>
      </c>
      <c r="F3402" s="41" t="s">
        <v>2009</v>
      </c>
      <c r="G3402" s="17">
        <v>1177.2</v>
      </c>
      <c r="H3402" s="17">
        <f t="shared" si="54"/>
        <v>0</v>
      </c>
      <c r="I3402" s="21"/>
    </row>
    <row r="3403" spans="1:9" x14ac:dyDescent="0.25">
      <c r="A3403" s="18">
        <v>42763</v>
      </c>
      <c r="B3403" s="19" t="s">
        <v>3815</v>
      </c>
      <c r="C3403" s="20">
        <v>99000</v>
      </c>
      <c r="D3403" s="4" t="s">
        <v>422</v>
      </c>
      <c r="E3403" s="17">
        <v>3361.6</v>
      </c>
      <c r="F3403" s="41" t="s">
        <v>361</v>
      </c>
      <c r="G3403" s="17">
        <v>3361.6</v>
      </c>
      <c r="H3403" s="17">
        <f t="shared" si="54"/>
        <v>0</v>
      </c>
      <c r="I3403" s="21"/>
    </row>
    <row r="3404" spans="1:9" x14ac:dyDescent="0.25">
      <c r="A3404" s="18">
        <v>42763</v>
      </c>
      <c r="B3404" s="19" t="s">
        <v>3816</v>
      </c>
      <c r="C3404" s="20">
        <v>99001</v>
      </c>
      <c r="D3404" s="4" t="s">
        <v>205</v>
      </c>
      <c r="E3404" s="17">
        <v>35697.370000000003</v>
      </c>
      <c r="F3404" s="41" t="s">
        <v>1156</v>
      </c>
      <c r="G3404" s="17">
        <v>35697.370000000003</v>
      </c>
      <c r="H3404" s="17">
        <f t="shared" si="54"/>
        <v>0</v>
      </c>
      <c r="I3404" s="21"/>
    </row>
    <row r="3405" spans="1:9" x14ac:dyDescent="0.25">
      <c r="A3405" s="18">
        <v>42763</v>
      </c>
      <c r="B3405" s="19" t="s">
        <v>3817</v>
      </c>
      <c r="C3405" s="20">
        <v>99002</v>
      </c>
      <c r="D3405" s="4" t="s">
        <v>14</v>
      </c>
      <c r="E3405" s="17">
        <v>8469.4</v>
      </c>
      <c r="F3405" s="41" t="s">
        <v>2009</v>
      </c>
      <c r="G3405" s="17">
        <v>8469.4</v>
      </c>
      <c r="H3405" s="17">
        <f t="shared" si="54"/>
        <v>0</v>
      </c>
      <c r="I3405" s="21"/>
    </row>
    <row r="3406" spans="1:9" x14ac:dyDescent="0.25">
      <c r="A3406" s="18">
        <v>42763</v>
      </c>
      <c r="B3406" s="19" t="s">
        <v>3818</v>
      </c>
      <c r="C3406" s="20">
        <v>99003</v>
      </c>
      <c r="D3406" s="4" t="s">
        <v>1645</v>
      </c>
      <c r="E3406" s="17">
        <v>1914.2</v>
      </c>
      <c r="F3406" s="41" t="s">
        <v>2009</v>
      </c>
      <c r="G3406" s="17">
        <v>1914.2</v>
      </c>
      <c r="H3406" s="17">
        <f t="shared" si="54"/>
        <v>0</v>
      </c>
    </row>
    <row r="3407" spans="1:9" x14ac:dyDescent="0.25">
      <c r="A3407" s="18">
        <v>42763</v>
      </c>
      <c r="B3407" s="19" t="s">
        <v>3819</v>
      </c>
      <c r="C3407" s="20">
        <v>99004</v>
      </c>
      <c r="D3407" s="4" t="s">
        <v>10</v>
      </c>
      <c r="E3407" s="17">
        <v>358569.24</v>
      </c>
      <c r="F3407" s="41" t="s">
        <v>1889</v>
      </c>
      <c r="G3407" s="17">
        <v>358569.24</v>
      </c>
      <c r="H3407" s="17">
        <f t="shared" si="54"/>
        <v>0</v>
      </c>
    </row>
    <row r="3408" spans="1:9" x14ac:dyDescent="0.25">
      <c r="A3408" s="18">
        <v>42763</v>
      </c>
      <c r="B3408" s="19" t="s">
        <v>3820</v>
      </c>
      <c r="C3408" s="20">
        <v>99005</v>
      </c>
      <c r="D3408" s="4" t="s">
        <v>10</v>
      </c>
      <c r="E3408" s="17">
        <v>123540.6</v>
      </c>
      <c r="F3408" s="41" t="s">
        <v>1889</v>
      </c>
      <c r="G3408" s="17">
        <v>123540.6</v>
      </c>
      <c r="H3408" s="17">
        <f t="shared" si="54"/>
        <v>0</v>
      </c>
    </row>
    <row r="3409" spans="1:8" x14ac:dyDescent="0.25">
      <c r="A3409" s="18">
        <v>42763</v>
      </c>
      <c r="B3409" s="19" t="s">
        <v>3821</v>
      </c>
      <c r="C3409" s="20">
        <v>99006</v>
      </c>
      <c r="D3409" s="4" t="s">
        <v>289</v>
      </c>
      <c r="E3409" s="17">
        <v>62978.38</v>
      </c>
      <c r="F3409" s="41" t="s">
        <v>3164</v>
      </c>
      <c r="G3409" s="17">
        <v>62978.38</v>
      </c>
      <c r="H3409" s="17">
        <f t="shared" si="54"/>
        <v>0</v>
      </c>
    </row>
    <row r="3410" spans="1:8" x14ac:dyDescent="0.25">
      <c r="A3410" s="18">
        <v>42763</v>
      </c>
      <c r="B3410" s="19" t="s">
        <v>3822</v>
      </c>
      <c r="C3410" s="20">
        <v>99007</v>
      </c>
      <c r="D3410" s="4" t="s">
        <v>457</v>
      </c>
      <c r="E3410" s="17">
        <v>922.2</v>
      </c>
      <c r="F3410" s="41" t="s">
        <v>2009</v>
      </c>
      <c r="G3410" s="17">
        <v>922.2</v>
      </c>
      <c r="H3410" s="17">
        <f t="shared" si="54"/>
        <v>0</v>
      </c>
    </row>
    <row r="3411" spans="1:8" x14ac:dyDescent="0.25">
      <c r="A3411" s="18">
        <v>42763</v>
      </c>
      <c r="B3411" s="19" t="s">
        <v>3823</v>
      </c>
      <c r="C3411" s="20">
        <v>99008</v>
      </c>
      <c r="D3411" s="15" t="s">
        <v>236</v>
      </c>
      <c r="E3411" s="16">
        <v>0</v>
      </c>
      <c r="F3411" s="40" t="s">
        <v>95</v>
      </c>
      <c r="G3411" s="16">
        <v>0</v>
      </c>
      <c r="H3411" s="16">
        <f t="shared" si="54"/>
        <v>0</v>
      </c>
    </row>
    <row r="3412" spans="1:8" x14ac:dyDescent="0.25">
      <c r="A3412" s="18">
        <v>42763</v>
      </c>
      <c r="B3412" s="19" t="s">
        <v>3824</v>
      </c>
      <c r="C3412" s="20">
        <v>99009</v>
      </c>
      <c r="D3412" s="4" t="s">
        <v>236</v>
      </c>
      <c r="E3412" s="17">
        <v>38152</v>
      </c>
      <c r="F3412" s="41" t="s">
        <v>3164</v>
      </c>
      <c r="G3412" s="17">
        <v>38152</v>
      </c>
      <c r="H3412" s="17">
        <f t="shared" si="54"/>
        <v>0</v>
      </c>
    </row>
    <row r="3413" spans="1:8" x14ac:dyDescent="0.25">
      <c r="A3413" s="18">
        <v>42763</v>
      </c>
      <c r="B3413" s="19" t="s">
        <v>3825</v>
      </c>
      <c r="C3413" s="20">
        <v>99010</v>
      </c>
      <c r="D3413" s="4" t="s">
        <v>430</v>
      </c>
      <c r="E3413" s="17">
        <v>2839.4</v>
      </c>
      <c r="F3413" s="41" t="s">
        <v>2009</v>
      </c>
      <c r="G3413" s="17">
        <v>2839.4</v>
      </c>
      <c r="H3413" s="17">
        <f t="shared" si="54"/>
        <v>0</v>
      </c>
    </row>
    <row r="3414" spans="1:8" x14ac:dyDescent="0.25">
      <c r="A3414" s="18">
        <v>42763</v>
      </c>
      <c r="B3414" s="19" t="s">
        <v>3826</v>
      </c>
      <c r="C3414" s="20">
        <v>99011</v>
      </c>
      <c r="D3414" s="4" t="s">
        <v>236</v>
      </c>
      <c r="E3414" s="17">
        <v>36500.519999999997</v>
      </c>
      <c r="F3414" s="41" t="s">
        <v>3164</v>
      </c>
      <c r="G3414" s="17">
        <v>36500.519999999997</v>
      </c>
      <c r="H3414" s="17">
        <f t="shared" si="54"/>
        <v>0</v>
      </c>
    </row>
    <row r="3415" spans="1:8" x14ac:dyDescent="0.25">
      <c r="A3415" s="18">
        <v>42763</v>
      </c>
      <c r="B3415" s="19" t="s">
        <v>3827</v>
      </c>
      <c r="C3415" s="20">
        <v>99012</v>
      </c>
      <c r="D3415" s="4" t="s">
        <v>921</v>
      </c>
      <c r="E3415" s="17">
        <v>7083.3</v>
      </c>
      <c r="F3415" s="41" t="s">
        <v>2009</v>
      </c>
      <c r="G3415" s="17">
        <v>7083.3</v>
      </c>
      <c r="H3415" s="17">
        <f t="shared" si="54"/>
        <v>0</v>
      </c>
    </row>
    <row r="3416" spans="1:8" x14ac:dyDescent="0.25">
      <c r="A3416" s="18">
        <v>42763</v>
      </c>
      <c r="B3416" s="19" t="s">
        <v>3828</v>
      </c>
      <c r="C3416" s="20">
        <v>99013</v>
      </c>
      <c r="D3416" s="4" t="s">
        <v>10</v>
      </c>
      <c r="E3416" s="17">
        <v>115954.4</v>
      </c>
      <c r="F3416" s="41" t="s">
        <v>1889</v>
      </c>
      <c r="G3416" s="17">
        <v>115954.4</v>
      </c>
      <c r="H3416" s="17">
        <f t="shared" si="54"/>
        <v>0</v>
      </c>
    </row>
    <row r="3417" spans="1:8" x14ac:dyDescent="0.25">
      <c r="A3417" s="18">
        <v>42763</v>
      </c>
      <c r="B3417" s="19" t="s">
        <v>3829</v>
      </c>
      <c r="C3417" s="20">
        <v>99014</v>
      </c>
      <c r="D3417" s="4" t="s">
        <v>10</v>
      </c>
      <c r="E3417" s="17">
        <v>2888</v>
      </c>
      <c r="F3417" s="41" t="s">
        <v>1889</v>
      </c>
      <c r="G3417" s="17">
        <v>2888</v>
      </c>
      <c r="H3417" s="17">
        <f t="shared" si="54"/>
        <v>0</v>
      </c>
    </row>
    <row r="3418" spans="1:8" x14ac:dyDescent="0.25">
      <c r="A3418" s="18">
        <v>42763</v>
      </c>
      <c r="B3418" s="19" t="s">
        <v>3830</v>
      </c>
      <c r="C3418" s="20">
        <v>99015</v>
      </c>
      <c r="D3418" s="4" t="s">
        <v>10</v>
      </c>
      <c r="E3418" s="17">
        <v>231159.2</v>
      </c>
      <c r="F3418" s="42" t="s">
        <v>4169</v>
      </c>
      <c r="G3418" s="22">
        <f>52573.67+178585.53</f>
        <v>231159.2</v>
      </c>
      <c r="H3418" s="22">
        <f t="shared" si="54"/>
        <v>0</v>
      </c>
    </row>
    <row r="3419" spans="1:8" x14ac:dyDescent="0.25">
      <c r="A3419" s="18">
        <v>42764</v>
      </c>
      <c r="B3419" s="19" t="s">
        <v>3831</v>
      </c>
      <c r="C3419" s="20">
        <v>99016</v>
      </c>
      <c r="D3419" s="4" t="s">
        <v>231</v>
      </c>
      <c r="E3419" s="17">
        <v>6690.6</v>
      </c>
      <c r="F3419" s="41" t="s">
        <v>361</v>
      </c>
      <c r="G3419" s="17">
        <v>6690.6</v>
      </c>
      <c r="H3419" s="17">
        <f t="shared" si="54"/>
        <v>0</v>
      </c>
    </row>
    <row r="3420" spans="1:8" x14ac:dyDescent="0.25">
      <c r="A3420" s="18">
        <v>42764</v>
      </c>
      <c r="B3420" s="19" t="s">
        <v>3832</v>
      </c>
      <c r="C3420" s="20">
        <v>99017</v>
      </c>
      <c r="D3420" s="4" t="s">
        <v>30</v>
      </c>
      <c r="E3420" s="17">
        <v>4198.3999999999996</v>
      </c>
      <c r="F3420" s="41" t="s">
        <v>2166</v>
      </c>
      <c r="G3420" s="17">
        <v>4198.3999999999996</v>
      </c>
      <c r="H3420" s="17">
        <f t="shared" si="54"/>
        <v>0</v>
      </c>
    </row>
    <row r="3421" spans="1:8" x14ac:dyDescent="0.25">
      <c r="A3421" s="18">
        <v>42764</v>
      </c>
      <c r="B3421" s="19" t="s">
        <v>3833</v>
      </c>
      <c r="C3421" s="20">
        <v>99018</v>
      </c>
      <c r="D3421" s="4" t="s">
        <v>17</v>
      </c>
      <c r="E3421" s="17">
        <v>5250</v>
      </c>
      <c r="F3421" s="41" t="s">
        <v>2166</v>
      </c>
      <c r="G3421" s="17">
        <v>5250</v>
      </c>
      <c r="H3421" s="17">
        <f t="shared" si="54"/>
        <v>0</v>
      </c>
    </row>
    <row r="3422" spans="1:8" x14ac:dyDescent="0.25">
      <c r="A3422" s="18">
        <v>42764</v>
      </c>
      <c r="B3422" s="19" t="s">
        <v>3834</v>
      </c>
      <c r="C3422" s="20">
        <v>99019</v>
      </c>
      <c r="D3422" s="4" t="s">
        <v>143</v>
      </c>
      <c r="E3422" s="17">
        <v>7051.2</v>
      </c>
      <c r="F3422" s="41" t="s">
        <v>2166</v>
      </c>
      <c r="G3422" s="17">
        <v>7051.2</v>
      </c>
      <c r="H3422" s="17">
        <f t="shared" si="54"/>
        <v>0</v>
      </c>
    </row>
    <row r="3423" spans="1:8" x14ac:dyDescent="0.25">
      <c r="A3423" s="18">
        <v>42764</v>
      </c>
      <c r="B3423" s="19" t="s">
        <v>3835</v>
      </c>
      <c r="C3423" s="20">
        <v>99020</v>
      </c>
      <c r="D3423" s="4" t="s">
        <v>28</v>
      </c>
      <c r="E3423" s="17">
        <v>5217</v>
      </c>
      <c r="F3423" s="41" t="s">
        <v>361</v>
      </c>
      <c r="G3423" s="17">
        <v>5217</v>
      </c>
      <c r="H3423" s="17">
        <f t="shared" si="54"/>
        <v>0</v>
      </c>
    </row>
    <row r="3424" spans="1:8" x14ac:dyDescent="0.25">
      <c r="A3424" s="18">
        <v>42764</v>
      </c>
      <c r="B3424" s="19" t="s">
        <v>3836</v>
      </c>
      <c r="C3424" s="20">
        <v>99021</v>
      </c>
      <c r="D3424" s="4" t="s">
        <v>231</v>
      </c>
      <c r="E3424" s="17">
        <v>47642.6</v>
      </c>
      <c r="F3424" s="41" t="s">
        <v>1173</v>
      </c>
      <c r="G3424" s="17">
        <f>26200+21442.6</f>
        <v>47642.6</v>
      </c>
      <c r="H3424" s="17">
        <f t="shared" si="54"/>
        <v>0</v>
      </c>
    </row>
    <row r="3425" spans="1:8" x14ac:dyDescent="0.25">
      <c r="A3425" s="18">
        <v>42764</v>
      </c>
      <c r="B3425" s="19" t="s">
        <v>3837</v>
      </c>
      <c r="C3425" s="20">
        <v>99022</v>
      </c>
      <c r="D3425" s="4" t="s">
        <v>67</v>
      </c>
      <c r="E3425" s="17">
        <v>766.5</v>
      </c>
      <c r="F3425" s="41" t="s">
        <v>307</v>
      </c>
      <c r="G3425" s="17">
        <v>766.5</v>
      </c>
      <c r="H3425" s="17">
        <f t="shared" si="54"/>
        <v>0</v>
      </c>
    </row>
    <row r="3426" spans="1:8" x14ac:dyDescent="0.25">
      <c r="A3426" s="18">
        <v>42764</v>
      </c>
      <c r="B3426" s="19" t="s">
        <v>3838</v>
      </c>
      <c r="C3426" s="20">
        <v>99023</v>
      </c>
      <c r="D3426" s="4" t="s">
        <v>19</v>
      </c>
      <c r="E3426" s="17">
        <v>1750</v>
      </c>
      <c r="F3426" s="41" t="s">
        <v>2166</v>
      </c>
      <c r="G3426" s="17">
        <v>1750</v>
      </c>
      <c r="H3426" s="17">
        <f t="shared" si="54"/>
        <v>0</v>
      </c>
    </row>
    <row r="3427" spans="1:8" x14ac:dyDescent="0.25">
      <c r="A3427" s="18">
        <v>42764</v>
      </c>
      <c r="B3427" s="19" t="s">
        <v>3839</v>
      </c>
      <c r="C3427" s="20">
        <v>99024</v>
      </c>
      <c r="D3427" s="4" t="s">
        <v>71</v>
      </c>
      <c r="E3427" s="17">
        <v>2590</v>
      </c>
      <c r="F3427" s="41" t="s">
        <v>2166</v>
      </c>
      <c r="G3427" s="17">
        <v>2590</v>
      </c>
      <c r="H3427" s="17">
        <f t="shared" si="54"/>
        <v>0</v>
      </c>
    </row>
    <row r="3428" spans="1:8" x14ac:dyDescent="0.25">
      <c r="A3428" s="18">
        <v>42764</v>
      </c>
      <c r="B3428" s="19" t="s">
        <v>3840</v>
      </c>
      <c r="C3428" s="20">
        <v>99025</v>
      </c>
      <c r="D3428" s="4" t="s">
        <v>236</v>
      </c>
      <c r="E3428" s="17">
        <v>33639.879999999997</v>
      </c>
      <c r="F3428" s="41" t="s">
        <v>3164</v>
      </c>
      <c r="G3428" s="17">
        <v>33639.879999999997</v>
      </c>
      <c r="H3428" s="17">
        <f t="shared" si="54"/>
        <v>0</v>
      </c>
    </row>
    <row r="3429" spans="1:8" x14ac:dyDescent="0.25">
      <c r="A3429" s="18">
        <v>42764</v>
      </c>
      <c r="B3429" s="19" t="s">
        <v>3841</v>
      </c>
      <c r="C3429" s="20">
        <v>99026</v>
      </c>
      <c r="D3429" s="4" t="s">
        <v>55</v>
      </c>
      <c r="E3429" s="17">
        <v>7284.5</v>
      </c>
      <c r="F3429" s="41" t="s">
        <v>2166</v>
      </c>
      <c r="G3429" s="17">
        <v>7284.5</v>
      </c>
      <c r="H3429" s="17">
        <f t="shared" si="54"/>
        <v>0</v>
      </c>
    </row>
    <row r="3430" spans="1:8" x14ac:dyDescent="0.25">
      <c r="A3430" s="18">
        <v>42764</v>
      </c>
      <c r="B3430" s="19" t="s">
        <v>3842</v>
      </c>
      <c r="C3430" s="20">
        <v>99027</v>
      </c>
      <c r="D3430" s="4" t="s">
        <v>974</v>
      </c>
      <c r="E3430" s="17">
        <v>10400.200000000001</v>
      </c>
      <c r="F3430" s="41" t="s">
        <v>2166</v>
      </c>
      <c r="G3430" s="17">
        <v>10400.200000000001</v>
      </c>
      <c r="H3430" s="17">
        <f t="shared" si="54"/>
        <v>0</v>
      </c>
    </row>
    <row r="3431" spans="1:8" x14ac:dyDescent="0.25">
      <c r="A3431" s="18">
        <v>42764</v>
      </c>
      <c r="B3431" s="19" t="s">
        <v>3843</v>
      </c>
      <c r="C3431" s="20">
        <v>99028</v>
      </c>
      <c r="D3431" s="4" t="s">
        <v>47</v>
      </c>
      <c r="E3431" s="17">
        <v>3638.4</v>
      </c>
      <c r="F3431" s="41" t="s">
        <v>2166</v>
      </c>
      <c r="G3431" s="17">
        <v>3638.4</v>
      </c>
      <c r="H3431" s="17">
        <f t="shared" si="54"/>
        <v>0</v>
      </c>
    </row>
    <row r="3432" spans="1:8" x14ac:dyDescent="0.25">
      <c r="A3432" s="18">
        <v>42764</v>
      </c>
      <c r="B3432" s="19" t="s">
        <v>3844</v>
      </c>
      <c r="C3432" s="20">
        <v>99029</v>
      </c>
      <c r="D3432" s="4" t="s">
        <v>151</v>
      </c>
      <c r="E3432" s="17">
        <v>1490.4</v>
      </c>
      <c r="F3432" s="41" t="s">
        <v>2166</v>
      </c>
      <c r="G3432" s="17">
        <v>1490.4</v>
      </c>
      <c r="H3432" s="17">
        <f t="shared" si="54"/>
        <v>0</v>
      </c>
    </row>
    <row r="3433" spans="1:8" x14ac:dyDescent="0.25">
      <c r="A3433" s="18">
        <v>42764</v>
      </c>
      <c r="B3433" s="19" t="s">
        <v>3845</v>
      </c>
      <c r="C3433" s="20">
        <v>99030</v>
      </c>
      <c r="D3433" s="4" t="s">
        <v>47</v>
      </c>
      <c r="E3433" s="17">
        <v>80</v>
      </c>
      <c r="F3433" s="41" t="s">
        <v>2166</v>
      </c>
      <c r="G3433" s="17">
        <v>80</v>
      </c>
      <c r="H3433" s="17">
        <f t="shared" si="54"/>
        <v>0</v>
      </c>
    </row>
    <row r="3434" spans="1:8" x14ac:dyDescent="0.25">
      <c r="A3434" s="18">
        <v>42764</v>
      </c>
      <c r="B3434" s="19" t="s">
        <v>3846</v>
      </c>
      <c r="C3434" s="20">
        <v>99031</v>
      </c>
      <c r="D3434" s="4" t="s">
        <v>3426</v>
      </c>
      <c r="E3434" s="17">
        <v>1317.6</v>
      </c>
      <c r="F3434" s="41" t="s">
        <v>2166</v>
      </c>
      <c r="G3434" s="17">
        <v>1317.6</v>
      </c>
      <c r="H3434" s="17">
        <f t="shared" si="54"/>
        <v>0</v>
      </c>
    </row>
    <row r="3435" spans="1:8" x14ac:dyDescent="0.25">
      <c r="A3435" s="18">
        <v>42764</v>
      </c>
      <c r="B3435" s="19" t="s">
        <v>3847</v>
      </c>
      <c r="C3435" s="20">
        <v>99032</v>
      </c>
      <c r="D3435" s="4" t="s">
        <v>157</v>
      </c>
      <c r="E3435" s="17">
        <v>24072.86</v>
      </c>
      <c r="F3435" s="41" t="s">
        <v>2166</v>
      </c>
      <c r="G3435" s="17">
        <v>24072.86</v>
      </c>
      <c r="H3435" s="17">
        <f t="shared" si="54"/>
        <v>0</v>
      </c>
    </row>
    <row r="3436" spans="1:8" x14ac:dyDescent="0.25">
      <c r="A3436" s="18">
        <v>42764</v>
      </c>
      <c r="B3436" s="19" t="s">
        <v>3848</v>
      </c>
      <c r="C3436" s="20">
        <v>99033</v>
      </c>
      <c r="D3436" s="4" t="s">
        <v>21</v>
      </c>
      <c r="E3436" s="17">
        <v>38097</v>
      </c>
      <c r="F3436" s="41" t="s">
        <v>313</v>
      </c>
      <c r="G3436" s="17">
        <v>38097</v>
      </c>
      <c r="H3436" s="17">
        <f t="shared" si="54"/>
        <v>0</v>
      </c>
    </row>
    <row r="3437" spans="1:8" x14ac:dyDescent="0.25">
      <c r="A3437" s="18">
        <v>42764</v>
      </c>
      <c r="B3437" s="19" t="s">
        <v>3849</v>
      </c>
      <c r="C3437" s="20">
        <v>99034</v>
      </c>
      <c r="D3437" s="4" t="s">
        <v>422</v>
      </c>
      <c r="E3437" s="17">
        <v>1447.2</v>
      </c>
      <c r="F3437" s="41" t="s">
        <v>2166</v>
      </c>
      <c r="G3437" s="17">
        <v>1447.2</v>
      </c>
      <c r="H3437" s="17">
        <f t="shared" si="54"/>
        <v>0</v>
      </c>
    </row>
    <row r="3438" spans="1:8" x14ac:dyDescent="0.25">
      <c r="A3438" s="18">
        <v>42764</v>
      </c>
      <c r="B3438" s="19" t="s">
        <v>3850</v>
      </c>
      <c r="C3438" s="20">
        <v>99035</v>
      </c>
      <c r="D3438" s="4" t="s">
        <v>422</v>
      </c>
      <c r="E3438" s="17">
        <v>40</v>
      </c>
      <c r="F3438" s="41" t="s">
        <v>2166</v>
      </c>
      <c r="G3438" s="17">
        <v>40</v>
      </c>
      <c r="H3438" s="17">
        <f t="shared" si="54"/>
        <v>0</v>
      </c>
    </row>
    <row r="3439" spans="1:8" x14ac:dyDescent="0.25">
      <c r="A3439" s="18">
        <v>42764</v>
      </c>
      <c r="B3439" s="19" t="s">
        <v>3851</v>
      </c>
      <c r="C3439" s="20">
        <v>99036</v>
      </c>
      <c r="D3439" s="4" t="s">
        <v>79</v>
      </c>
      <c r="E3439" s="17">
        <v>4439.3999999999996</v>
      </c>
      <c r="F3439" s="41" t="s">
        <v>2166</v>
      </c>
      <c r="G3439" s="17">
        <v>4439.3999999999996</v>
      </c>
      <c r="H3439" s="17">
        <f t="shared" si="54"/>
        <v>0</v>
      </c>
    </row>
    <row r="3440" spans="1:8" x14ac:dyDescent="0.25">
      <c r="A3440" s="18">
        <v>42764</v>
      </c>
      <c r="B3440" s="19" t="s">
        <v>3852</v>
      </c>
      <c r="C3440" s="20">
        <v>99037</v>
      </c>
      <c r="D3440" s="4" t="s">
        <v>168</v>
      </c>
      <c r="E3440" s="17">
        <v>1766.4</v>
      </c>
      <c r="F3440" s="41" t="s">
        <v>2166</v>
      </c>
      <c r="G3440" s="17">
        <v>1766.4</v>
      </c>
      <c r="H3440" s="17">
        <f t="shared" si="54"/>
        <v>0</v>
      </c>
    </row>
    <row r="3441" spans="1:8" x14ac:dyDescent="0.25">
      <c r="A3441" s="18">
        <v>42764</v>
      </c>
      <c r="B3441" s="19" t="s">
        <v>3853</v>
      </c>
      <c r="C3441" s="20">
        <v>99038</v>
      </c>
      <c r="D3441" s="4" t="s">
        <v>476</v>
      </c>
      <c r="E3441" s="17">
        <v>13826.8</v>
      </c>
      <c r="F3441" s="41" t="s">
        <v>361</v>
      </c>
      <c r="G3441" s="17">
        <v>13826.8</v>
      </c>
      <c r="H3441" s="17">
        <f t="shared" si="54"/>
        <v>0</v>
      </c>
    </row>
    <row r="3442" spans="1:8" x14ac:dyDescent="0.25">
      <c r="A3442" s="18">
        <v>42764</v>
      </c>
      <c r="B3442" s="19" t="s">
        <v>3854</v>
      </c>
      <c r="C3442" s="20">
        <v>99039</v>
      </c>
      <c r="D3442" s="4" t="s">
        <v>1925</v>
      </c>
      <c r="E3442" s="17">
        <v>612.4</v>
      </c>
      <c r="F3442" s="41" t="s">
        <v>2166</v>
      </c>
      <c r="G3442" s="17">
        <v>612.4</v>
      </c>
      <c r="H3442" s="17">
        <f t="shared" si="54"/>
        <v>0</v>
      </c>
    </row>
    <row r="3443" spans="1:8" x14ac:dyDescent="0.25">
      <c r="A3443" s="18">
        <v>42764</v>
      </c>
      <c r="B3443" s="19" t="s">
        <v>3855</v>
      </c>
      <c r="C3443" s="20">
        <v>99040</v>
      </c>
      <c r="D3443" s="4" t="s">
        <v>457</v>
      </c>
      <c r="E3443" s="17">
        <v>5459.4</v>
      </c>
      <c r="F3443" s="41" t="s">
        <v>2166</v>
      </c>
      <c r="G3443" s="17">
        <v>5459.4</v>
      </c>
      <c r="H3443" s="17">
        <f t="shared" si="54"/>
        <v>0</v>
      </c>
    </row>
    <row r="3444" spans="1:8" x14ac:dyDescent="0.25">
      <c r="A3444" s="18">
        <v>42764</v>
      </c>
      <c r="B3444" s="19" t="s">
        <v>3856</v>
      </c>
      <c r="C3444" s="20">
        <v>99041</v>
      </c>
      <c r="D3444" s="4" t="s">
        <v>1259</v>
      </c>
      <c r="E3444" s="17">
        <v>2028.6</v>
      </c>
      <c r="F3444" s="41" t="s">
        <v>361</v>
      </c>
      <c r="G3444" s="17">
        <v>2028.6</v>
      </c>
      <c r="H3444" s="17">
        <f t="shared" si="54"/>
        <v>0</v>
      </c>
    </row>
    <row r="3445" spans="1:8" x14ac:dyDescent="0.25">
      <c r="A3445" s="18">
        <v>42764</v>
      </c>
      <c r="B3445" s="19" t="s">
        <v>3857</v>
      </c>
      <c r="C3445" s="20">
        <v>99042</v>
      </c>
      <c r="D3445" s="4" t="s">
        <v>81</v>
      </c>
      <c r="E3445" s="17">
        <v>3604.2</v>
      </c>
      <c r="F3445" s="41" t="s">
        <v>361</v>
      </c>
      <c r="G3445" s="17">
        <v>3604.2</v>
      </c>
      <c r="H3445" s="17">
        <f t="shared" si="54"/>
        <v>0</v>
      </c>
    </row>
    <row r="3446" spans="1:8" x14ac:dyDescent="0.25">
      <c r="A3446" s="18">
        <v>42764</v>
      </c>
      <c r="B3446" s="19" t="s">
        <v>3858</v>
      </c>
      <c r="C3446" s="20">
        <v>99043</v>
      </c>
      <c r="D3446" s="4" t="s">
        <v>305</v>
      </c>
      <c r="E3446" s="17">
        <v>5192.8</v>
      </c>
      <c r="F3446" s="41" t="s">
        <v>1173</v>
      </c>
      <c r="G3446" s="17">
        <v>5192.8</v>
      </c>
      <c r="H3446" s="17">
        <f t="shared" si="54"/>
        <v>0</v>
      </c>
    </row>
    <row r="3447" spans="1:8" x14ac:dyDescent="0.25">
      <c r="A3447" s="18">
        <v>42764</v>
      </c>
      <c r="B3447" s="19" t="s">
        <v>3859</v>
      </c>
      <c r="C3447" s="20">
        <v>99044</v>
      </c>
      <c r="D3447" s="4" t="s">
        <v>101</v>
      </c>
      <c r="E3447" s="17">
        <v>500</v>
      </c>
      <c r="F3447" s="41" t="s">
        <v>361</v>
      </c>
      <c r="G3447" s="17">
        <v>500</v>
      </c>
      <c r="H3447" s="17">
        <f t="shared" si="54"/>
        <v>0</v>
      </c>
    </row>
    <row r="3448" spans="1:8" x14ac:dyDescent="0.25">
      <c r="A3448" s="18">
        <v>42764</v>
      </c>
      <c r="B3448" s="19" t="s">
        <v>3860</v>
      </c>
      <c r="C3448" s="20">
        <v>99045</v>
      </c>
      <c r="D3448" s="4" t="s">
        <v>99</v>
      </c>
      <c r="E3448" s="17">
        <v>2500</v>
      </c>
      <c r="F3448" s="41" t="s">
        <v>361</v>
      </c>
      <c r="G3448" s="17">
        <v>2500</v>
      </c>
      <c r="H3448" s="17">
        <f t="shared" si="54"/>
        <v>0</v>
      </c>
    </row>
    <row r="3449" spans="1:8" x14ac:dyDescent="0.25">
      <c r="A3449" s="18">
        <v>42764</v>
      </c>
      <c r="B3449" s="19" t="s">
        <v>3861</v>
      </c>
      <c r="C3449" s="20">
        <v>99046</v>
      </c>
      <c r="D3449" s="4" t="s">
        <v>291</v>
      </c>
      <c r="E3449" s="17">
        <v>2750.7</v>
      </c>
      <c r="F3449" s="41" t="s">
        <v>361</v>
      </c>
      <c r="G3449" s="17">
        <v>2750.7</v>
      </c>
      <c r="H3449" s="17">
        <f t="shared" si="54"/>
        <v>0</v>
      </c>
    </row>
    <row r="3450" spans="1:8" x14ac:dyDescent="0.25">
      <c r="A3450" s="18">
        <v>42764</v>
      </c>
      <c r="B3450" s="19" t="s">
        <v>3862</v>
      </c>
      <c r="C3450" s="20">
        <v>99047</v>
      </c>
      <c r="D3450" s="4" t="s">
        <v>293</v>
      </c>
      <c r="E3450" s="17">
        <v>482.3</v>
      </c>
      <c r="F3450" s="41" t="s">
        <v>361</v>
      </c>
      <c r="G3450" s="17">
        <v>482.3</v>
      </c>
      <c r="H3450" s="17">
        <f t="shared" si="54"/>
        <v>0</v>
      </c>
    </row>
    <row r="3451" spans="1:8" x14ac:dyDescent="0.25">
      <c r="A3451" s="18">
        <v>42764</v>
      </c>
      <c r="B3451" s="19" t="s">
        <v>3863</v>
      </c>
      <c r="C3451" s="20">
        <v>99048</v>
      </c>
      <c r="D3451" s="4" t="s">
        <v>470</v>
      </c>
      <c r="E3451" s="17">
        <v>9550.6</v>
      </c>
      <c r="F3451" s="42" t="s">
        <v>3864</v>
      </c>
      <c r="G3451" s="22">
        <f>1000+8550.6</f>
        <v>9550.6</v>
      </c>
      <c r="H3451" s="22">
        <f t="shared" si="54"/>
        <v>0</v>
      </c>
    </row>
    <row r="3452" spans="1:8" x14ac:dyDescent="0.25">
      <c r="A3452" s="18">
        <v>42764</v>
      </c>
      <c r="B3452" s="19" t="s">
        <v>3865</v>
      </c>
      <c r="C3452" s="20">
        <v>99049</v>
      </c>
      <c r="D3452" s="4" t="s">
        <v>88</v>
      </c>
      <c r="E3452" s="17">
        <v>8037.6</v>
      </c>
      <c r="F3452" s="41" t="s">
        <v>361</v>
      </c>
      <c r="G3452" s="17">
        <v>8037.6</v>
      </c>
      <c r="H3452" s="17">
        <f t="shared" si="54"/>
        <v>0</v>
      </c>
    </row>
    <row r="3453" spans="1:8" x14ac:dyDescent="0.25">
      <c r="A3453" s="18">
        <v>42764</v>
      </c>
      <c r="B3453" s="19" t="s">
        <v>3866</v>
      </c>
      <c r="C3453" s="20">
        <v>99050</v>
      </c>
      <c r="D3453" s="4" t="s">
        <v>83</v>
      </c>
      <c r="E3453" s="17">
        <v>5371.2</v>
      </c>
      <c r="F3453" s="41" t="s">
        <v>361</v>
      </c>
      <c r="G3453" s="17">
        <v>5371.2</v>
      </c>
      <c r="H3453" s="17">
        <f t="shared" si="54"/>
        <v>0</v>
      </c>
    </row>
    <row r="3454" spans="1:8" x14ac:dyDescent="0.25">
      <c r="A3454" s="18">
        <v>42764</v>
      </c>
      <c r="B3454" s="19" t="s">
        <v>3867</v>
      </c>
      <c r="C3454" s="20">
        <v>99051</v>
      </c>
      <c r="D3454" s="4" t="s">
        <v>159</v>
      </c>
      <c r="E3454" s="17">
        <v>5474.2</v>
      </c>
      <c r="F3454" s="41" t="s">
        <v>361</v>
      </c>
      <c r="G3454" s="17">
        <v>5474.2</v>
      </c>
      <c r="H3454" s="17">
        <f t="shared" si="54"/>
        <v>0</v>
      </c>
    </row>
    <row r="3455" spans="1:8" x14ac:dyDescent="0.25">
      <c r="A3455" s="18">
        <v>42764</v>
      </c>
      <c r="B3455" s="19" t="s">
        <v>3868</v>
      </c>
      <c r="C3455" s="20">
        <v>99052</v>
      </c>
      <c r="D3455" s="4" t="s">
        <v>109</v>
      </c>
      <c r="E3455" s="17">
        <v>157.5</v>
      </c>
      <c r="F3455" s="41" t="s">
        <v>361</v>
      </c>
      <c r="G3455" s="17">
        <v>157.5</v>
      </c>
      <c r="H3455" s="17">
        <f t="shared" si="54"/>
        <v>0</v>
      </c>
    </row>
    <row r="3456" spans="1:8" x14ac:dyDescent="0.25">
      <c r="A3456" s="18">
        <v>42764</v>
      </c>
      <c r="B3456" s="19" t="s">
        <v>3869</v>
      </c>
      <c r="C3456" s="20">
        <v>99053</v>
      </c>
      <c r="D3456" s="4" t="s">
        <v>293</v>
      </c>
      <c r="E3456" s="17">
        <v>390</v>
      </c>
      <c r="F3456" s="41" t="s">
        <v>361</v>
      </c>
      <c r="G3456" s="17">
        <v>390</v>
      </c>
      <c r="H3456" s="17">
        <f t="shared" si="54"/>
        <v>0</v>
      </c>
    </row>
    <row r="3457" spans="1:8" x14ac:dyDescent="0.25">
      <c r="A3457" s="18">
        <v>42764</v>
      </c>
      <c r="B3457" s="19" t="s">
        <v>3870</v>
      </c>
      <c r="C3457" s="20">
        <v>99054</v>
      </c>
      <c r="D3457" s="4" t="s">
        <v>309</v>
      </c>
      <c r="E3457" s="17">
        <v>3795.7</v>
      </c>
      <c r="F3457" s="41" t="s">
        <v>2166</v>
      </c>
      <c r="G3457" s="17">
        <v>3795.7</v>
      </c>
      <c r="H3457" s="17">
        <f t="shared" si="54"/>
        <v>0</v>
      </c>
    </row>
    <row r="3458" spans="1:8" x14ac:dyDescent="0.25">
      <c r="A3458" s="18">
        <v>42764</v>
      </c>
      <c r="B3458" s="19" t="s">
        <v>3871</v>
      </c>
      <c r="C3458" s="20">
        <v>99055</v>
      </c>
      <c r="D3458" s="4" t="s">
        <v>205</v>
      </c>
      <c r="E3458" s="17">
        <v>9966.6</v>
      </c>
      <c r="F3458" s="41" t="s">
        <v>1173</v>
      </c>
      <c r="G3458" s="17">
        <v>9966.6</v>
      </c>
      <c r="H3458" s="17">
        <f t="shared" si="54"/>
        <v>0</v>
      </c>
    </row>
    <row r="3459" spans="1:8" x14ac:dyDescent="0.25">
      <c r="A3459" s="18">
        <v>42764</v>
      </c>
      <c r="B3459" s="19" t="s">
        <v>3872</v>
      </c>
      <c r="C3459" s="20">
        <v>99056</v>
      </c>
      <c r="D3459" s="4" t="s">
        <v>128</v>
      </c>
      <c r="E3459" s="17">
        <v>2613.12</v>
      </c>
      <c r="F3459" s="41" t="s">
        <v>1173</v>
      </c>
      <c r="G3459" s="17">
        <v>2613.12</v>
      </c>
      <c r="H3459" s="17">
        <f t="shared" si="54"/>
        <v>0</v>
      </c>
    </row>
    <row r="3460" spans="1:8" x14ac:dyDescent="0.25">
      <c r="A3460" s="18">
        <v>42764</v>
      </c>
      <c r="B3460" s="19" t="s">
        <v>3873</v>
      </c>
      <c r="C3460" s="20">
        <v>99057</v>
      </c>
      <c r="D3460" s="4" t="s">
        <v>1116</v>
      </c>
      <c r="E3460" s="17">
        <v>4741</v>
      </c>
      <c r="F3460" s="41" t="s">
        <v>3126</v>
      </c>
      <c r="G3460" s="17">
        <v>4741</v>
      </c>
      <c r="H3460" s="17">
        <f t="shared" si="54"/>
        <v>0</v>
      </c>
    </row>
    <row r="3461" spans="1:8" x14ac:dyDescent="0.25">
      <c r="A3461" s="18">
        <v>42764</v>
      </c>
      <c r="B3461" s="19" t="s">
        <v>3874</v>
      </c>
      <c r="C3461" s="20">
        <v>99058</v>
      </c>
      <c r="D3461" s="4" t="s">
        <v>492</v>
      </c>
      <c r="E3461" s="17">
        <v>6300</v>
      </c>
      <c r="F3461" s="41" t="s">
        <v>765</v>
      </c>
      <c r="G3461" s="17">
        <v>6300</v>
      </c>
      <c r="H3461" s="17">
        <f t="shared" si="54"/>
        <v>0</v>
      </c>
    </row>
    <row r="3462" spans="1:8" x14ac:dyDescent="0.25">
      <c r="A3462" s="18">
        <v>42764</v>
      </c>
      <c r="B3462" s="19" t="s">
        <v>3875</v>
      </c>
      <c r="C3462" s="20">
        <v>99059</v>
      </c>
      <c r="D3462" s="4" t="s">
        <v>470</v>
      </c>
      <c r="E3462" s="17">
        <v>720</v>
      </c>
      <c r="F3462" s="41" t="s">
        <v>2166</v>
      </c>
      <c r="G3462" s="17">
        <v>720</v>
      </c>
      <c r="H3462" s="17">
        <f t="shared" ref="H3462:H3525" si="55">E3462-G3462</f>
        <v>0</v>
      </c>
    </row>
    <row r="3463" spans="1:8" x14ac:dyDescent="0.25">
      <c r="A3463" s="18">
        <v>42764</v>
      </c>
      <c r="B3463" s="19" t="s">
        <v>3876</v>
      </c>
      <c r="C3463" s="20">
        <v>99060</v>
      </c>
      <c r="D3463" s="4" t="s">
        <v>115</v>
      </c>
      <c r="E3463" s="17">
        <v>575.20000000000005</v>
      </c>
      <c r="F3463" s="41" t="s">
        <v>2166</v>
      </c>
      <c r="G3463" s="17">
        <v>575.20000000000005</v>
      </c>
      <c r="H3463" s="17">
        <f t="shared" si="55"/>
        <v>0</v>
      </c>
    </row>
    <row r="3464" spans="1:8" x14ac:dyDescent="0.25">
      <c r="A3464" s="18">
        <v>42764</v>
      </c>
      <c r="B3464" s="19" t="s">
        <v>3877</v>
      </c>
      <c r="C3464" s="20">
        <v>99061</v>
      </c>
      <c r="D3464" s="4" t="s">
        <v>1830</v>
      </c>
      <c r="E3464" s="17">
        <v>18263.599999999999</v>
      </c>
      <c r="F3464" s="41" t="s">
        <v>2166</v>
      </c>
      <c r="G3464" s="17">
        <v>18263.599999999999</v>
      </c>
      <c r="H3464" s="17">
        <f t="shared" si="55"/>
        <v>0</v>
      </c>
    </row>
    <row r="3465" spans="1:8" x14ac:dyDescent="0.25">
      <c r="A3465" s="18">
        <v>42764</v>
      </c>
      <c r="B3465" s="19" t="s">
        <v>3878</v>
      </c>
      <c r="C3465" s="20">
        <v>99062</v>
      </c>
      <c r="D3465" s="4" t="s">
        <v>149</v>
      </c>
      <c r="E3465" s="17">
        <v>2843.4</v>
      </c>
      <c r="F3465" s="41" t="s">
        <v>2166</v>
      </c>
      <c r="G3465" s="17">
        <v>2843.4</v>
      </c>
      <c r="H3465" s="17">
        <f t="shared" si="55"/>
        <v>0</v>
      </c>
    </row>
    <row r="3466" spans="1:8" x14ac:dyDescent="0.25">
      <c r="A3466" s="18">
        <v>42764</v>
      </c>
      <c r="B3466" s="19" t="s">
        <v>3879</v>
      </c>
      <c r="C3466" s="20">
        <v>99063</v>
      </c>
      <c r="D3466" s="4" t="s">
        <v>319</v>
      </c>
      <c r="E3466" s="17">
        <v>4625.6000000000004</v>
      </c>
      <c r="F3466" s="42" t="s">
        <v>3880</v>
      </c>
      <c r="G3466" s="22">
        <f>3000+1625.6</f>
        <v>4625.6000000000004</v>
      </c>
      <c r="H3466" s="22">
        <f t="shared" si="55"/>
        <v>0</v>
      </c>
    </row>
    <row r="3467" spans="1:8" x14ac:dyDescent="0.25">
      <c r="A3467" s="18">
        <v>42764</v>
      </c>
      <c r="B3467" s="19" t="s">
        <v>3881</v>
      </c>
      <c r="C3467" s="20">
        <v>99064</v>
      </c>
      <c r="D3467" s="4" t="s">
        <v>220</v>
      </c>
      <c r="E3467" s="17">
        <v>2097</v>
      </c>
      <c r="F3467" s="41" t="s">
        <v>2166</v>
      </c>
      <c r="G3467" s="17">
        <v>2097</v>
      </c>
      <c r="H3467" s="17">
        <f t="shared" si="55"/>
        <v>0</v>
      </c>
    </row>
    <row r="3468" spans="1:8" x14ac:dyDescent="0.25">
      <c r="A3468" s="18">
        <v>42764</v>
      </c>
      <c r="B3468" s="19" t="s">
        <v>3882</v>
      </c>
      <c r="C3468" s="20">
        <v>99065</v>
      </c>
      <c r="D3468" s="4" t="s">
        <v>1299</v>
      </c>
      <c r="E3468" s="17">
        <v>4963.2</v>
      </c>
      <c r="F3468" s="41" t="s">
        <v>2166</v>
      </c>
      <c r="G3468" s="17">
        <v>4963.2</v>
      </c>
      <c r="H3468" s="17">
        <f t="shared" si="55"/>
        <v>0</v>
      </c>
    </row>
    <row r="3469" spans="1:8" x14ac:dyDescent="0.25">
      <c r="A3469" s="18">
        <v>42764</v>
      </c>
      <c r="B3469" s="19" t="s">
        <v>3883</v>
      </c>
      <c r="C3469" s="20">
        <v>99066</v>
      </c>
      <c r="D3469" s="4" t="s">
        <v>12</v>
      </c>
      <c r="E3469" s="17">
        <v>1822.8</v>
      </c>
      <c r="F3469" s="41" t="s">
        <v>2166</v>
      </c>
      <c r="G3469" s="17">
        <v>1822.8</v>
      </c>
      <c r="H3469" s="17">
        <f t="shared" si="55"/>
        <v>0</v>
      </c>
    </row>
    <row r="3470" spans="1:8" x14ac:dyDescent="0.25">
      <c r="A3470" s="18">
        <v>42764</v>
      </c>
      <c r="B3470" s="19" t="s">
        <v>3884</v>
      </c>
      <c r="C3470" s="20">
        <v>99067</v>
      </c>
      <c r="D3470" s="4" t="s">
        <v>509</v>
      </c>
      <c r="E3470" s="17">
        <v>15181</v>
      </c>
      <c r="F3470" s="41" t="s">
        <v>765</v>
      </c>
      <c r="G3470" s="17">
        <v>15181</v>
      </c>
      <c r="H3470" s="17">
        <f t="shared" si="55"/>
        <v>0</v>
      </c>
    </row>
    <row r="3471" spans="1:8" x14ac:dyDescent="0.25">
      <c r="A3471" s="18">
        <v>42764</v>
      </c>
      <c r="B3471" s="19" t="s">
        <v>3885</v>
      </c>
      <c r="C3471" s="20">
        <v>99068</v>
      </c>
      <c r="D3471" s="15" t="s">
        <v>30</v>
      </c>
      <c r="E3471" s="16">
        <v>0</v>
      </c>
      <c r="F3471" s="40" t="s">
        <v>95</v>
      </c>
      <c r="G3471" s="16">
        <v>0</v>
      </c>
      <c r="H3471" s="16">
        <f t="shared" si="55"/>
        <v>0</v>
      </c>
    </row>
    <row r="3472" spans="1:8" x14ac:dyDescent="0.25">
      <c r="A3472" s="18">
        <v>42764</v>
      </c>
      <c r="B3472" s="19" t="s">
        <v>3886</v>
      </c>
      <c r="C3472" s="20">
        <v>99069</v>
      </c>
      <c r="D3472" s="15" t="s">
        <v>30</v>
      </c>
      <c r="E3472" s="16">
        <v>0</v>
      </c>
      <c r="F3472" s="40" t="s">
        <v>95</v>
      </c>
      <c r="G3472" s="16">
        <v>0</v>
      </c>
      <c r="H3472" s="16">
        <f t="shared" si="55"/>
        <v>0</v>
      </c>
    </row>
    <row r="3473" spans="1:8" x14ac:dyDescent="0.25">
      <c r="A3473" s="18">
        <v>42764</v>
      </c>
      <c r="B3473" s="19" t="s">
        <v>3887</v>
      </c>
      <c r="C3473" s="20">
        <v>99070</v>
      </c>
      <c r="D3473" s="4" t="s">
        <v>30</v>
      </c>
      <c r="E3473" s="17">
        <v>660.8</v>
      </c>
      <c r="F3473" s="41" t="s">
        <v>2166</v>
      </c>
      <c r="G3473" s="17">
        <v>660.8</v>
      </c>
      <c r="H3473" s="17">
        <f t="shared" si="55"/>
        <v>0</v>
      </c>
    </row>
    <row r="3474" spans="1:8" x14ac:dyDescent="0.25">
      <c r="A3474" s="18">
        <v>42764</v>
      </c>
      <c r="B3474" s="19" t="s">
        <v>3888</v>
      </c>
      <c r="C3474" s="20">
        <v>99071</v>
      </c>
      <c r="D3474" s="4" t="s">
        <v>77</v>
      </c>
      <c r="E3474" s="17">
        <v>534</v>
      </c>
      <c r="F3474" s="41" t="s">
        <v>2166</v>
      </c>
      <c r="G3474" s="17">
        <v>534</v>
      </c>
      <c r="H3474" s="17">
        <f t="shared" si="55"/>
        <v>0</v>
      </c>
    </row>
    <row r="3475" spans="1:8" x14ac:dyDescent="0.25">
      <c r="A3475" s="18">
        <v>42764</v>
      </c>
      <c r="B3475" s="19" t="s">
        <v>3889</v>
      </c>
      <c r="C3475" s="20">
        <v>99072</v>
      </c>
      <c r="D3475" s="4" t="s">
        <v>358</v>
      </c>
      <c r="E3475" s="17">
        <v>38115.599999999999</v>
      </c>
      <c r="F3475" s="41" t="s">
        <v>361</v>
      </c>
      <c r="G3475" s="17">
        <v>38115.599999999999</v>
      </c>
      <c r="H3475" s="17">
        <f t="shared" si="55"/>
        <v>0</v>
      </c>
    </row>
    <row r="3476" spans="1:8" x14ac:dyDescent="0.25">
      <c r="A3476" s="18">
        <v>42764</v>
      </c>
      <c r="B3476" s="19" t="s">
        <v>3890</v>
      </c>
      <c r="C3476" s="20">
        <v>99073</v>
      </c>
      <c r="D3476" s="4" t="s">
        <v>133</v>
      </c>
      <c r="E3476" s="17">
        <v>733.2</v>
      </c>
      <c r="F3476" s="41" t="s">
        <v>2166</v>
      </c>
      <c r="G3476" s="17">
        <v>733.2</v>
      </c>
      <c r="H3476" s="17">
        <f t="shared" si="55"/>
        <v>0</v>
      </c>
    </row>
    <row r="3477" spans="1:8" x14ac:dyDescent="0.25">
      <c r="A3477" s="18">
        <v>42764</v>
      </c>
      <c r="B3477" s="19" t="s">
        <v>3891</v>
      </c>
      <c r="C3477" s="20">
        <v>99074</v>
      </c>
      <c r="D3477" s="4" t="s">
        <v>53</v>
      </c>
      <c r="E3477" s="17">
        <v>3283.2</v>
      </c>
      <c r="F3477" s="41" t="s">
        <v>361</v>
      </c>
      <c r="G3477" s="17">
        <v>3283.2</v>
      </c>
      <c r="H3477" s="17">
        <f t="shared" si="55"/>
        <v>0</v>
      </c>
    </row>
    <row r="3478" spans="1:8" x14ac:dyDescent="0.25">
      <c r="A3478" s="18">
        <v>42764</v>
      </c>
      <c r="B3478" s="19" t="s">
        <v>3892</v>
      </c>
      <c r="C3478" s="20">
        <v>99075</v>
      </c>
      <c r="D3478" s="4" t="s">
        <v>57</v>
      </c>
      <c r="E3478" s="17">
        <v>705</v>
      </c>
      <c r="F3478" s="41" t="s">
        <v>361</v>
      </c>
      <c r="G3478" s="17">
        <v>705</v>
      </c>
      <c r="H3478" s="17">
        <f t="shared" si="55"/>
        <v>0</v>
      </c>
    </row>
    <row r="3479" spans="1:8" x14ac:dyDescent="0.25">
      <c r="A3479" s="18">
        <v>42764</v>
      </c>
      <c r="B3479" s="19" t="s">
        <v>3893</v>
      </c>
      <c r="C3479" s="20">
        <v>99076</v>
      </c>
      <c r="D3479" s="4" t="s">
        <v>480</v>
      </c>
      <c r="E3479" s="17">
        <v>1580.38</v>
      </c>
      <c r="F3479" s="41" t="s">
        <v>361</v>
      </c>
      <c r="G3479" s="17">
        <v>1580.38</v>
      </c>
      <c r="H3479" s="17">
        <f t="shared" si="55"/>
        <v>0</v>
      </c>
    </row>
    <row r="3480" spans="1:8" x14ac:dyDescent="0.25">
      <c r="A3480" s="18">
        <v>42764</v>
      </c>
      <c r="B3480" s="19" t="s">
        <v>3894</v>
      </c>
      <c r="C3480" s="20">
        <v>99077</v>
      </c>
      <c r="D3480" s="4" t="s">
        <v>133</v>
      </c>
      <c r="E3480" s="17">
        <v>1037.4000000000001</v>
      </c>
      <c r="F3480" s="41" t="s">
        <v>2166</v>
      </c>
      <c r="G3480" s="17">
        <v>1037.4000000000001</v>
      </c>
      <c r="H3480" s="17">
        <f t="shared" si="55"/>
        <v>0</v>
      </c>
    </row>
    <row r="3481" spans="1:8" x14ac:dyDescent="0.25">
      <c r="A3481" s="18">
        <v>42764</v>
      </c>
      <c r="B3481" s="19" t="s">
        <v>3895</v>
      </c>
      <c r="C3481" s="20">
        <v>99078</v>
      </c>
      <c r="D3481" s="4" t="s">
        <v>133</v>
      </c>
      <c r="E3481" s="17">
        <v>37.799999999999997</v>
      </c>
      <c r="F3481" s="41" t="s">
        <v>2166</v>
      </c>
      <c r="G3481" s="17">
        <v>37.799999999999997</v>
      </c>
      <c r="H3481" s="17">
        <f t="shared" si="55"/>
        <v>0</v>
      </c>
    </row>
    <row r="3482" spans="1:8" x14ac:dyDescent="0.25">
      <c r="A3482" s="18">
        <v>42764</v>
      </c>
      <c r="B3482" s="19" t="s">
        <v>3896</v>
      </c>
      <c r="C3482" s="20">
        <v>99079</v>
      </c>
      <c r="D3482" s="4" t="s">
        <v>231</v>
      </c>
      <c r="E3482" s="17">
        <v>3733.2</v>
      </c>
      <c r="F3482" s="41" t="s">
        <v>361</v>
      </c>
      <c r="G3482" s="17">
        <v>3733.2</v>
      </c>
      <c r="H3482" s="17">
        <f t="shared" si="55"/>
        <v>0</v>
      </c>
    </row>
    <row r="3483" spans="1:8" x14ac:dyDescent="0.25">
      <c r="A3483" s="18">
        <v>42764</v>
      </c>
      <c r="B3483" s="19" t="s">
        <v>3897</v>
      </c>
      <c r="C3483" s="20">
        <v>99080</v>
      </c>
      <c r="D3483" s="4" t="s">
        <v>1141</v>
      </c>
      <c r="E3483" s="17">
        <v>12438.9</v>
      </c>
      <c r="F3483" s="41" t="s">
        <v>3064</v>
      </c>
      <c r="G3483" s="17">
        <v>12438.9</v>
      </c>
      <c r="H3483" s="17">
        <f t="shared" si="55"/>
        <v>0</v>
      </c>
    </row>
    <row r="3484" spans="1:8" x14ac:dyDescent="0.25">
      <c r="A3484" s="18">
        <v>42764</v>
      </c>
      <c r="B3484" s="19" t="s">
        <v>3898</v>
      </c>
      <c r="C3484" s="20">
        <v>99081</v>
      </c>
      <c r="D3484" s="4" t="s">
        <v>211</v>
      </c>
      <c r="E3484" s="17">
        <v>8506.7999999999993</v>
      </c>
      <c r="F3484" s="41" t="s">
        <v>2166</v>
      </c>
      <c r="G3484" s="17">
        <v>8506.7999999999993</v>
      </c>
      <c r="H3484" s="17">
        <f t="shared" si="55"/>
        <v>0</v>
      </c>
    </row>
    <row r="3485" spans="1:8" x14ac:dyDescent="0.25">
      <c r="A3485" s="18">
        <v>42764</v>
      </c>
      <c r="B3485" s="19" t="s">
        <v>3899</v>
      </c>
      <c r="C3485" s="20">
        <v>99082</v>
      </c>
      <c r="D3485" s="4" t="s">
        <v>367</v>
      </c>
      <c r="E3485" s="17">
        <v>1350</v>
      </c>
      <c r="F3485" s="41" t="s">
        <v>2166</v>
      </c>
      <c r="G3485" s="17">
        <v>1350</v>
      </c>
      <c r="H3485" s="17">
        <f t="shared" si="55"/>
        <v>0</v>
      </c>
    </row>
    <row r="3486" spans="1:8" x14ac:dyDescent="0.25">
      <c r="A3486" s="18">
        <v>42764</v>
      </c>
      <c r="B3486" s="19" t="s">
        <v>3900</v>
      </c>
      <c r="C3486" s="20">
        <v>99083</v>
      </c>
      <c r="D3486" s="4" t="s">
        <v>1925</v>
      </c>
      <c r="E3486" s="17">
        <v>456</v>
      </c>
      <c r="F3486" s="41" t="s">
        <v>2166</v>
      </c>
      <c r="G3486" s="17">
        <v>456</v>
      </c>
      <c r="H3486" s="17">
        <f t="shared" si="55"/>
        <v>0</v>
      </c>
    </row>
    <row r="3487" spans="1:8" x14ac:dyDescent="0.25">
      <c r="A3487" s="18">
        <v>42764</v>
      </c>
      <c r="B3487" s="19" t="s">
        <v>3901</v>
      </c>
      <c r="C3487" s="20">
        <v>99084</v>
      </c>
      <c r="D3487" s="4" t="s">
        <v>866</v>
      </c>
      <c r="E3487" s="17">
        <v>920</v>
      </c>
      <c r="F3487" s="41" t="s">
        <v>2166</v>
      </c>
      <c r="G3487" s="17">
        <v>920</v>
      </c>
      <c r="H3487" s="17">
        <f t="shared" si="55"/>
        <v>0</v>
      </c>
    </row>
    <row r="3488" spans="1:8" x14ac:dyDescent="0.25">
      <c r="A3488" s="18">
        <v>42765</v>
      </c>
      <c r="B3488" s="19" t="s">
        <v>3902</v>
      </c>
      <c r="C3488" s="20">
        <v>99085</v>
      </c>
      <c r="D3488" s="4" t="s">
        <v>374</v>
      </c>
      <c r="E3488" s="17">
        <v>5976.6</v>
      </c>
      <c r="F3488" s="41" t="s">
        <v>361</v>
      </c>
      <c r="G3488" s="17">
        <v>5976.6</v>
      </c>
      <c r="H3488" s="17">
        <f t="shared" si="55"/>
        <v>0</v>
      </c>
    </row>
    <row r="3489" spans="1:8" x14ac:dyDescent="0.25">
      <c r="A3489" s="18">
        <v>42765</v>
      </c>
      <c r="B3489" s="19" t="s">
        <v>3903</v>
      </c>
      <c r="C3489" s="20">
        <v>99086</v>
      </c>
      <c r="D3489" s="4" t="s">
        <v>231</v>
      </c>
      <c r="E3489" s="17">
        <v>7463.7</v>
      </c>
      <c r="F3489" s="41" t="s">
        <v>1173</v>
      </c>
      <c r="G3489" s="17">
        <v>7463.7</v>
      </c>
      <c r="H3489" s="17">
        <f t="shared" si="55"/>
        <v>0</v>
      </c>
    </row>
    <row r="3490" spans="1:8" x14ac:dyDescent="0.25">
      <c r="A3490" s="18">
        <v>42765</v>
      </c>
      <c r="B3490" s="19" t="s">
        <v>3904</v>
      </c>
      <c r="C3490" s="20">
        <v>99087</v>
      </c>
      <c r="D3490" s="4" t="s">
        <v>231</v>
      </c>
      <c r="E3490" s="17">
        <v>47036.800000000003</v>
      </c>
      <c r="F3490" s="41" t="s">
        <v>1173</v>
      </c>
      <c r="G3490" s="17">
        <v>47036.800000000003</v>
      </c>
      <c r="H3490" s="17">
        <f t="shared" si="55"/>
        <v>0</v>
      </c>
    </row>
    <row r="3491" spans="1:8" x14ac:dyDescent="0.25">
      <c r="A3491" s="18">
        <v>42765</v>
      </c>
      <c r="B3491" s="19" t="s">
        <v>3905</v>
      </c>
      <c r="C3491" s="20">
        <v>99088</v>
      </c>
      <c r="D3491" s="4" t="s">
        <v>28</v>
      </c>
      <c r="E3491" s="17">
        <v>4888</v>
      </c>
      <c r="F3491" s="41" t="s">
        <v>361</v>
      </c>
      <c r="G3491" s="17">
        <v>4888</v>
      </c>
      <c r="H3491" s="17">
        <f t="shared" si="55"/>
        <v>0</v>
      </c>
    </row>
    <row r="3492" spans="1:8" x14ac:dyDescent="0.25">
      <c r="A3492" s="18">
        <v>42765</v>
      </c>
      <c r="B3492" s="19" t="s">
        <v>3906</v>
      </c>
      <c r="C3492" s="20">
        <v>99089</v>
      </c>
      <c r="D3492" s="4" t="s">
        <v>32</v>
      </c>
      <c r="E3492" s="17">
        <v>6682.5</v>
      </c>
      <c r="F3492" s="41" t="s">
        <v>3126</v>
      </c>
      <c r="G3492" s="17">
        <v>6682.5</v>
      </c>
      <c r="H3492" s="17">
        <f t="shared" si="55"/>
        <v>0</v>
      </c>
    </row>
    <row r="3493" spans="1:8" x14ac:dyDescent="0.25">
      <c r="A3493" s="18">
        <v>42765</v>
      </c>
      <c r="B3493" s="19" t="s">
        <v>3907</v>
      </c>
      <c r="C3493" s="20">
        <v>99090</v>
      </c>
      <c r="D3493" s="4" t="s">
        <v>1786</v>
      </c>
      <c r="E3493" s="17">
        <v>10803</v>
      </c>
      <c r="F3493" s="41" t="s">
        <v>361</v>
      </c>
      <c r="G3493" s="17">
        <v>10803</v>
      </c>
      <c r="H3493" s="17">
        <f t="shared" si="55"/>
        <v>0</v>
      </c>
    </row>
    <row r="3494" spans="1:8" x14ac:dyDescent="0.25">
      <c r="A3494" s="18">
        <v>42765</v>
      </c>
      <c r="B3494" s="19" t="s">
        <v>3908</v>
      </c>
      <c r="C3494" s="20">
        <v>99091</v>
      </c>
      <c r="D3494" s="4" t="s">
        <v>49</v>
      </c>
      <c r="E3494" s="17">
        <v>13992</v>
      </c>
      <c r="F3494" s="42" t="s">
        <v>4170</v>
      </c>
      <c r="G3494" s="22">
        <f>5000+8992</f>
        <v>13992</v>
      </c>
      <c r="H3494" s="22">
        <f t="shared" si="55"/>
        <v>0</v>
      </c>
    </row>
    <row r="3495" spans="1:8" x14ac:dyDescent="0.25">
      <c r="A3495" s="18">
        <v>42765</v>
      </c>
      <c r="B3495" s="19" t="s">
        <v>3909</v>
      </c>
      <c r="C3495" s="20">
        <v>99092</v>
      </c>
      <c r="D3495" s="4" t="s">
        <v>17</v>
      </c>
      <c r="E3495" s="17">
        <v>1500</v>
      </c>
      <c r="F3495" s="41" t="s">
        <v>361</v>
      </c>
      <c r="G3495" s="17">
        <v>1500</v>
      </c>
      <c r="H3495" s="17">
        <f t="shared" si="55"/>
        <v>0</v>
      </c>
    </row>
    <row r="3496" spans="1:8" x14ac:dyDescent="0.25">
      <c r="A3496" s="18">
        <v>42765</v>
      </c>
      <c r="B3496" s="19" t="s">
        <v>3910</v>
      </c>
      <c r="C3496" s="20">
        <v>99093</v>
      </c>
      <c r="D3496" s="4" t="s">
        <v>428</v>
      </c>
      <c r="E3496" s="17">
        <v>2158</v>
      </c>
      <c r="F3496" s="41" t="s">
        <v>3126</v>
      </c>
      <c r="G3496" s="17">
        <v>2158</v>
      </c>
      <c r="H3496" s="17">
        <f t="shared" si="55"/>
        <v>0</v>
      </c>
    </row>
    <row r="3497" spans="1:8" x14ac:dyDescent="0.25">
      <c r="A3497" s="18">
        <v>42765</v>
      </c>
      <c r="B3497" s="19" t="s">
        <v>3911</v>
      </c>
      <c r="C3497" s="20">
        <v>99094</v>
      </c>
      <c r="D3497" s="15" t="s">
        <v>14</v>
      </c>
      <c r="E3497" s="16">
        <v>0</v>
      </c>
      <c r="F3497" s="40" t="s">
        <v>95</v>
      </c>
      <c r="G3497" s="16">
        <v>0</v>
      </c>
      <c r="H3497" s="16">
        <f t="shared" si="55"/>
        <v>0</v>
      </c>
    </row>
    <row r="3498" spans="1:8" x14ac:dyDescent="0.25">
      <c r="A3498" s="18">
        <v>42765</v>
      </c>
      <c r="B3498" s="19" t="s">
        <v>3912</v>
      </c>
      <c r="C3498" s="20">
        <v>99095</v>
      </c>
      <c r="D3498" s="4" t="s">
        <v>14</v>
      </c>
      <c r="E3498" s="17">
        <v>16932</v>
      </c>
      <c r="F3498" s="41" t="s">
        <v>361</v>
      </c>
      <c r="G3498" s="17">
        <v>16932</v>
      </c>
      <c r="H3498" s="17">
        <f t="shared" si="55"/>
        <v>0</v>
      </c>
    </row>
    <row r="3499" spans="1:8" x14ac:dyDescent="0.25">
      <c r="A3499" s="18">
        <v>42765</v>
      </c>
      <c r="B3499" s="19" t="s">
        <v>3913</v>
      </c>
      <c r="C3499" s="20">
        <v>99096</v>
      </c>
      <c r="D3499" s="4" t="s">
        <v>69</v>
      </c>
      <c r="E3499" s="17">
        <v>3520.4</v>
      </c>
      <c r="F3499" s="41" t="s">
        <v>361</v>
      </c>
      <c r="G3499" s="17">
        <v>3520.4</v>
      </c>
      <c r="H3499" s="17">
        <f t="shared" si="55"/>
        <v>0</v>
      </c>
    </row>
    <row r="3500" spans="1:8" x14ac:dyDescent="0.25">
      <c r="A3500" s="18">
        <v>42765</v>
      </c>
      <c r="B3500" s="19" t="s">
        <v>3914</v>
      </c>
      <c r="C3500" s="20">
        <v>99097</v>
      </c>
      <c r="D3500" s="4" t="s">
        <v>26</v>
      </c>
      <c r="E3500" s="17">
        <v>29419.200000000001</v>
      </c>
      <c r="F3500" s="41" t="s">
        <v>361</v>
      </c>
      <c r="G3500" s="17">
        <v>29419.200000000001</v>
      </c>
      <c r="H3500" s="17">
        <f t="shared" si="55"/>
        <v>0</v>
      </c>
    </row>
    <row r="3501" spans="1:8" x14ac:dyDescent="0.25">
      <c r="A3501" s="18">
        <v>42765</v>
      </c>
      <c r="B3501" s="19" t="s">
        <v>3915</v>
      </c>
      <c r="C3501" s="20">
        <v>99098</v>
      </c>
      <c r="D3501" s="4" t="s">
        <v>43</v>
      </c>
      <c r="E3501" s="17">
        <v>7133.8</v>
      </c>
      <c r="F3501" s="41" t="s">
        <v>1889</v>
      </c>
      <c r="G3501" s="17">
        <v>7133.8</v>
      </c>
      <c r="H3501" s="17">
        <f t="shared" si="55"/>
        <v>0</v>
      </c>
    </row>
    <row r="3502" spans="1:8" x14ac:dyDescent="0.25">
      <c r="A3502" s="18">
        <v>42765</v>
      </c>
      <c r="B3502" s="19" t="s">
        <v>3916</v>
      </c>
      <c r="C3502" s="20">
        <v>99099</v>
      </c>
      <c r="D3502" s="4" t="s">
        <v>143</v>
      </c>
      <c r="E3502" s="17">
        <v>3556.4</v>
      </c>
      <c r="F3502" s="41" t="s">
        <v>361</v>
      </c>
      <c r="G3502" s="17">
        <v>3556.4</v>
      </c>
      <c r="H3502" s="17">
        <f t="shared" si="55"/>
        <v>0</v>
      </c>
    </row>
    <row r="3503" spans="1:8" x14ac:dyDescent="0.25">
      <c r="A3503" s="18">
        <v>42765</v>
      </c>
      <c r="B3503" s="19" t="s">
        <v>3917</v>
      </c>
      <c r="C3503" s="20">
        <v>99100</v>
      </c>
      <c r="D3503" s="4" t="s">
        <v>250</v>
      </c>
      <c r="E3503" s="17">
        <v>5021.6000000000004</v>
      </c>
      <c r="F3503" s="41" t="s">
        <v>1173</v>
      </c>
      <c r="G3503" s="17">
        <v>5021.6000000000004</v>
      </c>
      <c r="H3503" s="17">
        <f t="shared" si="55"/>
        <v>0</v>
      </c>
    </row>
    <row r="3504" spans="1:8" x14ac:dyDescent="0.25">
      <c r="A3504" s="18">
        <v>42765</v>
      </c>
      <c r="B3504" s="19" t="s">
        <v>3918</v>
      </c>
      <c r="C3504" s="20">
        <v>99101</v>
      </c>
      <c r="D3504" s="4" t="s">
        <v>47</v>
      </c>
      <c r="E3504" s="17">
        <v>4704.3999999999996</v>
      </c>
      <c r="F3504" s="41" t="s">
        <v>361</v>
      </c>
      <c r="G3504" s="17">
        <v>4704.3999999999996</v>
      </c>
      <c r="H3504" s="17">
        <f t="shared" si="55"/>
        <v>0</v>
      </c>
    </row>
    <row r="3505" spans="1:8" x14ac:dyDescent="0.25">
      <c r="A3505" s="18">
        <v>42765</v>
      </c>
      <c r="B3505" s="19" t="s">
        <v>3919</v>
      </c>
      <c r="C3505" s="20">
        <v>99102</v>
      </c>
      <c r="D3505" s="4" t="s">
        <v>35</v>
      </c>
      <c r="E3505" s="17">
        <v>10312.5</v>
      </c>
      <c r="F3505" s="41" t="s">
        <v>1889</v>
      </c>
      <c r="G3505" s="17">
        <v>10312.5</v>
      </c>
      <c r="H3505" s="17">
        <f t="shared" si="55"/>
        <v>0</v>
      </c>
    </row>
    <row r="3506" spans="1:8" x14ac:dyDescent="0.25">
      <c r="A3506" s="18">
        <v>42765</v>
      </c>
      <c r="B3506" s="19" t="s">
        <v>3920</v>
      </c>
      <c r="C3506" s="20">
        <v>99103</v>
      </c>
      <c r="D3506" s="4" t="s">
        <v>38</v>
      </c>
      <c r="E3506" s="17">
        <v>3032.55</v>
      </c>
      <c r="F3506" s="41" t="s">
        <v>3126</v>
      </c>
      <c r="G3506" s="17">
        <v>3032.55</v>
      </c>
      <c r="H3506" s="17">
        <f t="shared" si="55"/>
        <v>0</v>
      </c>
    </row>
    <row r="3507" spans="1:8" x14ac:dyDescent="0.25">
      <c r="A3507" s="18">
        <v>42765</v>
      </c>
      <c r="B3507" s="19" t="s">
        <v>3921</v>
      </c>
      <c r="C3507" s="20">
        <v>99104</v>
      </c>
      <c r="D3507" s="4" t="s">
        <v>111</v>
      </c>
      <c r="E3507" s="17">
        <v>3879.2</v>
      </c>
      <c r="F3507" s="41" t="s">
        <v>361</v>
      </c>
      <c r="G3507" s="17">
        <v>3879.2</v>
      </c>
      <c r="H3507" s="17">
        <f t="shared" si="55"/>
        <v>0</v>
      </c>
    </row>
    <row r="3508" spans="1:8" x14ac:dyDescent="0.25">
      <c r="A3508" s="18">
        <v>42765</v>
      </c>
      <c r="B3508" s="19" t="s">
        <v>3922</v>
      </c>
      <c r="C3508" s="20">
        <v>99105</v>
      </c>
      <c r="D3508" s="4" t="s">
        <v>71</v>
      </c>
      <c r="E3508" s="17">
        <v>1890</v>
      </c>
      <c r="F3508" s="41" t="s">
        <v>361</v>
      </c>
      <c r="G3508" s="17">
        <v>1890</v>
      </c>
      <c r="H3508" s="17">
        <f t="shared" si="55"/>
        <v>0</v>
      </c>
    </row>
    <row r="3509" spans="1:8" x14ac:dyDescent="0.25">
      <c r="A3509" s="18">
        <v>42765</v>
      </c>
      <c r="B3509" s="19" t="s">
        <v>3923</v>
      </c>
      <c r="C3509" s="20">
        <v>99106</v>
      </c>
      <c r="D3509" s="4" t="s">
        <v>281</v>
      </c>
      <c r="E3509" s="17">
        <v>1610</v>
      </c>
      <c r="F3509" s="41" t="s">
        <v>361</v>
      </c>
      <c r="G3509" s="17">
        <v>1610</v>
      </c>
      <c r="H3509" s="17">
        <f t="shared" si="55"/>
        <v>0</v>
      </c>
    </row>
    <row r="3510" spans="1:8" x14ac:dyDescent="0.25">
      <c r="A3510" s="18">
        <v>42765</v>
      </c>
      <c r="B3510" s="19" t="s">
        <v>3924</v>
      </c>
      <c r="C3510" s="20">
        <v>99107</v>
      </c>
      <c r="D3510" s="4" t="s">
        <v>218</v>
      </c>
      <c r="E3510" s="17">
        <v>95478.6</v>
      </c>
      <c r="F3510" s="41" t="s">
        <v>3925</v>
      </c>
      <c r="G3510" s="17">
        <v>95478.6</v>
      </c>
      <c r="H3510" s="17">
        <f t="shared" si="55"/>
        <v>0</v>
      </c>
    </row>
    <row r="3511" spans="1:8" x14ac:dyDescent="0.25">
      <c r="A3511" s="18">
        <v>42765</v>
      </c>
      <c r="B3511" s="19" t="s">
        <v>3926</v>
      </c>
      <c r="C3511" s="20">
        <v>99108</v>
      </c>
      <c r="D3511" s="4" t="s">
        <v>30</v>
      </c>
      <c r="E3511" s="17">
        <v>448</v>
      </c>
      <c r="F3511" s="41" t="s">
        <v>361</v>
      </c>
      <c r="G3511" s="17">
        <v>448</v>
      </c>
      <c r="H3511" s="17">
        <f t="shared" si="55"/>
        <v>0</v>
      </c>
    </row>
    <row r="3512" spans="1:8" x14ac:dyDescent="0.25">
      <c r="A3512" s="18">
        <v>42765</v>
      </c>
      <c r="B3512" s="19" t="s">
        <v>3927</v>
      </c>
      <c r="C3512" s="20">
        <v>99109</v>
      </c>
      <c r="D3512" s="4" t="s">
        <v>285</v>
      </c>
      <c r="E3512" s="17">
        <v>3005.7</v>
      </c>
      <c r="F3512" s="41" t="s">
        <v>361</v>
      </c>
      <c r="G3512" s="17">
        <v>3005.7</v>
      </c>
      <c r="H3512" s="17">
        <f t="shared" si="55"/>
        <v>0</v>
      </c>
    </row>
    <row r="3513" spans="1:8" x14ac:dyDescent="0.25">
      <c r="A3513" s="18">
        <v>42765</v>
      </c>
      <c r="B3513" s="19" t="s">
        <v>3928</v>
      </c>
      <c r="C3513" s="20">
        <v>99110</v>
      </c>
      <c r="D3513" s="4" t="s">
        <v>105</v>
      </c>
      <c r="E3513" s="17">
        <v>3462.9</v>
      </c>
      <c r="F3513" s="41" t="s">
        <v>3126</v>
      </c>
      <c r="G3513" s="17">
        <v>3462.9</v>
      </c>
      <c r="H3513" s="17">
        <f t="shared" si="55"/>
        <v>0</v>
      </c>
    </row>
    <row r="3514" spans="1:8" x14ac:dyDescent="0.25">
      <c r="A3514" s="18">
        <v>42765</v>
      </c>
      <c r="B3514" s="19" t="s">
        <v>3929</v>
      </c>
      <c r="C3514" s="20">
        <v>99111</v>
      </c>
      <c r="D3514" s="4" t="s">
        <v>103</v>
      </c>
      <c r="E3514" s="17">
        <v>3615.9</v>
      </c>
      <c r="F3514" s="41" t="s">
        <v>3126</v>
      </c>
      <c r="G3514" s="17">
        <v>3615.9</v>
      </c>
      <c r="H3514" s="17">
        <f t="shared" si="55"/>
        <v>0</v>
      </c>
    </row>
    <row r="3515" spans="1:8" x14ac:dyDescent="0.25">
      <c r="A3515" s="18">
        <v>42765</v>
      </c>
      <c r="B3515" s="19" t="s">
        <v>3930</v>
      </c>
      <c r="C3515" s="20">
        <v>99112</v>
      </c>
      <c r="D3515" s="4" t="s">
        <v>30</v>
      </c>
      <c r="E3515" s="17">
        <v>896.4</v>
      </c>
      <c r="F3515" s="41" t="s">
        <v>361</v>
      </c>
      <c r="G3515" s="17">
        <v>896.4</v>
      </c>
      <c r="H3515" s="17">
        <f t="shared" si="55"/>
        <v>0</v>
      </c>
    </row>
    <row r="3516" spans="1:8" x14ac:dyDescent="0.25">
      <c r="A3516" s="18">
        <v>42765</v>
      </c>
      <c r="B3516" s="19" t="s">
        <v>3931</v>
      </c>
      <c r="C3516" s="20">
        <v>99113</v>
      </c>
      <c r="D3516" s="4" t="s">
        <v>305</v>
      </c>
      <c r="E3516" s="17">
        <v>1834.5</v>
      </c>
      <c r="F3516" s="41" t="s">
        <v>361</v>
      </c>
      <c r="G3516" s="17">
        <v>1834.5</v>
      </c>
      <c r="H3516" s="17">
        <f t="shared" si="55"/>
        <v>0</v>
      </c>
    </row>
    <row r="3517" spans="1:8" x14ac:dyDescent="0.25">
      <c r="A3517" s="18">
        <v>42765</v>
      </c>
      <c r="B3517" s="19" t="s">
        <v>3932</v>
      </c>
      <c r="C3517" s="20">
        <v>99114</v>
      </c>
      <c r="D3517" s="4" t="s">
        <v>67</v>
      </c>
      <c r="E3517" s="17">
        <v>7231.6</v>
      </c>
      <c r="F3517" s="41" t="s">
        <v>307</v>
      </c>
      <c r="G3517" s="17">
        <v>7231.6</v>
      </c>
      <c r="H3517" s="17">
        <f t="shared" si="55"/>
        <v>0</v>
      </c>
    </row>
    <row r="3518" spans="1:8" x14ac:dyDescent="0.25">
      <c r="A3518" s="18">
        <v>42765</v>
      </c>
      <c r="B3518" s="19" t="s">
        <v>3933</v>
      </c>
      <c r="C3518" s="20">
        <v>99115</v>
      </c>
      <c r="D3518" s="15" t="s">
        <v>161</v>
      </c>
      <c r="E3518" s="16">
        <v>0</v>
      </c>
      <c r="F3518" s="40" t="s">
        <v>95</v>
      </c>
      <c r="G3518" s="16">
        <v>0</v>
      </c>
      <c r="H3518" s="16">
        <f t="shared" si="55"/>
        <v>0</v>
      </c>
    </row>
    <row r="3519" spans="1:8" x14ac:dyDescent="0.25">
      <c r="A3519" s="18">
        <v>42765</v>
      </c>
      <c r="B3519" s="19" t="s">
        <v>3934</v>
      </c>
      <c r="C3519" s="20">
        <v>99116</v>
      </c>
      <c r="D3519" s="4" t="s">
        <v>161</v>
      </c>
      <c r="E3519" s="17">
        <v>41116</v>
      </c>
      <c r="F3519" s="41" t="s">
        <v>3935</v>
      </c>
      <c r="G3519" s="17">
        <v>41116</v>
      </c>
      <c r="H3519" s="17">
        <f t="shared" si="55"/>
        <v>0</v>
      </c>
    </row>
    <row r="3520" spans="1:8" x14ac:dyDescent="0.25">
      <c r="A3520" s="18">
        <v>42765</v>
      </c>
      <c r="B3520" s="19" t="s">
        <v>3936</v>
      </c>
      <c r="C3520" s="20">
        <v>99117</v>
      </c>
      <c r="D3520" s="4" t="s">
        <v>163</v>
      </c>
      <c r="E3520" s="17">
        <v>18696.2</v>
      </c>
      <c r="F3520" s="41" t="s">
        <v>2724</v>
      </c>
      <c r="G3520" s="17">
        <v>18696.2</v>
      </c>
      <c r="H3520" s="17">
        <f t="shared" si="55"/>
        <v>0</v>
      </c>
    </row>
    <row r="3521" spans="1:8" x14ac:dyDescent="0.25">
      <c r="A3521" s="18">
        <v>42765</v>
      </c>
      <c r="B3521" s="19" t="s">
        <v>3937</v>
      </c>
      <c r="C3521" s="20">
        <v>99118</v>
      </c>
      <c r="D3521" s="4" t="s">
        <v>101</v>
      </c>
      <c r="E3521" s="17">
        <v>1415</v>
      </c>
      <c r="F3521" s="41" t="s">
        <v>361</v>
      </c>
      <c r="G3521" s="17">
        <v>1415</v>
      </c>
      <c r="H3521" s="17">
        <f t="shared" si="55"/>
        <v>0</v>
      </c>
    </row>
    <row r="3522" spans="1:8" x14ac:dyDescent="0.25">
      <c r="A3522" s="18">
        <v>42765</v>
      </c>
      <c r="B3522" s="19" t="s">
        <v>3938</v>
      </c>
      <c r="C3522" s="20">
        <v>99119</v>
      </c>
      <c r="D3522" s="15" t="s">
        <v>99</v>
      </c>
      <c r="E3522" s="16">
        <v>0</v>
      </c>
      <c r="F3522" s="40" t="s">
        <v>95</v>
      </c>
      <c r="G3522" s="16">
        <v>0</v>
      </c>
      <c r="H3522" s="16">
        <f t="shared" si="55"/>
        <v>0</v>
      </c>
    </row>
    <row r="3523" spans="1:8" x14ac:dyDescent="0.25">
      <c r="A3523" s="18">
        <v>42765</v>
      </c>
      <c r="B3523" s="19" t="s">
        <v>3939</v>
      </c>
      <c r="C3523" s="20">
        <v>99120</v>
      </c>
      <c r="D3523" s="4" t="s">
        <v>435</v>
      </c>
      <c r="E3523" s="17">
        <v>11440.3</v>
      </c>
      <c r="F3523" s="41" t="s">
        <v>361</v>
      </c>
      <c r="G3523" s="17">
        <v>11440.3</v>
      </c>
      <c r="H3523" s="17">
        <f t="shared" si="55"/>
        <v>0</v>
      </c>
    </row>
    <row r="3524" spans="1:8" x14ac:dyDescent="0.25">
      <c r="A3524" s="18">
        <v>42765</v>
      </c>
      <c r="B3524" s="19" t="s">
        <v>3940</v>
      </c>
      <c r="C3524" s="20">
        <v>99121</v>
      </c>
      <c r="D3524" s="4" t="s">
        <v>2240</v>
      </c>
      <c r="E3524" s="17">
        <v>4726.6000000000004</v>
      </c>
      <c r="F3524" s="41" t="s">
        <v>361</v>
      </c>
      <c r="G3524" s="17">
        <v>4726.6000000000004</v>
      </c>
      <c r="H3524" s="17">
        <f t="shared" si="55"/>
        <v>0</v>
      </c>
    </row>
    <row r="3525" spans="1:8" x14ac:dyDescent="0.25">
      <c r="A3525" s="18">
        <v>42765</v>
      </c>
      <c r="B3525" s="19" t="s">
        <v>3941</v>
      </c>
      <c r="C3525" s="20">
        <v>99122</v>
      </c>
      <c r="D3525" s="4" t="s">
        <v>92</v>
      </c>
      <c r="E3525" s="17">
        <v>2420.8000000000002</v>
      </c>
      <c r="F3525" s="41" t="s">
        <v>361</v>
      </c>
      <c r="G3525" s="17">
        <v>2420.8000000000002</v>
      </c>
      <c r="H3525" s="17">
        <f t="shared" si="55"/>
        <v>0</v>
      </c>
    </row>
    <row r="3526" spans="1:8" x14ac:dyDescent="0.25">
      <c r="A3526" s="18">
        <v>42765</v>
      </c>
      <c r="B3526" s="19" t="s">
        <v>3942</v>
      </c>
      <c r="C3526" s="20">
        <v>99123</v>
      </c>
      <c r="D3526" s="4" t="s">
        <v>99</v>
      </c>
      <c r="E3526" s="17">
        <v>1500</v>
      </c>
      <c r="F3526" s="41" t="s">
        <v>361</v>
      </c>
      <c r="G3526" s="17">
        <v>1500</v>
      </c>
      <c r="H3526" s="17">
        <f t="shared" ref="H3526:H3589" si="56">E3526-G3526</f>
        <v>0</v>
      </c>
    </row>
    <row r="3527" spans="1:8" x14ac:dyDescent="0.25">
      <c r="A3527" s="18">
        <v>42765</v>
      </c>
      <c r="B3527" s="19" t="s">
        <v>3943</v>
      </c>
      <c r="C3527" s="20">
        <v>99124</v>
      </c>
      <c r="D3527" s="4" t="s">
        <v>1256</v>
      </c>
      <c r="E3527" s="17">
        <v>1728</v>
      </c>
      <c r="F3527" s="41" t="s">
        <v>3126</v>
      </c>
      <c r="G3527" s="17">
        <v>1728</v>
      </c>
      <c r="H3527" s="17">
        <f t="shared" si="56"/>
        <v>0</v>
      </c>
    </row>
    <row r="3528" spans="1:8" x14ac:dyDescent="0.25">
      <c r="A3528" s="18">
        <v>42765</v>
      </c>
      <c r="B3528" s="19" t="s">
        <v>3944</v>
      </c>
      <c r="C3528" s="20">
        <v>99125</v>
      </c>
      <c r="D3528" s="4" t="s">
        <v>79</v>
      </c>
      <c r="E3528" s="17">
        <v>3523</v>
      </c>
      <c r="F3528" s="41" t="s">
        <v>361</v>
      </c>
      <c r="G3528" s="17">
        <v>3523</v>
      </c>
      <c r="H3528" s="17">
        <f t="shared" si="56"/>
        <v>0</v>
      </c>
    </row>
    <row r="3529" spans="1:8" x14ac:dyDescent="0.25">
      <c r="A3529" s="18">
        <v>42765</v>
      </c>
      <c r="B3529" s="19" t="s">
        <v>3945</v>
      </c>
      <c r="C3529" s="20">
        <v>99126</v>
      </c>
      <c r="D3529" s="4" t="s">
        <v>61</v>
      </c>
      <c r="E3529" s="17">
        <v>19204.8</v>
      </c>
      <c r="F3529" s="41" t="s">
        <v>361</v>
      </c>
      <c r="G3529" s="17">
        <v>19204.8</v>
      </c>
      <c r="H3529" s="17">
        <f t="shared" si="56"/>
        <v>0</v>
      </c>
    </row>
    <row r="3530" spans="1:8" x14ac:dyDescent="0.25">
      <c r="A3530" s="18">
        <v>42765</v>
      </c>
      <c r="B3530" s="19" t="s">
        <v>3946</v>
      </c>
      <c r="C3530" s="20">
        <v>99127</v>
      </c>
      <c r="D3530" s="4" t="s">
        <v>45</v>
      </c>
      <c r="E3530" s="17">
        <v>3102.6</v>
      </c>
      <c r="F3530" s="41" t="s">
        <v>361</v>
      </c>
      <c r="G3530" s="17">
        <v>3102.6</v>
      </c>
      <c r="H3530" s="17">
        <f t="shared" si="56"/>
        <v>0</v>
      </c>
    </row>
    <row r="3531" spans="1:8" x14ac:dyDescent="0.25">
      <c r="A3531" s="18">
        <v>42765</v>
      </c>
      <c r="B3531" s="19" t="s">
        <v>3947</v>
      </c>
      <c r="C3531" s="20">
        <v>99128</v>
      </c>
      <c r="D3531" s="4" t="s">
        <v>450</v>
      </c>
      <c r="E3531" s="17">
        <v>1319.7</v>
      </c>
      <c r="F3531" s="41" t="s">
        <v>361</v>
      </c>
      <c r="G3531" s="17">
        <v>1319.7</v>
      </c>
      <c r="H3531" s="17">
        <f t="shared" si="56"/>
        <v>0</v>
      </c>
    </row>
    <row r="3532" spans="1:8" x14ac:dyDescent="0.25">
      <c r="A3532" s="18">
        <v>42765</v>
      </c>
      <c r="B3532" s="19" t="s">
        <v>3948</v>
      </c>
      <c r="C3532" s="20">
        <v>99129</v>
      </c>
      <c r="D3532" s="4" t="s">
        <v>53</v>
      </c>
      <c r="E3532" s="17">
        <v>2443.1999999999998</v>
      </c>
      <c r="F3532" s="41" t="s">
        <v>361</v>
      </c>
      <c r="G3532" s="17">
        <v>2443.1999999999998</v>
      </c>
      <c r="H3532" s="17">
        <f t="shared" si="56"/>
        <v>0</v>
      </c>
    </row>
    <row r="3533" spans="1:8" x14ac:dyDescent="0.25">
      <c r="A3533" s="18">
        <v>42765</v>
      </c>
      <c r="B3533" s="19" t="s">
        <v>3949</v>
      </c>
      <c r="C3533" s="20">
        <v>99130</v>
      </c>
      <c r="D3533" s="4" t="s">
        <v>30</v>
      </c>
      <c r="E3533" s="17">
        <v>1334.76</v>
      </c>
      <c r="F3533" s="41" t="s">
        <v>361</v>
      </c>
      <c r="G3533" s="17">
        <v>1334.76</v>
      </c>
      <c r="H3533" s="17">
        <f t="shared" si="56"/>
        <v>0</v>
      </c>
    </row>
    <row r="3534" spans="1:8" x14ac:dyDescent="0.25">
      <c r="A3534" s="18">
        <v>42765</v>
      </c>
      <c r="B3534" s="19" t="s">
        <v>3950</v>
      </c>
      <c r="C3534" s="20">
        <v>99131</v>
      </c>
      <c r="D3534" s="4" t="s">
        <v>63</v>
      </c>
      <c r="E3534" s="17">
        <v>1344</v>
      </c>
      <c r="F3534" s="41" t="s">
        <v>361</v>
      </c>
      <c r="G3534" s="17">
        <v>1344</v>
      </c>
      <c r="H3534" s="17">
        <f t="shared" si="56"/>
        <v>0</v>
      </c>
    </row>
    <row r="3535" spans="1:8" x14ac:dyDescent="0.25">
      <c r="A3535" s="18">
        <v>42765</v>
      </c>
      <c r="B3535" s="19" t="s">
        <v>3951</v>
      </c>
      <c r="C3535" s="20">
        <v>99132</v>
      </c>
      <c r="D3535" s="4" t="s">
        <v>435</v>
      </c>
      <c r="E3535" s="17">
        <v>312</v>
      </c>
      <c r="F3535" s="41" t="s">
        <v>361</v>
      </c>
      <c r="G3535" s="17">
        <v>312</v>
      </c>
      <c r="H3535" s="17">
        <f t="shared" si="56"/>
        <v>0</v>
      </c>
    </row>
    <row r="3536" spans="1:8" x14ac:dyDescent="0.25">
      <c r="A3536" s="18">
        <v>42765</v>
      </c>
      <c r="B3536" s="19" t="s">
        <v>3952</v>
      </c>
      <c r="C3536" s="20">
        <v>99133</v>
      </c>
      <c r="D3536" s="4" t="s">
        <v>57</v>
      </c>
      <c r="E3536" s="17">
        <v>470.4</v>
      </c>
      <c r="F3536" s="41" t="s">
        <v>361</v>
      </c>
      <c r="G3536" s="17">
        <v>470.4</v>
      </c>
      <c r="H3536" s="17">
        <f t="shared" si="56"/>
        <v>0</v>
      </c>
    </row>
    <row r="3537" spans="1:8" x14ac:dyDescent="0.25">
      <c r="A3537" s="18">
        <v>42765</v>
      </c>
      <c r="B3537" s="19" t="s">
        <v>3953</v>
      </c>
      <c r="C3537" s="20">
        <v>99134</v>
      </c>
      <c r="D3537" s="4" t="s">
        <v>712</v>
      </c>
      <c r="E3537" s="17">
        <v>4132.7</v>
      </c>
      <c r="F3537" s="41" t="s">
        <v>361</v>
      </c>
      <c r="G3537" s="17">
        <v>4132.7</v>
      </c>
      <c r="H3537" s="17">
        <f t="shared" si="56"/>
        <v>0</v>
      </c>
    </row>
    <row r="3538" spans="1:8" x14ac:dyDescent="0.25">
      <c r="A3538" s="18">
        <v>42765</v>
      </c>
      <c r="B3538" s="19" t="s">
        <v>3954</v>
      </c>
      <c r="C3538" s="20">
        <v>99135</v>
      </c>
      <c r="D3538" s="15" t="s">
        <v>103</v>
      </c>
      <c r="E3538" s="16">
        <v>0</v>
      </c>
      <c r="F3538" s="40" t="s">
        <v>95</v>
      </c>
      <c r="G3538" s="16">
        <v>0</v>
      </c>
      <c r="H3538" s="16">
        <f t="shared" si="56"/>
        <v>0</v>
      </c>
    </row>
    <row r="3539" spans="1:8" x14ac:dyDescent="0.25">
      <c r="A3539" s="18">
        <v>42765</v>
      </c>
      <c r="B3539" s="19" t="s">
        <v>3955</v>
      </c>
      <c r="C3539" s="20">
        <v>99136</v>
      </c>
      <c r="D3539" s="4" t="s">
        <v>103</v>
      </c>
      <c r="E3539" s="17">
        <v>215.2</v>
      </c>
      <c r="F3539" s="41" t="s">
        <v>3126</v>
      </c>
      <c r="G3539" s="17">
        <v>215.2</v>
      </c>
      <c r="H3539" s="17">
        <f t="shared" si="56"/>
        <v>0</v>
      </c>
    </row>
    <row r="3540" spans="1:8" x14ac:dyDescent="0.25">
      <c r="A3540" s="18">
        <v>42765</v>
      </c>
      <c r="B3540" s="19" t="s">
        <v>3956</v>
      </c>
      <c r="C3540" s="20">
        <v>99137</v>
      </c>
      <c r="D3540" s="4" t="s">
        <v>109</v>
      </c>
      <c r="E3540" s="17">
        <v>4776.3999999999996</v>
      </c>
      <c r="F3540" s="41" t="s">
        <v>361</v>
      </c>
      <c r="G3540" s="17">
        <v>4776.3999999999996</v>
      </c>
      <c r="H3540" s="17">
        <f t="shared" si="56"/>
        <v>0</v>
      </c>
    </row>
    <row r="3541" spans="1:8" x14ac:dyDescent="0.25">
      <c r="A3541" s="18">
        <v>42765</v>
      </c>
      <c r="B3541" s="19" t="s">
        <v>3957</v>
      </c>
      <c r="C3541" s="20">
        <v>99138</v>
      </c>
      <c r="D3541" s="4" t="s">
        <v>838</v>
      </c>
      <c r="E3541" s="17">
        <v>1771.2</v>
      </c>
      <c r="F3541" s="41" t="s">
        <v>361</v>
      </c>
      <c r="G3541" s="17">
        <v>1771.2</v>
      </c>
      <c r="H3541" s="17">
        <f t="shared" si="56"/>
        <v>0</v>
      </c>
    </row>
    <row r="3542" spans="1:8" x14ac:dyDescent="0.25">
      <c r="A3542" s="18">
        <v>42765</v>
      </c>
      <c r="B3542" s="19" t="s">
        <v>3958</v>
      </c>
      <c r="C3542" s="20">
        <v>99139</v>
      </c>
      <c r="D3542" s="4" t="s">
        <v>3959</v>
      </c>
      <c r="E3542" s="17">
        <v>76912</v>
      </c>
      <c r="F3542" s="41" t="s">
        <v>361</v>
      </c>
      <c r="G3542" s="17">
        <v>76912</v>
      </c>
      <c r="H3542" s="17">
        <f t="shared" si="56"/>
        <v>0</v>
      </c>
    </row>
    <row r="3543" spans="1:8" x14ac:dyDescent="0.25">
      <c r="A3543" s="18">
        <v>42765</v>
      </c>
      <c r="B3543" s="19" t="s">
        <v>3960</v>
      </c>
      <c r="C3543" s="20">
        <v>99140</v>
      </c>
      <c r="D3543" s="4" t="s">
        <v>289</v>
      </c>
      <c r="E3543" s="17">
        <v>151174.9</v>
      </c>
      <c r="F3543" s="41" t="s">
        <v>3164</v>
      </c>
      <c r="G3543" s="17">
        <v>151174.9</v>
      </c>
      <c r="H3543" s="17">
        <f t="shared" si="56"/>
        <v>0</v>
      </c>
    </row>
    <row r="3544" spans="1:8" x14ac:dyDescent="0.25">
      <c r="A3544" s="18">
        <v>42765</v>
      </c>
      <c r="B3544" s="19" t="s">
        <v>3961</v>
      </c>
      <c r="C3544" s="20">
        <v>99141</v>
      </c>
      <c r="D3544" s="4" t="s">
        <v>186</v>
      </c>
      <c r="E3544" s="17">
        <v>3498.6</v>
      </c>
      <c r="F3544" s="41" t="s">
        <v>3962</v>
      </c>
      <c r="G3544" s="17">
        <v>3498.6</v>
      </c>
      <c r="H3544" s="17">
        <f t="shared" si="56"/>
        <v>0</v>
      </c>
    </row>
    <row r="3545" spans="1:8" x14ac:dyDescent="0.25">
      <c r="A3545" s="18">
        <v>42765</v>
      </c>
      <c r="B3545" s="19" t="s">
        <v>3963</v>
      </c>
      <c r="C3545" s="20">
        <v>99142</v>
      </c>
      <c r="D3545" s="4" t="s">
        <v>184</v>
      </c>
      <c r="E3545" s="17">
        <v>3085.5</v>
      </c>
      <c r="F3545" s="41" t="s">
        <v>3126</v>
      </c>
      <c r="G3545" s="17">
        <v>3085.5</v>
      </c>
      <c r="H3545" s="17">
        <f t="shared" si="56"/>
        <v>0</v>
      </c>
    </row>
    <row r="3546" spans="1:8" x14ac:dyDescent="0.25">
      <c r="A3546" s="18">
        <v>42765</v>
      </c>
      <c r="B3546" s="19" t="s">
        <v>3964</v>
      </c>
      <c r="C3546" s="20">
        <v>99143</v>
      </c>
      <c r="D3546" s="4" t="s">
        <v>613</v>
      </c>
      <c r="E3546" s="17">
        <v>3573.9</v>
      </c>
      <c r="F3546" s="41" t="s">
        <v>361</v>
      </c>
      <c r="G3546" s="17">
        <v>3573.9</v>
      </c>
      <c r="H3546" s="17">
        <f t="shared" si="56"/>
        <v>0</v>
      </c>
    </row>
    <row r="3547" spans="1:8" x14ac:dyDescent="0.25">
      <c r="A3547" s="18">
        <v>42765</v>
      </c>
      <c r="B3547" s="19" t="s">
        <v>3965</v>
      </c>
      <c r="C3547" s="20">
        <v>99144</v>
      </c>
      <c r="D3547" s="4" t="s">
        <v>3426</v>
      </c>
      <c r="E3547" s="17">
        <v>434.6</v>
      </c>
      <c r="F3547" s="41" t="s">
        <v>361</v>
      </c>
      <c r="G3547" s="17">
        <v>434.6</v>
      </c>
      <c r="H3547" s="17">
        <f t="shared" si="56"/>
        <v>0</v>
      </c>
    </row>
    <row r="3548" spans="1:8" x14ac:dyDescent="0.25">
      <c r="A3548" s="18">
        <v>42765</v>
      </c>
      <c r="B3548" s="19" t="s">
        <v>3966</v>
      </c>
      <c r="C3548" s="20">
        <v>99145</v>
      </c>
      <c r="D3548" s="4" t="s">
        <v>172</v>
      </c>
      <c r="E3548" s="17">
        <v>19656.599999999999</v>
      </c>
      <c r="F3548" s="41" t="s">
        <v>2724</v>
      </c>
      <c r="G3548" s="17">
        <v>19656.599999999999</v>
      </c>
      <c r="H3548" s="17">
        <f t="shared" si="56"/>
        <v>0</v>
      </c>
    </row>
    <row r="3549" spans="1:8" x14ac:dyDescent="0.25">
      <c r="A3549" s="18">
        <v>42765</v>
      </c>
      <c r="B3549" s="19" t="s">
        <v>3967</v>
      </c>
      <c r="C3549" s="20">
        <v>99146</v>
      </c>
      <c r="D3549" s="4" t="s">
        <v>83</v>
      </c>
      <c r="E3549" s="17">
        <v>4065.1</v>
      </c>
      <c r="F3549" s="41" t="s">
        <v>361</v>
      </c>
      <c r="G3549" s="17">
        <v>4065.1</v>
      </c>
      <c r="H3549" s="17">
        <f t="shared" si="56"/>
        <v>0</v>
      </c>
    </row>
    <row r="3550" spans="1:8" x14ac:dyDescent="0.25">
      <c r="A3550" s="18">
        <v>42765</v>
      </c>
      <c r="B3550" s="19" t="s">
        <v>3968</v>
      </c>
      <c r="C3550" s="20">
        <v>99147</v>
      </c>
      <c r="D3550" s="4" t="s">
        <v>165</v>
      </c>
      <c r="E3550" s="17">
        <v>10027.5</v>
      </c>
      <c r="F3550" s="41" t="s">
        <v>3935</v>
      </c>
      <c r="G3550" s="17">
        <v>10027.5</v>
      </c>
      <c r="H3550" s="17">
        <f t="shared" si="56"/>
        <v>0</v>
      </c>
    </row>
    <row r="3551" spans="1:8" x14ac:dyDescent="0.25">
      <c r="A3551" s="18">
        <v>42765</v>
      </c>
      <c r="B3551" s="19" t="s">
        <v>3969</v>
      </c>
      <c r="C3551" s="20">
        <v>99148</v>
      </c>
      <c r="D3551" s="4" t="s">
        <v>457</v>
      </c>
      <c r="E3551" s="17">
        <v>4629.8999999999996</v>
      </c>
      <c r="F3551" s="41" t="s">
        <v>361</v>
      </c>
      <c r="G3551" s="17">
        <v>4629.8999999999996</v>
      </c>
      <c r="H3551" s="17">
        <f t="shared" si="56"/>
        <v>0</v>
      </c>
    </row>
    <row r="3552" spans="1:8" x14ac:dyDescent="0.25">
      <c r="A3552" s="18">
        <v>42765</v>
      </c>
      <c r="B3552" s="19" t="s">
        <v>3970</v>
      </c>
      <c r="C3552" s="20">
        <v>99149</v>
      </c>
      <c r="D3552" s="4" t="s">
        <v>2986</v>
      </c>
      <c r="E3552" s="17">
        <v>3517.4</v>
      </c>
      <c r="F3552" s="41" t="s">
        <v>361</v>
      </c>
      <c r="G3552" s="17">
        <v>3517.4</v>
      </c>
      <c r="H3552" s="17">
        <f t="shared" si="56"/>
        <v>0</v>
      </c>
    </row>
    <row r="3553" spans="1:8" x14ac:dyDescent="0.25">
      <c r="A3553" s="18">
        <v>42765</v>
      </c>
      <c r="B3553" s="19" t="s">
        <v>3971</v>
      </c>
      <c r="C3553" s="20">
        <v>99150</v>
      </c>
      <c r="D3553" s="4" t="s">
        <v>457</v>
      </c>
      <c r="E3553" s="17">
        <v>67.5</v>
      </c>
      <c r="F3553" s="41" t="s">
        <v>361</v>
      </c>
      <c r="G3553" s="17">
        <v>67.5</v>
      </c>
      <c r="H3553" s="17">
        <f t="shared" si="56"/>
        <v>0</v>
      </c>
    </row>
    <row r="3554" spans="1:8" x14ac:dyDescent="0.25">
      <c r="A3554" s="18">
        <v>42765</v>
      </c>
      <c r="B3554" s="19" t="s">
        <v>3972</v>
      </c>
      <c r="C3554" s="20">
        <v>99151</v>
      </c>
      <c r="D3554" s="4" t="s">
        <v>85</v>
      </c>
      <c r="E3554" s="17">
        <v>15301.2</v>
      </c>
      <c r="F3554" s="42" t="s">
        <v>3973</v>
      </c>
      <c r="G3554" s="22">
        <f>5301.2+10000</f>
        <v>15301.2</v>
      </c>
      <c r="H3554" s="22">
        <f t="shared" si="56"/>
        <v>0</v>
      </c>
    </row>
    <row r="3555" spans="1:8" x14ac:dyDescent="0.25">
      <c r="A3555" s="18">
        <v>42765</v>
      </c>
      <c r="B3555" s="19" t="s">
        <v>3974</v>
      </c>
      <c r="C3555" s="20">
        <v>99152</v>
      </c>
      <c r="D3555" s="4" t="s">
        <v>141</v>
      </c>
      <c r="E3555" s="17">
        <v>13849.9</v>
      </c>
      <c r="F3555" s="41" t="s">
        <v>1173</v>
      </c>
      <c r="G3555" s="17">
        <v>13849.9</v>
      </c>
      <c r="H3555" s="17">
        <f t="shared" si="56"/>
        <v>0</v>
      </c>
    </row>
    <row r="3556" spans="1:8" x14ac:dyDescent="0.25">
      <c r="A3556" s="18">
        <v>42765</v>
      </c>
      <c r="B3556" s="19" t="s">
        <v>3975</v>
      </c>
      <c r="C3556" s="20">
        <v>99153</v>
      </c>
      <c r="D3556" s="4" t="s">
        <v>264</v>
      </c>
      <c r="E3556" s="17">
        <v>8246.7000000000007</v>
      </c>
      <c r="F3556" s="41" t="s">
        <v>361</v>
      </c>
      <c r="G3556" s="17">
        <v>8246.7000000000007</v>
      </c>
      <c r="H3556" s="17">
        <f t="shared" si="56"/>
        <v>0</v>
      </c>
    </row>
    <row r="3557" spans="1:8" x14ac:dyDescent="0.25">
      <c r="A3557" s="18">
        <v>42765</v>
      </c>
      <c r="B3557" s="19" t="s">
        <v>3976</v>
      </c>
      <c r="C3557" s="20">
        <v>99154</v>
      </c>
      <c r="D3557" s="4" t="s">
        <v>305</v>
      </c>
      <c r="E3557" s="17">
        <v>4309.7</v>
      </c>
      <c r="F3557" s="41" t="s">
        <v>3273</v>
      </c>
      <c r="G3557" s="17">
        <v>4309.7</v>
      </c>
      <c r="H3557" s="17">
        <f t="shared" si="56"/>
        <v>0</v>
      </c>
    </row>
    <row r="3558" spans="1:8" x14ac:dyDescent="0.25">
      <c r="A3558" s="18">
        <v>42765</v>
      </c>
      <c r="B3558" s="19" t="s">
        <v>3977</v>
      </c>
      <c r="C3558" s="20">
        <v>99155</v>
      </c>
      <c r="D3558" s="4" t="s">
        <v>149</v>
      </c>
      <c r="E3558" s="17">
        <v>2793.6</v>
      </c>
      <c r="F3558" s="41" t="s">
        <v>361</v>
      </c>
      <c r="G3558" s="17">
        <v>2793.6</v>
      </c>
      <c r="H3558" s="17">
        <f t="shared" si="56"/>
        <v>0</v>
      </c>
    </row>
    <row r="3559" spans="1:8" x14ac:dyDescent="0.25">
      <c r="A3559" s="18">
        <v>42765</v>
      </c>
      <c r="B3559" s="19" t="s">
        <v>3978</v>
      </c>
      <c r="C3559" s="20">
        <v>99156</v>
      </c>
      <c r="D3559" s="4" t="s">
        <v>149</v>
      </c>
      <c r="E3559" s="17">
        <v>3829.6</v>
      </c>
      <c r="F3559" s="41" t="s">
        <v>361</v>
      </c>
      <c r="G3559" s="17">
        <v>3829.6</v>
      </c>
      <c r="H3559" s="17">
        <f t="shared" si="56"/>
        <v>0</v>
      </c>
    </row>
    <row r="3560" spans="1:8" x14ac:dyDescent="0.25">
      <c r="A3560" s="18">
        <v>42765</v>
      </c>
      <c r="B3560" s="19" t="s">
        <v>3979</v>
      </c>
      <c r="C3560" s="20">
        <v>99157</v>
      </c>
      <c r="D3560" s="4" t="s">
        <v>858</v>
      </c>
      <c r="E3560" s="17">
        <v>552.6</v>
      </c>
      <c r="F3560" s="41" t="s">
        <v>361</v>
      </c>
      <c r="G3560" s="17">
        <v>552.6</v>
      </c>
      <c r="H3560" s="17">
        <f t="shared" si="56"/>
        <v>0</v>
      </c>
    </row>
    <row r="3561" spans="1:8" x14ac:dyDescent="0.25">
      <c r="A3561" s="18">
        <v>42765</v>
      </c>
      <c r="B3561" s="19" t="s">
        <v>3980</v>
      </c>
      <c r="C3561" s="20">
        <v>99158</v>
      </c>
      <c r="D3561" s="4" t="s">
        <v>476</v>
      </c>
      <c r="E3561" s="17">
        <v>12466.1</v>
      </c>
      <c r="F3561" s="41" t="s">
        <v>1173</v>
      </c>
      <c r="G3561" s="17">
        <v>12466.1</v>
      </c>
      <c r="H3561" s="17">
        <f t="shared" si="56"/>
        <v>0</v>
      </c>
    </row>
    <row r="3562" spans="1:8" x14ac:dyDescent="0.25">
      <c r="A3562" s="18">
        <v>42765</v>
      </c>
      <c r="B3562" s="19" t="s">
        <v>3981</v>
      </c>
      <c r="C3562" s="20">
        <v>99159</v>
      </c>
      <c r="D3562" s="4" t="s">
        <v>120</v>
      </c>
      <c r="E3562" s="17">
        <v>2232</v>
      </c>
      <c r="F3562" s="41" t="s">
        <v>1173</v>
      </c>
      <c r="G3562" s="17">
        <v>2232</v>
      </c>
      <c r="H3562" s="17">
        <f t="shared" si="56"/>
        <v>0</v>
      </c>
    </row>
    <row r="3563" spans="1:8" x14ac:dyDescent="0.25">
      <c r="A3563" s="18">
        <v>42765</v>
      </c>
      <c r="B3563" s="19" t="s">
        <v>3982</v>
      </c>
      <c r="C3563" s="20">
        <v>99160</v>
      </c>
      <c r="D3563" s="4" t="s">
        <v>208</v>
      </c>
      <c r="E3563" s="17">
        <v>5891.7</v>
      </c>
      <c r="F3563" s="41" t="s">
        <v>1173</v>
      </c>
      <c r="G3563" s="17">
        <v>5891.7</v>
      </c>
      <c r="H3563" s="17">
        <f t="shared" si="56"/>
        <v>0</v>
      </c>
    </row>
    <row r="3564" spans="1:8" x14ac:dyDescent="0.25">
      <c r="A3564" s="18">
        <v>42765</v>
      </c>
      <c r="B3564" s="19" t="s">
        <v>3983</v>
      </c>
      <c r="C3564" s="20">
        <v>99161</v>
      </c>
      <c r="D3564" s="4" t="s">
        <v>472</v>
      </c>
      <c r="E3564" s="17">
        <v>11064</v>
      </c>
      <c r="F3564" s="41" t="s">
        <v>3126</v>
      </c>
      <c r="G3564" s="17">
        <v>11064</v>
      </c>
      <c r="H3564" s="17">
        <f t="shared" si="56"/>
        <v>0</v>
      </c>
    </row>
    <row r="3565" spans="1:8" x14ac:dyDescent="0.25">
      <c r="A3565" s="18">
        <v>42765</v>
      </c>
      <c r="B3565" s="19" t="s">
        <v>3984</v>
      </c>
      <c r="C3565" s="20">
        <v>99162</v>
      </c>
      <c r="D3565" s="4" t="s">
        <v>470</v>
      </c>
      <c r="E3565" s="17">
        <v>7016.8</v>
      </c>
      <c r="F3565" s="41" t="s">
        <v>1173</v>
      </c>
      <c r="G3565" s="17">
        <v>7016.8</v>
      </c>
      <c r="H3565" s="17">
        <f t="shared" si="56"/>
        <v>0</v>
      </c>
    </row>
    <row r="3566" spans="1:8" x14ac:dyDescent="0.25">
      <c r="A3566" s="18">
        <v>42765</v>
      </c>
      <c r="B3566" s="19" t="s">
        <v>3985</v>
      </c>
      <c r="C3566" s="20">
        <v>99163</v>
      </c>
      <c r="D3566" s="4" t="s">
        <v>509</v>
      </c>
      <c r="E3566" s="17">
        <v>17333.7</v>
      </c>
      <c r="F3566" s="41" t="s">
        <v>765</v>
      </c>
      <c r="G3566" s="17">
        <v>17333.7</v>
      </c>
      <c r="H3566" s="17">
        <f t="shared" si="56"/>
        <v>0</v>
      </c>
    </row>
    <row r="3567" spans="1:8" x14ac:dyDescent="0.25">
      <c r="A3567" s="18">
        <v>42765</v>
      </c>
      <c r="B3567" s="19" t="s">
        <v>3986</v>
      </c>
      <c r="C3567" s="20">
        <v>99164</v>
      </c>
      <c r="D3567" s="4" t="s">
        <v>302</v>
      </c>
      <c r="E3567" s="17">
        <v>9537</v>
      </c>
      <c r="F3567" s="41" t="s">
        <v>361</v>
      </c>
      <c r="G3567" s="17">
        <v>9537</v>
      </c>
      <c r="H3567" s="17">
        <f t="shared" si="56"/>
        <v>0</v>
      </c>
    </row>
    <row r="3568" spans="1:8" x14ac:dyDescent="0.25">
      <c r="A3568" s="18">
        <v>42765</v>
      </c>
      <c r="B3568" s="19" t="s">
        <v>3987</v>
      </c>
      <c r="C3568" s="20">
        <v>99165</v>
      </c>
      <c r="D3568" s="4" t="s">
        <v>1830</v>
      </c>
      <c r="E3568" s="17">
        <v>17538.8</v>
      </c>
      <c r="F3568" s="41" t="s">
        <v>1173</v>
      </c>
      <c r="G3568" s="17">
        <v>17538.8</v>
      </c>
      <c r="H3568" s="17">
        <f t="shared" si="56"/>
        <v>0</v>
      </c>
    </row>
    <row r="3569" spans="1:8" x14ac:dyDescent="0.25">
      <c r="A3569" s="18">
        <v>42765</v>
      </c>
      <c r="B3569" s="19" t="s">
        <v>3988</v>
      </c>
      <c r="C3569" s="20">
        <v>99166</v>
      </c>
      <c r="D3569" s="4" t="s">
        <v>122</v>
      </c>
      <c r="E3569" s="17">
        <v>5731.6</v>
      </c>
      <c r="F3569" s="41" t="s">
        <v>3126</v>
      </c>
      <c r="G3569" s="17">
        <v>5731.6</v>
      </c>
      <c r="H3569" s="17">
        <f t="shared" si="56"/>
        <v>0</v>
      </c>
    </row>
    <row r="3570" spans="1:8" x14ac:dyDescent="0.25">
      <c r="A3570" s="18">
        <v>42765</v>
      </c>
      <c r="B3570" s="19" t="s">
        <v>3989</v>
      </c>
      <c r="C3570" s="20">
        <v>99167</v>
      </c>
      <c r="D3570" s="4" t="s">
        <v>30</v>
      </c>
      <c r="E3570" s="17">
        <v>2086.08</v>
      </c>
      <c r="F3570" s="41" t="s">
        <v>361</v>
      </c>
      <c r="G3570" s="17">
        <v>2086.08</v>
      </c>
      <c r="H3570" s="17">
        <f t="shared" si="56"/>
        <v>0</v>
      </c>
    </row>
    <row r="3571" spans="1:8" x14ac:dyDescent="0.25">
      <c r="A3571" s="18">
        <v>42765</v>
      </c>
      <c r="B3571" s="19" t="s">
        <v>3990</v>
      </c>
      <c r="C3571" s="20">
        <v>99168</v>
      </c>
      <c r="D3571" s="4" t="s">
        <v>272</v>
      </c>
      <c r="E3571" s="17">
        <v>5103</v>
      </c>
      <c r="F3571" s="41" t="s">
        <v>1889</v>
      </c>
      <c r="G3571" s="17">
        <v>5103</v>
      </c>
      <c r="H3571" s="17">
        <f t="shared" si="56"/>
        <v>0</v>
      </c>
    </row>
    <row r="3572" spans="1:8" x14ac:dyDescent="0.25">
      <c r="A3572" s="18">
        <v>42765</v>
      </c>
      <c r="B3572" s="19" t="s">
        <v>3991</v>
      </c>
      <c r="C3572" s="20">
        <v>99169</v>
      </c>
      <c r="D3572" s="4" t="s">
        <v>270</v>
      </c>
      <c r="E3572" s="17">
        <v>950</v>
      </c>
      <c r="F3572" s="41" t="s">
        <v>1889</v>
      </c>
      <c r="G3572" s="17">
        <v>950</v>
      </c>
      <c r="H3572" s="17">
        <f t="shared" si="56"/>
        <v>0</v>
      </c>
    </row>
    <row r="3573" spans="1:8" x14ac:dyDescent="0.25">
      <c r="A3573" s="18">
        <v>42765</v>
      </c>
      <c r="B3573" s="19" t="s">
        <v>3992</v>
      </c>
      <c r="C3573" s="20">
        <v>99170</v>
      </c>
      <c r="D3573" s="4" t="s">
        <v>862</v>
      </c>
      <c r="E3573" s="17">
        <v>10592.4</v>
      </c>
      <c r="F3573" s="41" t="s">
        <v>361</v>
      </c>
      <c r="G3573" s="17">
        <v>10592.4</v>
      </c>
      <c r="H3573" s="17">
        <f t="shared" si="56"/>
        <v>0</v>
      </c>
    </row>
    <row r="3574" spans="1:8" x14ac:dyDescent="0.25">
      <c r="A3574" s="18">
        <v>42765</v>
      </c>
      <c r="B3574" s="19" t="s">
        <v>3993</v>
      </c>
      <c r="C3574" s="20">
        <v>99171</v>
      </c>
      <c r="D3574" s="4" t="s">
        <v>268</v>
      </c>
      <c r="E3574" s="17">
        <v>15496.4</v>
      </c>
      <c r="F3574" s="41" t="s">
        <v>1889</v>
      </c>
      <c r="G3574" s="17">
        <v>15496.4</v>
      </c>
      <c r="H3574" s="17">
        <f t="shared" si="56"/>
        <v>0</v>
      </c>
    </row>
    <row r="3575" spans="1:8" x14ac:dyDescent="0.25">
      <c r="A3575" s="18">
        <v>42765</v>
      </c>
      <c r="B3575" s="19" t="s">
        <v>3994</v>
      </c>
      <c r="C3575" s="20">
        <v>99172</v>
      </c>
      <c r="D3575" s="4" t="s">
        <v>432</v>
      </c>
      <c r="E3575" s="17">
        <v>13024</v>
      </c>
      <c r="F3575" s="41" t="s">
        <v>1889</v>
      </c>
      <c r="G3575" s="17">
        <v>13024</v>
      </c>
      <c r="H3575" s="17">
        <f t="shared" si="56"/>
        <v>0</v>
      </c>
    </row>
    <row r="3576" spans="1:8" x14ac:dyDescent="0.25">
      <c r="A3576" s="18">
        <v>42765</v>
      </c>
      <c r="B3576" s="19" t="s">
        <v>3995</v>
      </c>
      <c r="C3576" s="20">
        <v>99173</v>
      </c>
      <c r="D3576" s="4" t="s">
        <v>331</v>
      </c>
      <c r="E3576" s="17">
        <v>3635.6</v>
      </c>
      <c r="F3576" s="41" t="s">
        <v>361</v>
      </c>
      <c r="G3576" s="17">
        <v>3635.6</v>
      </c>
      <c r="H3576" s="17">
        <f t="shared" si="56"/>
        <v>0</v>
      </c>
    </row>
    <row r="3577" spans="1:8" x14ac:dyDescent="0.25">
      <c r="A3577" s="18">
        <v>42765</v>
      </c>
      <c r="B3577" s="19" t="s">
        <v>3996</v>
      </c>
      <c r="C3577" s="20">
        <v>99174</v>
      </c>
      <c r="D3577" s="4" t="s">
        <v>10</v>
      </c>
      <c r="E3577" s="17">
        <v>64047.28</v>
      </c>
      <c r="F3577" s="41" t="s">
        <v>1889</v>
      </c>
      <c r="G3577" s="17">
        <v>64047.28</v>
      </c>
      <c r="H3577" s="17">
        <f t="shared" si="56"/>
        <v>0</v>
      </c>
    </row>
    <row r="3578" spans="1:8" x14ac:dyDescent="0.25">
      <c r="A3578" s="18">
        <v>42765</v>
      </c>
      <c r="B3578" s="19" t="s">
        <v>3997</v>
      </c>
      <c r="C3578" s="20">
        <v>99175</v>
      </c>
      <c r="D3578" s="4" t="s">
        <v>3998</v>
      </c>
      <c r="E3578" s="17">
        <v>19988</v>
      </c>
      <c r="F3578" s="41" t="s">
        <v>1173</v>
      </c>
      <c r="G3578" s="17">
        <v>19988</v>
      </c>
      <c r="H3578" s="17">
        <f t="shared" si="56"/>
        <v>0</v>
      </c>
    </row>
    <row r="3579" spans="1:8" x14ac:dyDescent="0.25">
      <c r="A3579" s="18">
        <v>42765</v>
      </c>
      <c r="B3579" s="19" t="s">
        <v>3999</v>
      </c>
      <c r="C3579" s="20">
        <v>99176</v>
      </c>
      <c r="D3579" s="4" t="s">
        <v>135</v>
      </c>
      <c r="E3579" s="17">
        <v>571.4</v>
      </c>
      <c r="F3579" s="41" t="s">
        <v>361</v>
      </c>
      <c r="G3579" s="17">
        <v>571.4</v>
      </c>
      <c r="H3579" s="17">
        <f t="shared" si="56"/>
        <v>0</v>
      </c>
    </row>
    <row r="3580" spans="1:8" x14ac:dyDescent="0.25">
      <c r="A3580" s="18">
        <v>42765</v>
      </c>
      <c r="B3580" s="19" t="s">
        <v>4000</v>
      </c>
      <c r="C3580" s="20">
        <v>99177</v>
      </c>
      <c r="D3580" s="4" t="s">
        <v>422</v>
      </c>
      <c r="E3580" s="17">
        <v>1765.12</v>
      </c>
      <c r="F3580" s="41" t="s">
        <v>361</v>
      </c>
      <c r="G3580" s="17">
        <v>1765.12</v>
      </c>
      <c r="H3580" s="17">
        <f t="shared" si="56"/>
        <v>0</v>
      </c>
    </row>
    <row r="3581" spans="1:8" x14ac:dyDescent="0.25">
      <c r="A3581" s="18">
        <v>42765</v>
      </c>
      <c r="B3581" s="19" t="s">
        <v>4001</v>
      </c>
      <c r="C3581" s="20">
        <v>99178</v>
      </c>
      <c r="D3581" s="4" t="s">
        <v>329</v>
      </c>
      <c r="E3581" s="17">
        <v>651</v>
      </c>
      <c r="F3581" s="41" t="s">
        <v>361</v>
      </c>
      <c r="G3581" s="17">
        <v>651</v>
      </c>
      <c r="H3581" s="17">
        <f t="shared" si="56"/>
        <v>0</v>
      </c>
    </row>
    <row r="3582" spans="1:8" x14ac:dyDescent="0.25">
      <c r="A3582" s="18">
        <v>42765</v>
      </c>
      <c r="B3582" s="19" t="s">
        <v>4002</v>
      </c>
      <c r="C3582" s="20">
        <v>99179</v>
      </c>
      <c r="D3582" s="4" t="s">
        <v>115</v>
      </c>
      <c r="E3582" s="17">
        <v>3550.7</v>
      </c>
      <c r="F3582" s="41" t="s">
        <v>361</v>
      </c>
      <c r="G3582" s="17">
        <v>3550.7</v>
      </c>
      <c r="H3582" s="17">
        <f t="shared" si="56"/>
        <v>0</v>
      </c>
    </row>
    <row r="3583" spans="1:8" x14ac:dyDescent="0.25">
      <c r="A3583" s="18">
        <v>42765</v>
      </c>
      <c r="B3583" s="19" t="s">
        <v>4003</v>
      </c>
      <c r="C3583" s="20">
        <v>99180</v>
      </c>
      <c r="D3583" s="4" t="s">
        <v>1299</v>
      </c>
      <c r="E3583" s="17">
        <v>5270.4</v>
      </c>
      <c r="F3583" s="41" t="s">
        <v>361</v>
      </c>
      <c r="G3583" s="17">
        <v>5270.4</v>
      </c>
      <c r="H3583" s="17">
        <f t="shared" si="56"/>
        <v>0</v>
      </c>
    </row>
    <row r="3584" spans="1:8" x14ac:dyDescent="0.25">
      <c r="A3584" s="18">
        <v>42765</v>
      </c>
      <c r="B3584" s="19" t="s">
        <v>4004</v>
      </c>
      <c r="C3584" s="20">
        <v>99181</v>
      </c>
      <c r="D3584" s="4" t="s">
        <v>133</v>
      </c>
      <c r="E3584" s="17">
        <v>14575.8</v>
      </c>
      <c r="F3584" s="41" t="s">
        <v>2744</v>
      </c>
      <c r="G3584" s="17">
        <v>14575.8</v>
      </c>
      <c r="H3584" s="17">
        <f t="shared" si="56"/>
        <v>0</v>
      </c>
    </row>
    <row r="3585" spans="1:8" x14ac:dyDescent="0.25">
      <c r="A3585" s="18">
        <v>42765</v>
      </c>
      <c r="B3585" s="19" t="s">
        <v>4005</v>
      </c>
      <c r="C3585" s="20">
        <v>99182</v>
      </c>
      <c r="D3585" s="4" t="s">
        <v>10</v>
      </c>
      <c r="E3585" s="17">
        <v>62225</v>
      </c>
      <c r="F3585" s="41" t="s">
        <v>307</v>
      </c>
      <c r="G3585" s="17">
        <v>62225</v>
      </c>
      <c r="H3585" s="17">
        <f t="shared" si="56"/>
        <v>0</v>
      </c>
    </row>
    <row r="3586" spans="1:8" x14ac:dyDescent="0.25">
      <c r="A3586" s="18">
        <v>42765</v>
      </c>
      <c r="B3586" s="19" t="s">
        <v>4006</v>
      </c>
      <c r="C3586" s="20">
        <v>99183</v>
      </c>
      <c r="D3586" s="4" t="s">
        <v>21</v>
      </c>
      <c r="E3586" s="17">
        <v>46485</v>
      </c>
      <c r="F3586" s="42" t="s">
        <v>4176</v>
      </c>
      <c r="G3586" s="22">
        <f>45121+1364</f>
        <v>46485</v>
      </c>
      <c r="H3586" s="22">
        <f t="shared" si="56"/>
        <v>0</v>
      </c>
    </row>
    <row r="3587" spans="1:8" x14ac:dyDescent="0.25">
      <c r="A3587" s="18">
        <v>42765</v>
      </c>
      <c r="B3587" s="19" t="s">
        <v>4008</v>
      </c>
      <c r="C3587" s="20">
        <v>99184</v>
      </c>
      <c r="D3587" s="4" t="s">
        <v>1141</v>
      </c>
      <c r="E3587" s="17">
        <v>510</v>
      </c>
      <c r="F3587" s="41" t="s">
        <v>361</v>
      </c>
      <c r="G3587" s="17">
        <v>510</v>
      </c>
      <c r="H3587" s="17">
        <f t="shared" si="56"/>
        <v>0</v>
      </c>
    </row>
    <row r="3588" spans="1:8" x14ac:dyDescent="0.25">
      <c r="A3588" s="18">
        <v>42765</v>
      </c>
      <c r="B3588" s="19" t="s">
        <v>4009</v>
      </c>
      <c r="C3588" s="20">
        <v>99185</v>
      </c>
      <c r="D3588" s="4" t="s">
        <v>697</v>
      </c>
      <c r="E3588" s="17">
        <v>71190</v>
      </c>
      <c r="F3588" s="41" t="s">
        <v>2554</v>
      </c>
      <c r="G3588" s="17">
        <v>71190</v>
      </c>
      <c r="H3588" s="17">
        <f t="shared" si="56"/>
        <v>0</v>
      </c>
    </row>
    <row r="3589" spans="1:8" x14ac:dyDescent="0.25">
      <c r="A3589" s="18">
        <v>42765</v>
      </c>
      <c r="B3589" s="19" t="s">
        <v>4010</v>
      </c>
      <c r="C3589" s="20">
        <v>99186</v>
      </c>
      <c r="D3589" s="4" t="s">
        <v>155</v>
      </c>
      <c r="E3589" s="17">
        <v>14061.7</v>
      </c>
      <c r="F3589" s="41" t="s">
        <v>765</v>
      </c>
      <c r="G3589" s="17">
        <v>14061.7</v>
      </c>
      <c r="H3589" s="17">
        <f t="shared" si="56"/>
        <v>0</v>
      </c>
    </row>
    <row r="3590" spans="1:8" x14ac:dyDescent="0.25">
      <c r="A3590" s="18">
        <v>42765</v>
      </c>
      <c r="B3590" s="19" t="s">
        <v>4011</v>
      </c>
      <c r="C3590" s="20">
        <v>99187</v>
      </c>
      <c r="D3590" s="4" t="s">
        <v>3320</v>
      </c>
      <c r="E3590" s="17">
        <v>6613.2</v>
      </c>
      <c r="F3590" s="41" t="s">
        <v>1889</v>
      </c>
      <c r="G3590" s="17">
        <v>6613.2</v>
      </c>
      <c r="H3590" s="17">
        <f t="shared" ref="H3590:H3653" si="57">E3590-G3590</f>
        <v>0</v>
      </c>
    </row>
    <row r="3591" spans="1:8" x14ac:dyDescent="0.25">
      <c r="A3591" s="18">
        <v>42765</v>
      </c>
      <c r="B3591" s="19" t="s">
        <v>4012</v>
      </c>
      <c r="C3591" s="20">
        <v>99188</v>
      </c>
      <c r="D3591" s="4" t="s">
        <v>145</v>
      </c>
      <c r="E3591" s="17">
        <v>3952</v>
      </c>
      <c r="F3591" s="41" t="s">
        <v>1889</v>
      </c>
      <c r="G3591" s="17">
        <v>3952</v>
      </c>
      <c r="H3591" s="17">
        <f t="shared" si="57"/>
        <v>0</v>
      </c>
    </row>
    <row r="3592" spans="1:8" x14ac:dyDescent="0.25">
      <c r="A3592" s="18">
        <v>42765</v>
      </c>
      <c r="B3592" s="19" t="s">
        <v>4013</v>
      </c>
      <c r="C3592" s="20">
        <v>99189</v>
      </c>
      <c r="D3592" s="4" t="s">
        <v>2704</v>
      </c>
      <c r="E3592" s="17">
        <v>12032.8</v>
      </c>
      <c r="F3592" s="41" t="s">
        <v>1889</v>
      </c>
      <c r="G3592" s="17">
        <v>12032.8</v>
      </c>
      <c r="H3592" s="17">
        <f t="shared" si="57"/>
        <v>0</v>
      </c>
    </row>
    <row r="3593" spans="1:8" x14ac:dyDescent="0.25">
      <c r="A3593" s="18">
        <v>42765</v>
      </c>
      <c r="B3593" s="19" t="s">
        <v>4014</v>
      </c>
      <c r="C3593" s="20">
        <v>99190</v>
      </c>
      <c r="D3593" s="4" t="s">
        <v>316</v>
      </c>
      <c r="E3593" s="17">
        <v>16692.64</v>
      </c>
      <c r="F3593" s="41" t="s">
        <v>307</v>
      </c>
      <c r="G3593" s="17">
        <v>16692.64</v>
      </c>
      <c r="H3593" s="17">
        <f t="shared" si="57"/>
        <v>0</v>
      </c>
    </row>
    <row r="3594" spans="1:8" x14ac:dyDescent="0.25">
      <c r="A3594" s="18">
        <v>42765</v>
      </c>
      <c r="B3594" s="19" t="s">
        <v>4015</v>
      </c>
      <c r="C3594" s="20">
        <v>99191</v>
      </c>
      <c r="D3594" s="4" t="s">
        <v>147</v>
      </c>
      <c r="E3594" s="17">
        <v>70170.8</v>
      </c>
      <c r="F3594" s="41" t="s">
        <v>3273</v>
      </c>
      <c r="G3594" s="17">
        <v>70170.8</v>
      </c>
      <c r="H3594" s="17">
        <f t="shared" si="57"/>
        <v>0</v>
      </c>
    </row>
    <row r="3595" spans="1:8" x14ac:dyDescent="0.25">
      <c r="A3595" s="18">
        <v>42765</v>
      </c>
      <c r="B3595" s="19" t="s">
        <v>4016</v>
      </c>
      <c r="C3595" s="20">
        <v>99192</v>
      </c>
      <c r="D3595" s="4" t="s">
        <v>131</v>
      </c>
      <c r="E3595" s="17">
        <v>36229.199999999997</v>
      </c>
      <c r="F3595" s="41" t="s">
        <v>1889</v>
      </c>
      <c r="G3595" s="17">
        <v>36229.199999999997</v>
      </c>
      <c r="H3595" s="17">
        <f t="shared" si="57"/>
        <v>0</v>
      </c>
    </row>
    <row r="3596" spans="1:8" x14ac:dyDescent="0.25">
      <c r="A3596" s="18">
        <v>42765</v>
      </c>
      <c r="B3596" s="19" t="s">
        <v>4017</v>
      </c>
      <c r="C3596" s="20">
        <v>99193</v>
      </c>
      <c r="D3596" s="4" t="s">
        <v>47</v>
      </c>
      <c r="E3596" s="17">
        <v>1035</v>
      </c>
      <c r="F3596" s="41" t="s">
        <v>361</v>
      </c>
      <c r="G3596" s="17">
        <v>1035</v>
      </c>
      <c r="H3596" s="17">
        <f t="shared" si="57"/>
        <v>0</v>
      </c>
    </row>
    <row r="3597" spans="1:8" x14ac:dyDescent="0.25">
      <c r="A3597" s="18">
        <v>42765</v>
      </c>
      <c r="B3597" s="19" t="s">
        <v>4018</v>
      </c>
      <c r="C3597" s="20">
        <v>99194</v>
      </c>
      <c r="D3597" s="4" t="s">
        <v>1325</v>
      </c>
      <c r="E3597" s="17">
        <v>2533.1</v>
      </c>
      <c r="F3597" s="41" t="s">
        <v>1173</v>
      </c>
      <c r="G3597" s="17">
        <v>2533.1</v>
      </c>
      <c r="H3597" s="17">
        <f t="shared" si="57"/>
        <v>0</v>
      </c>
    </row>
    <row r="3598" spans="1:8" x14ac:dyDescent="0.25">
      <c r="A3598" s="18">
        <v>42765</v>
      </c>
      <c r="B3598" s="19" t="s">
        <v>4019</v>
      </c>
      <c r="C3598" s="20">
        <v>99195</v>
      </c>
      <c r="D3598" s="4" t="s">
        <v>220</v>
      </c>
      <c r="E3598" s="17">
        <v>1857.6</v>
      </c>
      <c r="F3598" s="41" t="s">
        <v>1173</v>
      </c>
      <c r="G3598" s="17">
        <v>1857.6</v>
      </c>
      <c r="H3598" s="17">
        <f t="shared" si="57"/>
        <v>0</v>
      </c>
    </row>
    <row r="3599" spans="1:8" x14ac:dyDescent="0.25">
      <c r="A3599" s="18">
        <v>42765</v>
      </c>
      <c r="B3599" s="19" t="s">
        <v>4020</v>
      </c>
      <c r="C3599" s="20">
        <v>99196</v>
      </c>
      <c r="D3599" s="4" t="s">
        <v>30</v>
      </c>
      <c r="E3599" s="17">
        <v>560</v>
      </c>
      <c r="F3599" s="41" t="s">
        <v>361</v>
      </c>
      <c r="G3599" s="17">
        <v>560</v>
      </c>
      <c r="H3599" s="17">
        <f t="shared" si="57"/>
        <v>0</v>
      </c>
    </row>
    <row r="3600" spans="1:8" x14ac:dyDescent="0.25">
      <c r="A3600" s="18">
        <v>42765</v>
      </c>
      <c r="B3600" s="19" t="s">
        <v>4021</v>
      </c>
      <c r="C3600" s="20">
        <v>99197</v>
      </c>
      <c r="D3600" s="4" t="s">
        <v>30</v>
      </c>
      <c r="E3600" s="17">
        <v>1506.4</v>
      </c>
      <c r="F3600" s="41" t="s">
        <v>361</v>
      </c>
      <c r="G3600" s="17">
        <v>1506.4</v>
      </c>
      <c r="H3600" s="17">
        <f t="shared" si="57"/>
        <v>0</v>
      </c>
    </row>
    <row r="3601" spans="1:8" x14ac:dyDescent="0.25">
      <c r="A3601" s="18">
        <v>42765</v>
      </c>
      <c r="B3601" s="19" t="s">
        <v>4022</v>
      </c>
      <c r="C3601" s="20">
        <v>99198</v>
      </c>
      <c r="D3601" s="4" t="s">
        <v>3426</v>
      </c>
      <c r="E3601" s="17">
        <v>384</v>
      </c>
      <c r="F3601" s="41" t="s">
        <v>361</v>
      </c>
      <c r="G3601" s="17">
        <v>384</v>
      </c>
      <c r="H3601" s="17">
        <f t="shared" si="57"/>
        <v>0</v>
      </c>
    </row>
    <row r="3602" spans="1:8" x14ac:dyDescent="0.25">
      <c r="A3602" s="18">
        <v>42765</v>
      </c>
      <c r="B3602" s="19" t="s">
        <v>4023</v>
      </c>
      <c r="C3602" s="20">
        <v>99199</v>
      </c>
      <c r="D3602" s="4" t="s">
        <v>182</v>
      </c>
      <c r="E3602" s="17">
        <v>5000</v>
      </c>
      <c r="F3602" s="41" t="s">
        <v>1173</v>
      </c>
      <c r="G3602" s="17">
        <v>5000</v>
      </c>
      <c r="H3602" s="17">
        <f t="shared" si="57"/>
        <v>0</v>
      </c>
    </row>
    <row r="3603" spans="1:8" x14ac:dyDescent="0.25">
      <c r="A3603" s="18">
        <v>42765</v>
      </c>
      <c r="B3603" s="19" t="s">
        <v>4024</v>
      </c>
      <c r="C3603" s="20">
        <v>99200</v>
      </c>
      <c r="D3603" s="4" t="s">
        <v>30</v>
      </c>
      <c r="E3603" s="17">
        <v>3874</v>
      </c>
      <c r="F3603" s="41" t="s">
        <v>1173</v>
      </c>
      <c r="G3603" s="17">
        <v>3874</v>
      </c>
      <c r="H3603" s="17">
        <f t="shared" si="57"/>
        <v>0</v>
      </c>
    </row>
    <row r="3604" spans="1:8" x14ac:dyDescent="0.25">
      <c r="A3604" s="18">
        <v>42765</v>
      </c>
      <c r="B3604" s="19" t="s">
        <v>4025</v>
      </c>
      <c r="C3604" s="20">
        <v>99201</v>
      </c>
      <c r="D3604" s="4" t="s">
        <v>335</v>
      </c>
      <c r="E3604" s="17">
        <v>1595.3</v>
      </c>
      <c r="F3604" s="41" t="s">
        <v>3962</v>
      </c>
      <c r="G3604" s="17">
        <v>1595.3</v>
      </c>
      <c r="H3604" s="17">
        <f t="shared" si="57"/>
        <v>0</v>
      </c>
    </row>
    <row r="3605" spans="1:8" x14ac:dyDescent="0.25">
      <c r="A3605" s="18">
        <v>42765</v>
      </c>
      <c r="B3605" s="19" t="s">
        <v>4026</v>
      </c>
      <c r="C3605" s="20">
        <v>99202</v>
      </c>
      <c r="D3605" s="4" t="s">
        <v>193</v>
      </c>
      <c r="E3605" s="17">
        <v>2229.5</v>
      </c>
      <c r="F3605" s="41" t="s">
        <v>1173</v>
      </c>
      <c r="G3605" s="17">
        <v>2229.5</v>
      </c>
      <c r="H3605" s="17">
        <f t="shared" si="57"/>
        <v>0</v>
      </c>
    </row>
    <row r="3606" spans="1:8" x14ac:dyDescent="0.25">
      <c r="A3606" s="18">
        <v>42765</v>
      </c>
      <c r="B3606" s="19" t="s">
        <v>4027</v>
      </c>
      <c r="C3606" s="20">
        <v>99203</v>
      </c>
      <c r="D3606" s="4" t="s">
        <v>2528</v>
      </c>
      <c r="E3606" s="17">
        <v>429.4</v>
      </c>
      <c r="F3606" s="41" t="s">
        <v>1173</v>
      </c>
      <c r="G3606" s="17">
        <v>429.4</v>
      </c>
      <c r="H3606" s="17">
        <f t="shared" si="57"/>
        <v>0</v>
      </c>
    </row>
    <row r="3607" spans="1:8" x14ac:dyDescent="0.25">
      <c r="A3607" s="18">
        <v>42765</v>
      </c>
      <c r="B3607" s="19" t="s">
        <v>4028</v>
      </c>
      <c r="C3607" s="20">
        <v>99204</v>
      </c>
      <c r="D3607" s="4" t="s">
        <v>196</v>
      </c>
      <c r="E3607" s="17">
        <v>3684.8</v>
      </c>
      <c r="F3607" s="41" t="s">
        <v>361</v>
      </c>
      <c r="G3607" s="17">
        <v>3684.8</v>
      </c>
      <c r="H3607" s="17">
        <f t="shared" si="57"/>
        <v>0</v>
      </c>
    </row>
    <row r="3608" spans="1:8" x14ac:dyDescent="0.25">
      <c r="A3608" s="18">
        <v>42765</v>
      </c>
      <c r="B3608" s="19" t="s">
        <v>4029</v>
      </c>
      <c r="C3608" s="20">
        <v>99205</v>
      </c>
      <c r="D3608" s="4" t="s">
        <v>10</v>
      </c>
      <c r="E3608" s="17">
        <v>156252.79999999999</v>
      </c>
      <c r="F3608" s="41" t="s">
        <v>307</v>
      </c>
      <c r="G3608" s="17">
        <v>156252.79999999999</v>
      </c>
      <c r="H3608" s="17">
        <f t="shared" si="57"/>
        <v>0</v>
      </c>
    </row>
    <row r="3609" spans="1:8" x14ac:dyDescent="0.25">
      <c r="A3609" s="18">
        <v>42765</v>
      </c>
      <c r="B3609" s="19" t="s">
        <v>4030</v>
      </c>
      <c r="C3609" s="20">
        <v>99206</v>
      </c>
      <c r="D3609" s="4" t="s">
        <v>30</v>
      </c>
      <c r="E3609" s="17">
        <v>8170.8</v>
      </c>
      <c r="F3609" s="41" t="s">
        <v>361</v>
      </c>
      <c r="G3609" s="17">
        <v>8170.8</v>
      </c>
      <c r="H3609" s="17">
        <f t="shared" si="57"/>
        <v>0</v>
      </c>
    </row>
    <row r="3610" spans="1:8" x14ac:dyDescent="0.25">
      <c r="A3610" s="18">
        <v>42765</v>
      </c>
      <c r="B3610" s="19" t="s">
        <v>4031</v>
      </c>
      <c r="C3610" s="20">
        <v>99207</v>
      </c>
      <c r="D3610" s="15" t="s">
        <v>205</v>
      </c>
      <c r="E3610" s="16">
        <v>0</v>
      </c>
      <c r="F3610" s="40" t="s">
        <v>95</v>
      </c>
      <c r="G3610" s="16">
        <v>0</v>
      </c>
      <c r="H3610" s="16">
        <f t="shared" si="57"/>
        <v>0</v>
      </c>
    </row>
    <row r="3611" spans="1:8" x14ac:dyDescent="0.25">
      <c r="A3611" s="18">
        <v>42765</v>
      </c>
      <c r="B3611" s="19" t="s">
        <v>4032</v>
      </c>
      <c r="C3611" s="20">
        <v>99208</v>
      </c>
      <c r="D3611" s="4" t="s">
        <v>236</v>
      </c>
      <c r="E3611" s="17">
        <v>2060.8000000000002</v>
      </c>
      <c r="F3611" s="41" t="s">
        <v>3164</v>
      </c>
      <c r="G3611" s="17">
        <v>2060.8000000000002</v>
      </c>
      <c r="H3611" s="17">
        <f t="shared" si="57"/>
        <v>0</v>
      </c>
    </row>
    <row r="3612" spans="1:8" x14ac:dyDescent="0.25">
      <c r="A3612" s="18">
        <v>42765</v>
      </c>
      <c r="B3612" s="19" t="s">
        <v>4033</v>
      </c>
      <c r="C3612" s="20">
        <v>99209</v>
      </c>
      <c r="D3612" s="4" t="s">
        <v>675</v>
      </c>
      <c r="E3612" s="17">
        <v>2619.8000000000002</v>
      </c>
      <c r="F3612" s="41" t="s">
        <v>3126</v>
      </c>
      <c r="G3612" s="17">
        <v>2619.8000000000002</v>
      </c>
      <c r="H3612" s="17">
        <f t="shared" si="57"/>
        <v>0</v>
      </c>
    </row>
    <row r="3613" spans="1:8" x14ac:dyDescent="0.25">
      <c r="A3613" s="18">
        <v>42765</v>
      </c>
      <c r="B3613" s="19" t="s">
        <v>4034</v>
      </c>
      <c r="C3613" s="20">
        <v>99210</v>
      </c>
      <c r="D3613" s="4" t="s">
        <v>680</v>
      </c>
      <c r="E3613" s="17">
        <v>2642.9</v>
      </c>
      <c r="F3613" s="41" t="s">
        <v>3126</v>
      </c>
      <c r="G3613" s="17">
        <v>2642.9</v>
      </c>
      <c r="H3613" s="17">
        <f t="shared" si="57"/>
        <v>0</v>
      </c>
    </row>
    <row r="3614" spans="1:8" x14ac:dyDescent="0.25">
      <c r="A3614" s="18">
        <v>42765</v>
      </c>
      <c r="B3614" s="19" t="s">
        <v>4035</v>
      </c>
      <c r="C3614" s="20">
        <v>99211</v>
      </c>
      <c r="D3614" s="4" t="s">
        <v>354</v>
      </c>
      <c r="E3614" s="17">
        <v>1063</v>
      </c>
      <c r="F3614" s="41" t="s">
        <v>361</v>
      </c>
      <c r="G3614" s="17">
        <v>1063</v>
      </c>
      <c r="H3614" s="17">
        <f t="shared" si="57"/>
        <v>0</v>
      </c>
    </row>
    <row r="3615" spans="1:8" x14ac:dyDescent="0.25">
      <c r="A3615" s="18">
        <v>42765</v>
      </c>
      <c r="B3615" s="19" t="s">
        <v>4036</v>
      </c>
      <c r="C3615" s="20">
        <v>99212</v>
      </c>
      <c r="D3615" s="4" t="s">
        <v>4037</v>
      </c>
      <c r="E3615" s="17">
        <v>780</v>
      </c>
      <c r="F3615" s="41" t="s">
        <v>3126</v>
      </c>
      <c r="G3615" s="17">
        <v>780</v>
      </c>
      <c r="H3615" s="17">
        <f t="shared" si="57"/>
        <v>0</v>
      </c>
    </row>
    <row r="3616" spans="1:8" x14ac:dyDescent="0.25">
      <c r="A3616" s="18">
        <v>42765</v>
      </c>
      <c r="B3616" s="19" t="s">
        <v>4038</v>
      </c>
      <c r="C3616" s="20">
        <v>99213</v>
      </c>
      <c r="D3616" s="4" t="s">
        <v>4039</v>
      </c>
      <c r="E3616" s="17">
        <v>3796</v>
      </c>
      <c r="F3616" s="41" t="s">
        <v>3126</v>
      </c>
      <c r="G3616" s="17">
        <v>3796</v>
      </c>
      <c r="H3616" s="17">
        <f t="shared" si="57"/>
        <v>0</v>
      </c>
    </row>
    <row r="3617" spans="1:8" x14ac:dyDescent="0.25">
      <c r="A3617" s="18">
        <v>42765</v>
      </c>
      <c r="B3617" s="19" t="s">
        <v>4040</v>
      </c>
      <c r="C3617" s="20">
        <v>99214</v>
      </c>
      <c r="D3617" s="4" t="s">
        <v>47</v>
      </c>
      <c r="E3617" s="17">
        <v>1680.1</v>
      </c>
      <c r="F3617" s="41" t="s">
        <v>361</v>
      </c>
      <c r="G3617" s="17">
        <v>1680.1</v>
      </c>
      <c r="H3617" s="17">
        <f t="shared" si="57"/>
        <v>0</v>
      </c>
    </row>
    <row r="3618" spans="1:8" x14ac:dyDescent="0.25">
      <c r="A3618" s="18">
        <v>42765</v>
      </c>
      <c r="B3618" s="19" t="s">
        <v>4041</v>
      </c>
      <c r="C3618" s="20">
        <v>99215</v>
      </c>
      <c r="D3618" s="4" t="s">
        <v>673</v>
      </c>
      <c r="E3618" s="17">
        <v>17199.2</v>
      </c>
      <c r="F3618" s="41" t="s">
        <v>3126</v>
      </c>
      <c r="G3618" s="17">
        <v>17199.2</v>
      </c>
      <c r="H3618" s="17">
        <f t="shared" si="57"/>
        <v>0</v>
      </c>
    </row>
    <row r="3619" spans="1:8" x14ac:dyDescent="0.25">
      <c r="A3619" s="18">
        <v>42765</v>
      </c>
      <c r="B3619" s="19" t="s">
        <v>4042</v>
      </c>
      <c r="C3619" s="20">
        <v>99216</v>
      </c>
      <c r="D3619" s="4" t="s">
        <v>205</v>
      </c>
      <c r="E3619" s="17">
        <v>35006.25</v>
      </c>
      <c r="F3619" s="41" t="s">
        <v>1156</v>
      </c>
      <c r="G3619" s="17">
        <v>35006.25</v>
      </c>
      <c r="H3619" s="17">
        <f t="shared" si="57"/>
        <v>0</v>
      </c>
    </row>
    <row r="3620" spans="1:8" x14ac:dyDescent="0.25">
      <c r="A3620" s="18">
        <v>42765</v>
      </c>
      <c r="B3620" s="19" t="s">
        <v>4043</v>
      </c>
      <c r="C3620" s="20">
        <v>99217</v>
      </c>
      <c r="D3620" s="4" t="s">
        <v>682</v>
      </c>
      <c r="E3620" s="17">
        <v>4972.5</v>
      </c>
      <c r="F3620" s="41" t="s">
        <v>3126</v>
      </c>
      <c r="G3620" s="17">
        <v>4972.5</v>
      </c>
      <c r="H3620" s="17">
        <f t="shared" si="57"/>
        <v>0</v>
      </c>
    </row>
    <row r="3621" spans="1:8" x14ac:dyDescent="0.25">
      <c r="A3621" s="18">
        <v>42765</v>
      </c>
      <c r="B3621" s="19" t="s">
        <v>4044</v>
      </c>
      <c r="C3621" s="20">
        <v>99218</v>
      </c>
      <c r="D3621" s="15" t="s">
        <v>670</v>
      </c>
      <c r="E3621" s="16">
        <v>0</v>
      </c>
      <c r="F3621" s="40" t="s">
        <v>95</v>
      </c>
      <c r="G3621" s="16">
        <v>0</v>
      </c>
      <c r="H3621" s="16">
        <f t="shared" si="57"/>
        <v>0</v>
      </c>
    </row>
    <row r="3622" spans="1:8" x14ac:dyDescent="0.25">
      <c r="A3622" s="18">
        <v>42765</v>
      </c>
      <c r="B3622" s="19" t="s">
        <v>4045</v>
      </c>
      <c r="C3622" s="20">
        <v>99219</v>
      </c>
      <c r="D3622" s="4" t="s">
        <v>1598</v>
      </c>
      <c r="E3622" s="17">
        <v>4712.3999999999996</v>
      </c>
      <c r="F3622" s="41" t="s">
        <v>3126</v>
      </c>
      <c r="G3622" s="17">
        <v>4712.3999999999996</v>
      </c>
      <c r="H3622" s="17">
        <f t="shared" si="57"/>
        <v>0</v>
      </c>
    </row>
    <row r="3623" spans="1:8" x14ac:dyDescent="0.25">
      <c r="A3623" s="18">
        <v>42765</v>
      </c>
      <c r="B3623" s="19" t="s">
        <v>4046</v>
      </c>
      <c r="C3623" s="20">
        <v>99220</v>
      </c>
      <c r="D3623" s="4" t="s">
        <v>1199</v>
      </c>
      <c r="E3623" s="17">
        <v>17437.86</v>
      </c>
      <c r="F3623" s="41" t="s">
        <v>1156</v>
      </c>
      <c r="G3623" s="17">
        <v>17437.86</v>
      </c>
      <c r="H3623" s="17">
        <f t="shared" si="57"/>
        <v>0</v>
      </c>
    </row>
    <row r="3624" spans="1:8" x14ac:dyDescent="0.25">
      <c r="A3624" s="18">
        <v>42765</v>
      </c>
      <c r="B3624" s="19" t="s">
        <v>4047</v>
      </c>
      <c r="C3624" s="20">
        <v>99221</v>
      </c>
      <c r="D3624" s="4" t="s">
        <v>686</v>
      </c>
      <c r="E3624" s="17">
        <v>22311.1</v>
      </c>
      <c r="F3624" s="41" t="s">
        <v>3126</v>
      </c>
      <c r="G3624" s="17">
        <v>22311.1</v>
      </c>
      <c r="H3624" s="17">
        <f t="shared" si="57"/>
        <v>0</v>
      </c>
    </row>
    <row r="3625" spans="1:8" x14ac:dyDescent="0.25">
      <c r="A3625" s="18">
        <v>42765</v>
      </c>
      <c r="B3625" s="19" t="s">
        <v>4048</v>
      </c>
      <c r="C3625" s="20">
        <v>99222</v>
      </c>
      <c r="D3625" s="4" t="s">
        <v>211</v>
      </c>
      <c r="E3625" s="17">
        <v>8591.7999999999993</v>
      </c>
      <c r="F3625" s="41" t="s">
        <v>361</v>
      </c>
      <c r="G3625" s="17">
        <v>8591.7999999999993</v>
      </c>
      <c r="H3625" s="17">
        <f t="shared" si="57"/>
        <v>0</v>
      </c>
    </row>
    <row r="3626" spans="1:8" x14ac:dyDescent="0.25">
      <c r="A3626" s="18">
        <v>42765</v>
      </c>
      <c r="B3626" s="19" t="s">
        <v>4049</v>
      </c>
      <c r="C3626" s="20">
        <v>99223</v>
      </c>
      <c r="D3626" s="4" t="s">
        <v>236</v>
      </c>
      <c r="E3626" s="17">
        <v>47390.45</v>
      </c>
      <c r="F3626" s="41" t="s">
        <v>3164</v>
      </c>
      <c r="G3626" s="17">
        <v>47390.45</v>
      </c>
      <c r="H3626" s="17">
        <f t="shared" si="57"/>
        <v>0</v>
      </c>
    </row>
    <row r="3627" spans="1:8" x14ac:dyDescent="0.25">
      <c r="A3627" s="18">
        <v>42765</v>
      </c>
      <c r="B3627" s="19" t="s">
        <v>4050</v>
      </c>
      <c r="C3627" s="20">
        <v>99224</v>
      </c>
      <c r="D3627" s="4" t="s">
        <v>677</v>
      </c>
      <c r="E3627" s="17">
        <v>2402.6999999999998</v>
      </c>
      <c r="F3627" s="41" t="s">
        <v>3126</v>
      </c>
      <c r="G3627" s="17">
        <v>2402.6999999999998</v>
      </c>
      <c r="H3627" s="17">
        <f t="shared" si="57"/>
        <v>0</v>
      </c>
    </row>
    <row r="3628" spans="1:8" x14ac:dyDescent="0.25">
      <c r="A3628" s="18">
        <v>42765</v>
      </c>
      <c r="B3628" s="19" t="s">
        <v>4051</v>
      </c>
      <c r="C3628" s="20">
        <v>99225</v>
      </c>
      <c r="D3628" s="4" t="s">
        <v>688</v>
      </c>
      <c r="E3628" s="17">
        <v>8280.4</v>
      </c>
      <c r="F3628" s="41" t="s">
        <v>3126</v>
      </c>
      <c r="G3628" s="17">
        <v>8280.4</v>
      </c>
      <c r="H3628" s="17">
        <f t="shared" si="57"/>
        <v>0</v>
      </c>
    </row>
    <row r="3629" spans="1:8" x14ac:dyDescent="0.25">
      <c r="A3629" s="18">
        <v>42765</v>
      </c>
      <c r="B3629" s="19" t="s">
        <v>4052</v>
      </c>
      <c r="C3629" s="20">
        <v>99226</v>
      </c>
      <c r="D3629" s="4" t="s">
        <v>670</v>
      </c>
      <c r="E3629" s="17">
        <v>82463</v>
      </c>
      <c r="F3629" s="41" t="s">
        <v>765</v>
      </c>
      <c r="G3629" s="17">
        <v>82463</v>
      </c>
      <c r="H3629" s="17">
        <f t="shared" si="57"/>
        <v>0</v>
      </c>
    </row>
    <row r="3630" spans="1:8" x14ac:dyDescent="0.25">
      <c r="A3630" s="18">
        <v>42765</v>
      </c>
      <c r="B3630" s="19" t="s">
        <v>4053</v>
      </c>
      <c r="C3630" s="20">
        <v>99227</v>
      </c>
      <c r="D3630" s="15" t="s">
        <v>670</v>
      </c>
      <c r="E3630" s="16">
        <v>0</v>
      </c>
      <c r="F3630" s="40" t="s">
        <v>95</v>
      </c>
      <c r="G3630" s="16">
        <v>0</v>
      </c>
      <c r="H3630" s="16">
        <f t="shared" si="57"/>
        <v>0</v>
      </c>
    </row>
    <row r="3631" spans="1:8" x14ac:dyDescent="0.25">
      <c r="A3631" s="18">
        <v>42765</v>
      </c>
      <c r="B3631" s="19" t="s">
        <v>4054</v>
      </c>
      <c r="C3631" s="20">
        <v>99228</v>
      </c>
      <c r="D3631" s="4" t="s">
        <v>214</v>
      </c>
      <c r="E3631" s="17">
        <v>2000</v>
      </c>
      <c r="F3631" s="41" t="s">
        <v>3925</v>
      </c>
      <c r="G3631" s="17">
        <v>2000</v>
      </c>
      <c r="H3631" s="17">
        <f t="shared" si="57"/>
        <v>0</v>
      </c>
    </row>
    <row r="3632" spans="1:8" x14ac:dyDescent="0.25">
      <c r="A3632" s="18">
        <v>42766</v>
      </c>
      <c r="B3632" s="19" t="s">
        <v>4055</v>
      </c>
      <c r="C3632" s="20">
        <v>99229</v>
      </c>
      <c r="D3632" s="4" t="s">
        <v>231</v>
      </c>
      <c r="E3632" s="17">
        <v>9794.7999999999993</v>
      </c>
      <c r="F3632" s="41" t="s">
        <v>1889</v>
      </c>
      <c r="G3632" s="17">
        <v>9794.7999999999993</v>
      </c>
      <c r="H3632" s="17">
        <f t="shared" si="57"/>
        <v>0</v>
      </c>
    </row>
    <row r="3633" spans="1:8" x14ac:dyDescent="0.25">
      <c r="A3633" s="18">
        <v>42766</v>
      </c>
      <c r="B3633" s="19" t="s">
        <v>4056</v>
      </c>
      <c r="C3633" s="20">
        <v>99230</v>
      </c>
      <c r="D3633" s="4" t="s">
        <v>55</v>
      </c>
      <c r="E3633" s="17">
        <v>2032.4</v>
      </c>
      <c r="F3633" s="41" t="s">
        <v>1173</v>
      </c>
      <c r="G3633" s="17">
        <v>2032.4</v>
      </c>
      <c r="H3633" s="17">
        <f t="shared" si="57"/>
        <v>0</v>
      </c>
    </row>
    <row r="3634" spans="1:8" x14ac:dyDescent="0.25">
      <c r="A3634" s="18">
        <v>42766</v>
      </c>
      <c r="B3634" s="19" t="s">
        <v>4057</v>
      </c>
      <c r="C3634" s="20">
        <v>99231</v>
      </c>
      <c r="D3634" s="4" t="s">
        <v>1197</v>
      </c>
      <c r="E3634" s="17">
        <v>694.2</v>
      </c>
      <c r="F3634" s="41" t="s">
        <v>3126</v>
      </c>
      <c r="G3634" s="17">
        <v>694.2</v>
      </c>
      <c r="H3634" s="17">
        <f t="shared" si="57"/>
        <v>0</v>
      </c>
    </row>
    <row r="3635" spans="1:8" x14ac:dyDescent="0.25">
      <c r="A3635" s="18">
        <v>42766</v>
      </c>
      <c r="B3635" s="19" t="s">
        <v>4058</v>
      </c>
      <c r="C3635" s="20">
        <v>99232</v>
      </c>
      <c r="D3635" s="4" t="s">
        <v>670</v>
      </c>
      <c r="E3635" s="17">
        <v>54480</v>
      </c>
      <c r="F3635" s="41" t="s">
        <v>765</v>
      </c>
      <c r="G3635" s="17">
        <v>54480</v>
      </c>
      <c r="H3635" s="17">
        <f t="shared" si="57"/>
        <v>0</v>
      </c>
    </row>
    <row r="3636" spans="1:8" x14ac:dyDescent="0.25">
      <c r="A3636" s="18">
        <v>42766</v>
      </c>
      <c r="B3636" s="19" t="s">
        <v>4059</v>
      </c>
      <c r="C3636" s="20">
        <v>99233</v>
      </c>
      <c r="D3636" s="4" t="s">
        <v>231</v>
      </c>
      <c r="E3636" s="17">
        <v>33996.699999999997</v>
      </c>
      <c r="F3636" s="41" t="s">
        <v>1889</v>
      </c>
      <c r="G3636" s="17">
        <v>33996.699999999997</v>
      </c>
      <c r="H3636" s="17">
        <f t="shared" si="57"/>
        <v>0</v>
      </c>
    </row>
    <row r="3637" spans="1:8" x14ac:dyDescent="0.25">
      <c r="A3637" s="18">
        <v>42766</v>
      </c>
      <c r="B3637" s="19" t="s">
        <v>4060</v>
      </c>
      <c r="C3637" s="20">
        <v>99234</v>
      </c>
      <c r="D3637" s="4" t="s">
        <v>17</v>
      </c>
      <c r="E3637" s="17">
        <v>2250</v>
      </c>
      <c r="F3637" s="41" t="s">
        <v>1173</v>
      </c>
      <c r="G3637" s="17">
        <v>2250</v>
      </c>
      <c r="H3637" s="17">
        <f t="shared" si="57"/>
        <v>0</v>
      </c>
    </row>
    <row r="3638" spans="1:8" x14ac:dyDescent="0.25">
      <c r="A3638" s="18">
        <v>42766</v>
      </c>
      <c r="B3638" s="19" t="s">
        <v>4061</v>
      </c>
      <c r="C3638" s="20">
        <v>99235</v>
      </c>
      <c r="D3638" s="4" t="s">
        <v>1786</v>
      </c>
      <c r="E3638" s="17">
        <v>10132.200000000001</v>
      </c>
      <c r="F3638" s="41" t="s">
        <v>1173</v>
      </c>
      <c r="G3638" s="17">
        <v>10132.200000000001</v>
      </c>
      <c r="H3638" s="17">
        <f t="shared" si="57"/>
        <v>0</v>
      </c>
    </row>
    <row r="3639" spans="1:8" x14ac:dyDescent="0.25">
      <c r="A3639" s="18">
        <v>42766</v>
      </c>
      <c r="B3639" s="19" t="s">
        <v>4062</v>
      </c>
      <c r="C3639" s="20">
        <v>99236</v>
      </c>
      <c r="D3639" s="15" t="s">
        <v>32</v>
      </c>
      <c r="E3639" s="16">
        <v>0</v>
      </c>
      <c r="F3639" s="40" t="s">
        <v>95</v>
      </c>
      <c r="G3639" s="16">
        <v>0</v>
      </c>
      <c r="H3639" s="16">
        <f t="shared" si="57"/>
        <v>0</v>
      </c>
    </row>
    <row r="3640" spans="1:8" x14ac:dyDescent="0.25">
      <c r="A3640" s="18">
        <v>42766</v>
      </c>
      <c r="B3640" s="19" t="s">
        <v>4063</v>
      </c>
      <c r="C3640" s="20">
        <v>99237</v>
      </c>
      <c r="D3640" s="4" t="s">
        <v>974</v>
      </c>
      <c r="E3640" s="17">
        <v>9555</v>
      </c>
      <c r="F3640" s="41" t="s">
        <v>1173</v>
      </c>
      <c r="G3640" s="17">
        <v>9555</v>
      </c>
      <c r="H3640" s="17">
        <f t="shared" si="57"/>
        <v>0</v>
      </c>
    </row>
    <row r="3641" spans="1:8" x14ac:dyDescent="0.25">
      <c r="A3641" s="18">
        <v>42766</v>
      </c>
      <c r="B3641" s="19" t="s">
        <v>4064</v>
      </c>
      <c r="C3641" s="20">
        <v>99238</v>
      </c>
      <c r="D3641" s="15" t="s">
        <v>40</v>
      </c>
      <c r="E3641" s="16">
        <v>0</v>
      </c>
      <c r="F3641" s="40" t="s">
        <v>95</v>
      </c>
      <c r="G3641" s="16">
        <v>0</v>
      </c>
      <c r="H3641" s="16">
        <f t="shared" si="57"/>
        <v>0</v>
      </c>
    </row>
    <row r="3642" spans="1:8" x14ac:dyDescent="0.25">
      <c r="A3642" s="18">
        <v>42766</v>
      </c>
      <c r="B3642" s="19" t="s">
        <v>4065</v>
      </c>
      <c r="C3642" s="20">
        <v>99239</v>
      </c>
      <c r="D3642" s="15" t="s">
        <v>38</v>
      </c>
      <c r="E3642" s="16">
        <v>0</v>
      </c>
      <c r="F3642" s="40" t="s">
        <v>95</v>
      </c>
      <c r="G3642" s="16">
        <v>0</v>
      </c>
      <c r="H3642" s="16">
        <f t="shared" si="57"/>
        <v>0</v>
      </c>
    </row>
    <row r="3643" spans="1:8" x14ac:dyDescent="0.25">
      <c r="A3643" s="18">
        <v>42766</v>
      </c>
      <c r="B3643" s="19" t="s">
        <v>4066</v>
      </c>
      <c r="C3643" s="20">
        <v>99240</v>
      </c>
      <c r="D3643" s="15" t="s">
        <v>51</v>
      </c>
      <c r="E3643" s="16">
        <v>0</v>
      </c>
      <c r="F3643" s="40" t="s">
        <v>95</v>
      </c>
      <c r="G3643" s="16">
        <v>0</v>
      </c>
      <c r="H3643" s="16">
        <f t="shared" si="57"/>
        <v>0</v>
      </c>
    </row>
    <row r="3644" spans="1:8" x14ac:dyDescent="0.25">
      <c r="A3644" s="18">
        <v>42766</v>
      </c>
      <c r="B3644" s="19" t="s">
        <v>4067</v>
      </c>
      <c r="C3644" s="20">
        <v>99241</v>
      </c>
      <c r="D3644" s="4" t="s">
        <v>428</v>
      </c>
      <c r="E3644" s="17">
        <v>2080</v>
      </c>
      <c r="F3644" s="41" t="s">
        <v>3126</v>
      </c>
      <c r="G3644" s="17">
        <v>2080</v>
      </c>
      <c r="H3644" s="17">
        <f t="shared" si="57"/>
        <v>0</v>
      </c>
    </row>
    <row r="3645" spans="1:8" x14ac:dyDescent="0.25">
      <c r="A3645" s="18">
        <v>42766</v>
      </c>
      <c r="B3645" s="19" t="s">
        <v>4068</v>
      </c>
      <c r="C3645" s="20">
        <v>99242</v>
      </c>
      <c r="D3645" s="4" t="s">
        <v>1335</v>
      </c>
      <c r="E3645" s="17">
        <v>20894.8</v>
      </c>
      <c r="F3645" s="41" t="s">
        <v>1173</v>
      </c>
      <c r="G3645" s="17">
        <v>20894.8</v>
      </c>
      <c r="H3645" s="17">
        <f t="shared" si="57"/>
        <v>0</v>
      </c>
    </row>
    <row r="3646" spans="1:8" x14ac:dyDescent="0.25">
      <c r="A3646" s="18">
        <v>42766</v>
      </c>
      <c r="B3646" s="19" t="s">
        <v>4069</v>
      </c>
      <c r="C3646" s="20">
        <v>99243</v>
      </c>
      <c r="D3646" s="15" t="s">
        <v>49</v>
      </c>
      <c r="E3646" s="16">
        <v>0</v>
      </c>
      <c r="F3646" s="40" t="s">
        <v>95</v>
      </c>
      <c r="G3646" s="16">
        <v>0</v>
      </c>
      <c r="H3646" s="16">
        <f t="shared" si="57"/>
        <v>0</v>
      </c>
    </row>
    <row r="3647" spans="1:8" x14ac:dyDescent="0.25">
      <c r="A3647" s="18">
        <v>42766</v>
      </c>
      <c r="B3647" s="19" t="s">
        <v>4070</v>
      </c>
      <c r="C3647" s="20">
        <v>99244</v>
      </c>
      <c r="D3647" s="15" t="s">
        <v>35</v>
      </c>
      <c r="E3647" s="16">
        <v>0</v>
      </c>
      <c r="F3647" s="40" t="s">
        <v>95</v>
      </c>
      <c r="G3647" s="16">
        <v>0</v>
      </c>
      <c r="H3647" s="16">
        <f t="shared" si="57"/>
        <v>0</v>
      </c>
    </row>
    <row r="3648" spans="1:8" x14ac:dyDescent="0.25">
      <c r="A3648" s="18">
        <v>42766</v>
      </c>
      <c r="B3648" s="19" t="s">
        <v>4071</v>
      </c>
      <c r="C3648" s="20">
        <v>99245</v>
      </c>
      <c r="D3648" s="4" t="s">
        <v>250</v>
      </c>
      <c r="E3648" s="17">
        <v>2659.8</v>
      </c>
      <c r="F3648" s="41" t="s">
        <v>1889</v>
      </c>
      <c r="G3648" s="17">
        <v>2659.8</v>
      </c>
      <c r="H3648" s="17">
        <f t="shared" si="57"/>
        <v>0</v>
      </c>
    </row>
    <row r="3649" spans="1:8" x14ac:dyDescent="0.25">
      <c r="A3649" s="18">
        <v>42766</v>
      </c>
      <c r="B3649" s="19" t="s">
        <v>4072</v>
      </c>
      <c r="C3649" s="20">
        <v>99246</v>
      </c>
      <c r="D3649" s="4" t="s">
        <v>1335</v>
      </c>
      <c r="E3649" s="17">
        <v>1038</v>
      </c>
      <c r="F3649" s="41" t="s">
        <v>1173</v>
      </c>
      <c r="G3649" s="17">
        <v>1038</v>
      </c>
      <c r="H3649" s="17">
        <f t="shared" si="57"/>
        <v>0</v>
      </c>
    </row>
    <row r="3650" spans="1:8" x14ac:dyDescent="0.25">
      <c r="A3650" s="18">
        <v>42766</v>
      </c>
      <c r="B3650" s="19" t="s">
        <v>4073</v>
      </c>
      <c r="C3650" s="20">
        <v>99247</v>
      </c>
      <c r="D3650" s="4" t="s">
        <v>26</v>
      </c>
      <c r="E3650" s="17">
        <v>16080.2</v>
      </c>
      <c r="F3650" s="41" t="s">
        <v>1173</v>
      </c>
      <c r="G3650" s="17">
        <v>16080.2</v>
      </c>
      <c r="H3650" s="17">
        <f t="shared" si="57"/>
        <v>0</v>
      </c>
    </row>
    <row r="3651" spans="1:8" x14ac:dyDescent="0.25">
      <c r="A3651" s="18">
        <v>42766</v>
      </c>
      <c r="B3651" s="19" t="s">
        <v>4074</v>
      </c>
      <c r="C3651" s="20">
        <v>99248</v>
      </c>
      <c r="D3651" s="4" t="s">
        <v>28</v>
      </c>
      <c r="E3651" s="17">
        <v>5583.6</v>
      </c>
      <c r="F3651" s="41" t="s">
        <v>1173</v>
      </c>
      <c r="G3651" s="17">
        <v>5583.6</v>
      </c>
      <c r="H3651" s="17">
        <f t="shared" si="57"/>
        <v>0</v>
      </c>
    </row>
    <row r="3652" spans="1:8" x14ac:dyDescent="0.25">
      <c r="A3652" s="18">
        <v>42766</v>
      </c>
      <c r="B3652" s="19" t="s">
        <v>4075</v>
      </c>
      <c r="C3652" s="20">
        <v>99249</v>
      </c>
      <c r="D3652" s="4" t="s">
        <v>457</v>
      </c>
      <c r="E3652" s="17">
        <v>3672.8</v>
      </c>
      <c r="F3652" s="41" t="s">
        <v>1173</v>
      </c>
      <c r="G3652" s="17">
        <v>3672.8</v>
      </c>
      <c r="H3652" s="17">
        <f t="shared" si="57"/>
        <v>0</v>
      </c>
    </row>
    <row r="3653" spans="1:8" x14ac:dyDescent="0.25">
      <c r="A3653" s="18">
        <v>42766</v>
      </c>
      <c r="B3653" s="19" t="s">
        <v>4076</v>
      </c>
      <c r="C3653" s="20">
        <v>99250</v>
      </c>
      <c r="D3653" s="4" t="s">
        <v>71</v>
      </c>
      <c r="E3653" s="17">
        <v>1890</v>
      </c>
      <c r="F3653" s="41" t="s">
        <v>1173</v>
      </c>
      <c r="G3653" s="17">
        <v>1890</v>
      </c>
      <c r="H3653" s="17">
        <f t="shared" si="57"/>
        <v>0</v>
      </c>
    </row>
    <row r="3654" spans="1:8" x14ac:dyDescent="0.25">
      <c r="A3654" s="18">
        <v>42766</v>
      </c>
      <c r="B3654" s="19" t="s">
        <v>4077</v>
      </c>
      <c r="C3654" s="20">
        <v>99251</v>
      </c>
      <c r="D3654" s="4" t="s">
        <v>386</v>
      </c>
      <c r="E3654" s="17">
        <v>3856</v>
      </c>
      <c r="F3654" s="41" t="s">
        <v>1173</v>
      </c>
      <c r="G3654" s="17">
        <v>3856</v>
      </c>
      <c r="H3654" s="17">
        <f t="shared" ref="H3654:H3717" si="58">E3654-G3654</f>
        <v>0</v>
      </c>
    </row>
    <row r="3655" spans="1:8" x14ac:dyDescent="0.25">
      <c r="A3655" s="18">
        <v>42766</v>
      </c>
      <c r="B3655" s="19" t="s">
        <v>4078</v>
      </c>
      <c r="C3655" s="20">
        <v>99252</v>
      </c>
      <c r="D3655" s="4" t="s">
        <v>281</v>
      </c>
      <c r="E3655" s="17">
        <v>1112.2</v>
      </c>
      <c r="F3655" s="41" t="s">
        <v>1173</v>
      </c>
      <c r="G3655" s="17">
        <v>1112.2</v>
      </c>
      <c r="H3655" s="17">
        <f t="shared" si="58"/>
        <v>0</v>
      </c>
    </row>
    <row r="3656" spans="1:8" x14ac:dyDescent="0.25">
      <c r="A3656" s="18">
        <v>42766</v>
      </c>
      <c r="B3656" s="19" t="s">
        <v>4079</v>
      </c>
      <c r="C3656" s="20">
        <v>99253</v>
      </c>
      <c r="D3656" s="4" t="s">
        <v>462</v>
      </c>
      <c r="E3656" s="17">
        <v>6910.8</v>
      </c>
      <c r="F3656" s="41" t="s">
        <v>1173</v>
      </c>
      <c r="G3656" s="17">
        <v>6910.8</v>
      </c>
      <c r="H3656" s="17">
        <f t="shared" si="58"/>
        <v>0</v>
      </c>
    </row>
    <row r="3657" spans="1:8" x14ac:dyDescent="0.25">
      <c r="A3657" s="18">
        <v>42766</v>
      </c>
      <c r="B3657" s="19" t="s">
        <v>4080</v>
      </c>
      <c r="C3657" s="20">
        <v>99254</v>
      </c>
      <c r="D3657" s="4" t="s">
        <v>99</v>
      </c>
      <c r="E3657" s="17">
        <v>1250</v>
      </c>
      <c r="F3657" s="41" t="s">
        <v>1173</v>
      </c>
      <c r="G3657" s="17">
        <v>1250</v>
      </c>
      <c r="H3657" s="17">
        <f t="shared" si="58"/>
        <v>0</v>
      </c>
    </row>
    <row r="3658" spans="1:8" x14ac:dyDescent="0.25">
      <c r="A3658" s="18">
        <v>42766</v>
      </c>
      <c r="B3658" s="19" t="s">
        <v>4081</v>
      </c>
      <c r="C3658" s="20">
        <v>99255</v>
      </c>
      <c r="D3658" s="4" t="s">
        <v>101</v>
      </c>
      <c r="E3658" s="17">
        <v>1000</v>
      </c>
      <c r="F3658" s="41" t="s">
        <v>1173</v>
      </c>
      <c r="G3658" s="17">
        <v>1000</v>
      </c>
      <c r="H3658" s="17">
        <f t="shared" si="58"/>
        <v>0</v>
      </c>
    </row>
    <row r="3659" spans="1:8" x14ac:dyDescent="0.25">
      <c r="A3659" s="18">
        <v>42766</v>
      </c>
      <c r="B3659" s="19" t="s">
        <v>4082</v>
      </c>
      <c r="C3659" s="20">
        <v>99256</v>
      </c>
      <c r="D3659" s="4" t="s">
        <v>838</v>
      </c>
      <c r="E3659" s="17">
        <v>2057.4</v>
      </c>
      <c r="F3659" s="41" t="s">
        <v>1173</v>
      </c>
      <c r="G3659" s="17">
        <v>2057.4</v>
      </c>
      <c r="H3659" s="17">
        <f t="shared" si="58"/>
        <v>0</v>
      </c>
    </row>
    <row r="3660" spans="1:8" x14ac:dyDescent="0.25">
      <c r="A3660" s="18">
        <v>42766</v>
      </c>
      <c r="B3660" s="19" t="s">
        <v>4083</v>
      </c>
      <c r="C3660" s="20">
        <v>99257</v>
      </c>
      <c r="D3660" s="4" t="s">
        <v>109</v>
      </c>
      <c r="E3660" s="17">
        <v>317.5</v>
      </c>
      <c r="F3660" s="41" t="s">
        <v>1173</v>
      </c>
      <c r="G3660" s="17">
        <v>317.5</v>
      </c>
      <c r="H3660" s="17">
        <f t="shared" si="58"/>
        <v>0</v>
      </c>
    </row>
    <row r="3661" spans="1:8" x14ac:dyDescent="0.25">
      <c r="A3661" s="18">
        <v>42766</v>
      </c>
      <c r="B3661" s="19" t="s">
        <v>4084</v>
      </c>
      <c r="C3661" s="20">
        <v>99258</v>
      </c>
      <c r="D3661" s="4" t="s">
        <v>291</v>
      </c>
      <c r="E3661" s="17">
        <v>2697.7</v>
      </c>
      <c r="F3661" s="41" t="s">
        <v>1173</v>
      </c>
      <c r="G3661" s="17">
        <v>2697.7</v>
      </c>
      <c r="H3661" s="17">
        <f t="shared" si="58"/>
        <v>0</v>
      </c>
    </row>
    <row r="3662" spans="1:8" x14ac:dyDescent="0.25">
      <c r="A3662" s="18">
        <v>42766</v>
      </c>
      <c r="B3662" s="19" t="s">
        <v>4085</v>
      </c>
      <c r="C3662" s="20">
        <v>99259</v>
      </c>
      <c r="D3662" s="4" t="s">
        <v>1256</v>
      </c>
      <c r="E3662" s="17">
        <v>1392.3</v>
      </c>
      <c r="F3662" s="41" t="s">
        <v>1173</v>
      </c>
      <c r="G3662" s="17">
        <v>1392.3</v>
      </c>
      <c r="H3662" s="17">
        <f t="shared" si="58"/>
        <v>0</v>
      </c>
    </row>
    <row r="3663" spans="1:8" x14ac:dyDescent="0.25">
      <c r="A3663" s="18">
        <v>42766</v>
      </c>
      <c r="B3663" s="19" t="s">
        <v>4086</v>
      </c>
      <c r="C3663" s="20">
        <v>99260</v>
      </c>
      <c r="D3663" s="4" t="s">
        <v>1081</v>
      </c>
      <c r="E3663" s="17">
        <v>2615.04</v>
      </c>
      <c r="F3663" s="41" t="s">
        <v>1173</v>
      </c>
      <c r="G3663" s="17">
        <v>2615.04</v>
      </c>
      <c r="H3663" s="17">
        <f t="shared" si="58"/>
        <v>0</v>
      </c>
    </row>
    <row r="3664" spans="1:8" x14ac:dyDescent="0.25">
      <c r="A3664" s="18">
        <v>42766</v>
      </c>
      <c r="B3664" s="19" t="s">
        <v>4087</v>
      </c>
      <c r="C3664" s="20">
        <v>99261</v>
      </c>
      <c r="D3664" s="4" t="s">
        <v>83</v>
      </c>
      <c r="E3664" s="17">
        <v>4393.7</v>
      </c>
      <c r="F3664" s="41" t="s">
        <v>1173</v>
      </c>
      <c r="G3664" s="17">
        <v>4393.7</v>
      </c>
      <c r="H3664" s="17">
        <f t="shared" si="58"/>
        <v>0</v>
      </c>
    </row>
    <row r="3665" spans="1:8" x14ac:dyDescent="0.25">
      <c r="A3665" s="18">
        <v>42766</v>
      </c>
      <c r="B3665" s="19" t="s">
        <v>4088</v>
      </c>
      <c r="C3665" s="20">
        <v>99262</v>
      </c>
      <c r="D3665" s="4" t="s">
        <v>1259</v>
      </c>
      <c r="E3665" s="17">
        <v>2165.8000000000002</v>
      </c>
      <c r="F3665" s="41" t="s">
        <v>1173</v>
      </c>
      <c r="G3665" s="17">
        <v>2165.8000000000002</v>
      </c>
      <c r="H3665" s="17">
        <f t="shared" si="58"/>
        <v>0</v>
      </c>
    </row>
    <row r="3666" spans="1:8" x14ac:dyDescent="0.25">
      <c r="A3666" s="18">
        <v>42766</v>
      </c>
      <c r="B3666" s="19" t="s">
        <v>4089</v>
      </c>
      <c r="C3666" s="20">
        <v>99263</v>
      </c>
      <c r="D3666" s="4" t="s">
        <v>88</v>
      </c>
      <c r="E3666" s="17">
        <v>7031.5</v>
      </c>
      <c r="F3666" s="41" t="s">
        <v>1173</v>
      </c>
      <c r="G3666" s="17">
        <v>7031.5</v>
      </c>
      <c r="H3666" s="17">
        <f t="shared" si="58"/>
        <v>0</v>
      </c>
    </row>
    <row r="3667" spans="1:8" x14ac:dyDescent="0.25">
      <c r="A3667" s="18">
        <v>42766</v>
      </c>
      <c r="B3667" s="19" t="s">
        <v>4090</v>
      </c>
      <c r="C3667" s="20">
        <v>99264</v>
      </c>
      <c r="D3667" s="4" t="s">
        <v>69</v>
      </c>
      <c r="E3667" s="17">
        <v>1768.6</v>
      </c>
      <c r="F3667" s="41" t="s">
        <v>1173</v>
      </c>
      <c r="G3667" s="17">
        <v>1768.6</v>
      </c>
      <c r="H3667" s="17">
        <f t="shared" si="58"/>
        <v>0</v>
      </c>
    </row>
    <row r="3668" spans="1:8" x14ac:dyDescent="0.25">
      <c r="A3668" s="18">
        <v>42766</v>
      </c>
      <c r="B3668" s="19" t="s">
        <v>4091</v>
      </c>
      <c r="C3668" s="20">
        <v>99265</v>
      </c>
      <c r="D3668" s="4" t="s">
        <v>143</v>
      </c>
      <c r="E3668" s="17">
        <v>7134.4</v>
      </c>
      <c r="F3668" s="41" t="s">
        <v>1173</v>
      </c>
      <c r="G3668" s="17">
        <v>7134.4</v>
      </c>
      <c r="H3668" s="17">
        <f t="shared" si="58"/>
        <v>0</v>
      </c>
    </row>
    <row r="3669" spans="1:8" x14ac:dyDescent="0.25">
      <c r="A3669" s="18">
        <v>42766</v>
      </c>
      <c r="B3669" s="19" t="s">
        <v>4092</v>
      </c>
      <c r="C3669" s="20">
        <v>99266</v>
      </c>
      <c r="D3669" s="4" t="s">
        <v>133</v>
      </c>
      <c r="E3669" s="17">
        <v>152.9</v>
      </c>
      <c r="F3669" s="41" t="s">
        <v>1173</v>
      </c>
      <c r="G3669" s="17">
        <v>152.9</v>
      </c>
      <c r="H3669" s="17">
        <f t="shared" si="58"/>
        <v>0</v>
      </c>
    </row>
    <row r="3670" spans="1:8" x14ac:dyDescent="0.25">
      <c r="A3670" s="18">
        <v>42766</v>
      </c>
      <c r="B3670" s="19" t="s">
        <v>4093</v>
      </c>
      <c r="C3670" s="20">
        <v>99267</v>
      </c>
      <c r="D3670" s="4" t="s">
        <v>105</v>
      </c>
      <c r="E3670" s="17">
        <v>203.5</v>
      </c>
      <c r="F3670" s="41" t="s">
        <v>1173</v>
      </c>
      <c r="G3670" s="17">
        <v>203.5</v>
      </c>
      <c r="H3670" s="17">
        <f t="shared" si="58"/>
        <v>0</v>
      </c>
    </row>
    <row r="3671" spans="1:8" x14ac:dyDescent="0.25">
      <c r="A3671" s="18">
        <v>42766</v>
      </c>
      <c r="B3671" s="19" t="s">
        <v>4094</v>
      </c>
      <c r="C3671" s="20">
        <v>99268</v>
      </c>
      <c r="D3671" s="4" t="s">
        <v>151</v>
      </c>
      <c r="E3671" s="17">
        <v>21391.9</v>
      </c>
      <c r="F3671" s="41" t="s">
        <v>1173</v>
      </c>
      <c r="G3671" s="17">
        <v>21391.9</v>
      </c>
      <c r="H3671" s="17">
        <f t="shared" si="58"/>
        <v>0</v>
      </c>
    </row>
    <row r="3672" spans="1:8" x14ac:dyDescent="0.25">
      <c r="A3672" s="18">
        <v>42766</v>
      </c>
      <c r="B3672" s="19" t="s">
        <v>4095</v>
      </c>
      <c r="C3672" s="20">
        <v>99269</v>
      </c>
      <c r="D3672" s="4" t="s">
        <v>157</v>
      </c>
      <c r="E3672" s="17">
        <v>30272</v>
      </c>
      <c r="F3672" s="41" t="s">
        <v>1173</v>
      </c>
      <c r="G3672" s="17">
        <v>30272</v>
      </c>
      <c r="H3672" s="17">
        <f t="shared" si="58"/>
        <v>0</v>
      </c>
    </row>
    <row r="3673" spans="1:8" x14ac:dyDescent="0.25">
      <c r="A3673" s="18">
        <v>42766</v>
      </c>
      <c r="B3673" s="19" t="s">
        <v>4096</v>
      </c>
      <c r="C3673" s="20">
        <v>99270</v>
      </c>
      <c r="D3673" s="4" t="s">
        <v>4097</v>
      </c>
      <c r="E3673" s="17">
        <v>29730</v>
      </c>
      <c r="F3673" s="41" t="s">
        <v>4098</v>
      </c>
      <c r="G3673" s="17">
        <v>29730</v>
      </c>
      <c r="H3673" s="17">
        <f t="shared" si="58"/>
        <v>0</v>
      </c>
    </row>
    <row r="3674" spans="1:8" x14ac:dyDescent="0.25">
      <c r="A3674" s="18">
        <v>42766</v>
      </c>
      <c r="B3674" s="19" t="s">
        <v>4099</v>
      </c>
      <c r="C3674" s="20">
        <v>99271</v>
      </c>
      <c r="D3674" s="4" t="s">
        <v>79</v>
      </c>
      <c r="E3674" s="17">
        <v>3775.4</v>
      </c>
      <c r="F3674" s="41" t="s">
        <v>1173</v>
      </c>
      <c r="G3674" s="17">
        <v>3775.4</v>
      </c>
      <c r="H3674" s="17">
        <f t="shared" si="58"/>
        <v>0</v>
      </c>
    </row>
    <row r="3675" spans="1:8" x14ac:dyDescent="0.25">
      <c r="A3675" s="18">
        <v>42766</v>
      </c>
      <c r="B3675" s="19" t="s">
        <v>4100</v>
      </c>
      <c r="C3675" s="20">
        <v>99272</v>
      </c>
      <c r="D3675" s="4" t="s">
        <v>47</v>
      </c>
      <c r="E3675" s="17">
        <v>3924</v>
      </c>
      <c r="F3675" s="41" t="s">
        <v>1173</v>
      </c>
      <c r="G3675" s="17">
        <v>3924</v>
      </c>
      <c r="H3675" s="17">
        <f t="shared" si="58"/>
        <v>0</v>
      </c>
    </row>
    <row r="3676" spans="1:8" x14ac:dyDescent="0.25">
      <c r="A3676" s="18">
        <v>42766</v>
      </c>
      <c r="B3676" s="19" t="s">
        <v>4101</v>
      </c>
      <c r="C3676" s="20">
        <v>99273</v>
      </c>
      <c r="D3676" s="4" t="s">
        <v>3426</v>
      </c>
      <c r="E3676" s="17">
        <v>1344.6</v>
      </c>
      <c r="F3676" s="41" t="s">
        <v>1173</v>
      </c>
      <c r="G3676" s="17">
        <v>1344.6</v>
      </c>
      <c r="H3676" s="17">
        <f t="shared" si="58"/>
        <v>0</v>
      </c>
    </row>
    <row r="3677" spans="1:8" x14ac:dyDescent="0.25">
      <c r="A3677" s="18">
        <v>42766</v>
      </c>
      <c r="B3677" s="19" t="s">
        <v>4102</v>
      </c>
      <c r="C3677" s="20">
        <v>99274</v>
      </c>
      <c r="D3677" s="4" t="s">
        <v>270</v>
      </c>
      <c r="E3677" s="17">
        <v>38035.4</v>
      </c>
      <c r="F3677" s="41" t="s">
        <v>307</v>
      </c>
      <c r="G3677" s="17">
        <v>38035.4</v>
      </c>
      <c r="H3677" s="17">
        <f t="shared" si="58"/>
        <v>0</v>
      </c>
    </row>
    <row r="3678" spans="1:8" x14ac:dyDescent="0.25">
      <c r="A3678" s="18">
        <v>42766</v>
      </c>
      <c r="B3678" s="19" t="s">
        <v>4103</v>
      </c>
      <c r="C3678" s="20">
        <v>99275</v>
      </c>
      <c r="D3678" s="4" t="s">
        <v>442</v>
      </c>
      <c r="E3678" s="17">
        <v>8744.2999999999993</v>
      </c>
      <c r="F3678" s="41" t="s">
        <v>765</v>
      </c>
      <c r="G3678" s="17">
        <v>8744.2999999999993</v>
      </c>
      <c r="H3678" s="17">
        <f t="shared" si="58"/>
        <v>0</v>
      </c>
    </row>
    <row r="3679" spans="1:8" x14ac:dyDescent="0.25">
      <c r="A3679" s="18">
        <v>42766</v>
      </c>
      <c r="B3679" s="19" t="s">
        <v>4104</v>
      </c>
      <c r="C3679" s="20">
        <v>99276</v>
      </c>
      <c r="D3679" s="4" t="s">
        <v>876</v>
      </c>
      <c r="E3679" s="17">
        <v>3608</v>
      </c>
      <c r="F3679" s="41" t="s">
        <v>1429</v>
      </c>
      <c r="G3679" s="17">
        <v>3608</v>
      </c>
      <c r="H3679" s="17">
        <f t="shared" si="58"/>
        <v>0</v>
      </c>
    </row>
    <row r="3680" spans="1:8" x14ac:dyDescent="0.25">
      <c r="A3680" s="18">
        <v>42766</v>
      </c>
      <c r="B3680" s="19" t="s">
        <v>4105</v>
      </c>
      <c r="C3680" s="20">
        <v>99277</v>
      </c>
      <c r="D3680" s="4" t="s">
        <v>435</v>
      </c>
      <c r="E3680" s="17">
        <v>3668</v>
      </c>
      <c r="F3680" s="41" t="s">
        <v>1889</v>
      </c>
      <c r="G3680" s="17">
        <v>3668</v>
      </c>
      <c r="H3680" s="17">
        <f t="shared" si="58"/>
        <v>0</v>
      </c>
    </row>
    <row r="3681" spans="1:8" x14ac:dyDescent="0.25">
      <c r="A3681" s="18">
        <v>42766</v>
      </c>
      <c r="B3681" s="19" t="s">
        <v>4106</v>
      </c>
      <c r="C3681" s="20">
        <v>99278</v>
      </c>
      <c r="D3681" s="4" t="s">
        <v>432</v>
      </c>
      <c r="E3681" s="17">
        <v>3640.3</v>
      </c>
      <c r="F3681" s="41" t="s">
        <v>1889</v>
      </c>
      <c r="G3681" s="17">
        <v>3640.3</v>
      </c>
      <c r="H3681" s="17">
        <f t="shared" si="58"/>
        <v>0</v>
      </c>
    </row>
    <row r="3682" spans="1:8" x14ac:dyDescent="0.25">
      <c r="A3682" s="18">
        <v>42766</v>
      </c>
      <c r="B3682" s="19" t="s">
        <v>4107</v>
      </c>
      <c r="C3682" s="20">
        <v>99279</v>
      </c>
      <c r="D3682" s="4" t="s">
        <v>272</v>
      </c>
      <c r="E3682" s="17">
        <v>3448</v>
      </c>
      <c r="F3682" s="42" t="s">
        <v>4171</v>
      </c>
      <c r="G3682" s="22">
        <f>3228.08+219.92</f>
        <v>3448</v>
      </c>
      <c r="H3682" s="22">
        <f t="shared" si="58"/>
        <v>0</v>
      </c>
    </row>
    <row r="3683" spans="1:8" x14ac:dyDescent="0.25">
      <c r="A3683" s="18">
        <v>42766</v>
      </c>
      <c r="B3683" s="19" t="s">
        <v>4108</v>
      </c>
      <c r="C3683" s="20">
        <v>99280</v>
      </c>
      <c r="D3683" s="4" t="s">
        <v>176</v>
      </c>
      <c r="E3683" s="17">
        <v>2677.5</v>
      </c>
      <c r="F3683" s="41" t="s">
        <v>1173</v>
      </c>
      <c r="G3683" s="17">
        <v>2677.5</v>
      </c>
      <c r="H3683" s="17">
        <f t="shared" si="58"/>
        <v>0</v>
      </c>
    </row>
    <row r="3684" spans="1:8" x14ac:dyDescent="0.25">
      <c r="A3684" s="18">
        <v>42766</v>
      </c>
      <c r="B3684" s="19" t="s">
        <v>4109</v>
      </c>
      <c r="C3684" s="20">
        <v>99281</v>
      </c>
      <c r="D3684" s="4" t="s">
        <v>268</v>
      </c>
      <c r="E3684" s="17">
        <v>19592</v>
      </c>
      <c r="F3684" s="41" t="s">
        <v>307</v>
      </c>
      <c r="G3684" s="17">
        <v>19592</v>
      </c>
      <c r="H3684" s="17">
        <f t="shared" si="58"/>
        <v>0</v>
      </c>
    </row>
    <row r="3685" spans="1:8" x14ac:dyDescent="0.25">
      <c r="A3685" s="18">
        <v>42766</v>
      </c>
      <c r="B3685" s="19" t="s">
        <v>4110</v>
      </c>
      <c r="C3685" s="20">
        <v>99282</v>
      </c>
      <c r="D3685" s="4" t="s">
        <v>476</v>
      </c>
      <c r="E3685" s="17">
        <v>4362.3</v>
      </c>
      <c r="F3685" s="41" t="s">
        <v>1173</v>
      </c>
      <c r="G3685" s="17">
        <v>4362.3</v>
      </c>
      <c r="H3685" s="17">
        <f t="shared" si="58"/>
        <v>0</v>
      </c>
    </row>
    <row r="3686" spans="1:8" x14ac:dyDescent="0.25">
      <c r="A3686" s="18">
        <v>42766</v>
      </c>
      <c r="B3686" s="19" t="s">
        <v>4111</v>
      </c>
      <c r="C3686" s="20">
        <v>99283</v>
      </c>
      <c r="D3686" s="4" t="s">
        <v>472</v>
      </c>
      <c r="E3686" s="17">
        <v>1155</v>
      </c>
      <c r="F3686" s="41" t="s">
        <v>2744</v>
      </c>
      <c r="G3686" s="17">
        <v>1155</v>
      </c>
      <c r="H3686" s="17">
        <f t="shared" si="58"/>
        <v>0</v>
      </c>
    </row>
    <row r="3687" spans="1:8" x14ac:dyDescent="0.25">
      <c r="A3687" s="18">
        <v>42766</v>
      </c>
      <c r="B3687" s="19" t="s">
        <v>4112</v>
      </c>
      <c r="C3687" s="20">
        <v>99284</v>
      </c>
      <c r="D3687" s="4" t="s">
        <v>305</v>
      </c>
      <c r="E3687" s="17">
        <v>627.79999999999995</v>
      </c>
      <c r="F3687" s="41" t="s">
        <v>3273</v>
      </c>
      <c r="G3687" s="17">
        <v>627.79999999999995</v>
      </c>
      <c r="H3687" s="17">
        <f t="shared" si="58"/>
        <v>0</v>
      </c>
    </row>
    <row r="3688" spans="1:8" x14ac:dyDescent="0.25">
      <c r="A3688" s="18">
        <v>42766</v>
      </c>
      <c r="B3688" s="19" t="s">
        <v>4113</v>
      </c>
      <c r="C3688" s="20">
        <v>99285</v>
      </c>
      <c r="D3688" s="4" t="s">
        <v>159</v>
      </c>
      <c r="E3688" s="17">
        <v>8622.75</v>
      </c>
      <c r="F3688" s="41" t="s">
        <v>1173</v>
      </c>
      <c r="G3688" s="17">
        <v>8622.75</v>
      </c>
      <c r="H3688" s="17">
        <f t="shared" si="58"/>
        <v>0</v>
      </c>
    </row>
    <row r="3689" spans="1:8" x14ac:dyDescent="0.25">
      <c r="A3689" s="18">
        <v>42766</v>
      </c>
      <c r="B3689" s="19" t="s">
        <v>4114</v>
      </c>
      <c r="C3689" s="20">
        <v>99286</v>
      </c>
      <c r="D3689" s="15" t="s">
        <v>10</v>
      </c>
      <c r="E3689" s="16">
        <v>0</v>
      </c>
      <c r="F3689" s="40" t="s">
        <v>95</v>
      </c>
      <c r="G3689" s="16">
        <v>0</v>
      </c>
      <c r="H3689" s="16">
        <f t="shared" si="58"/>
        <v>0</v>
      </c>
    </row>
    <row r="3690" spans="1:8" x14ac:dyDescent="0.25">
      <c r="A3690" s="18">
        <v>42766</v>
      </c>
      <c r="B3690" s="19" t="s">
        <v>4115</v>
      </c>
      <c r="C3690" s="20">
        <v>99287</v>
      </c>
      <c r="D3690" s="4" t="s">
        <v>309</v>
      </c>
      <c r="E3690" s="17">
        <v>821.8</v>
      </c>
      <c r="F3690" s="41" t="s">
        <v>1173</v>
      </c>
      <c r="G3690" s="17">
        <v>821.8</v>
      </c>
      <c r="H3690" s="17">
        <f t="shared" si="58"/>
        <v>0</v>
      </c>
    </row>
    <row r="3691" spans="1:8" x14ac:dyDescent="0.25">
      <c r="A3691" s="18">
        <v>42766</v>
      </c>
      <c r="B3691" s="19" t="s">
        <v>4116</v>
      </c>
      <c r="C3691" s="20">
        <v>99288</v>
      </c>
      <c r="D3691" s="4" t="s">
        <v>302</v>
      </c>
      <c r="E3691" s="17">
        <v>6660.6</v>
      </c>
      <c r="F3691" s="41" t="s">
        <v>1173</v>
      </c>
      <c r="G3691" s="17">
        <v>6660.6</v>
      </c>
      <c r="H3691" s="17">
        <f t="shared" si="58"/>
        <v>0</v>
      </c>
    </row>
    <row r="3692" spans="1:8" x14ac:dyDescent="0.25">
      <c r="A3692" s="18">
        <v>42766</v>
      </c>
      <c r="B3692" s="19" t="s">
        <v>4117</v>
      </c>
      <c r="C3692" s="20">
        <v>99289</v>
      </c>
      <c r="D3692" s="4" t="s">
        <v>231</v>
      </c>
      <c r="E3692" s="17">
        <v>12857.6</v>
      </c>
      <c r="F3692" s="41" t="s">
        <v>1889</v>
      </c>
      <c r="G3692" s="17">
        <v>12857.6</v>
      </c>
      <c r="H3692" s="17">
        <f t="shared" si="58"/>
        <v>0</v>
      </c>
    </row>
    <row r="3693" spans="1:8" x14ac:dyDescent="0.25">
      <c r="A3693" s="18">
        <v>42766</v>
      </c>
      <c r="B3693" s="19" t="s">
        <v>4118</v>
      </c>
      <c r="C3693" s="20">
        <v>99290</v>
      </c>
      <c r="D3693" s="4" t="s">
        <v>67</v>
      </c>
      <c r="E3693" s="17">
        <v>3393</v>
      </c>
      <c r="F3693" s="41" t="s">
        <v>307</v>
      </c>
      <c r="G3693" s="17">
        <v>3393</v>
      </c>
      <c r="H3693" s="17">
        <f t="shared" si="58"/>
        <v>0</v>
      </c>
    </row>
    <row r="3694" spans="1:8" x14ac:dyDescent="0.25">
      <c r="A3694" s="18">
        <v>42766</v>
      </c>
      <c r="B3694" s="19" t="s">
        <v>4119</v>
      </c>
      <c r="C3694" s="20">
        <v>99291</v>
      </c>
      <c r="D3694" s="4" t="s">
        <v>10</v>
      </c>
      <c r="E3694" s="17">
        <v>267090.8</v>
      </c>
      <c r="F3694" s="41" t="s">
        <v>307</v>
      </c>
      <c r="G3694" s="17">
        <v>267090.8</v>
      </c>
      <c r="H3694" s="17">
        <f t="shared" si="58"/>
        <v>0</v>
      </c>
    </row>
    <row r="3695" spans="1:8" x14ac:dyDescent="0.25">
      <c r="A3695" s="18">
        <v>42766</v>
      </c>
      <c r="B3695" s="19" t="s">
        <v>4120</v>
      </c>
      <c r="C3695" s="20">
        <v>99292</v>
      </c>
      <c r="D3695" s="4" t="s">
        <v>10</v>
      </c>
      <c r="E3695" s="17">
        <v>26559.5</v>
      </c>
      <c r="F3695" s="41" t="s">
        <v>307</v>
      </c>
      <c r="G3695" s="17">
        <v>26559.5</v>
      </c>
      <c r="H3695" s="17">
        <f t="shared" si="58"/>
        <v>0</v>
      </c>
    </row>
    <row r="3696" spans="1:8" x14ac:dyDescent="0.25">
      <c r="A3696" s="18">
        <v>42766</v>
      </c>
      <c r="B3696" s="19" t="s">
        <v>4121</v>
      </c>
      <c r="C3696" s="20">
        <v>99293</v>
      </c>
      <c r="D3696" s="4" t="s">
        <v>2240</v>
      </c>
      <c r="E3696" s="17">
        <v>9035.1</v>
      </c>
      <c r="F3696" s="41" t="s">
        <v>1173</v>
      </c>
      <c r="G3696" s="17">
        <v>9035.1</v>
      </c>
      <c r="H3696" s="17">
        <f t="shared" si="58"/>
        <v>0</v>
      </c>
    </row>
    <row r="3697" spans="1:8" x14ac:dyDescent="0.25">
      <c r="A3697" s="18">
        <v>42766</v>
      </c>
      <c r="B3697" s="19" t="s">
        <v>4122</v>
      </c>
      <c r="C3697" s="20">
        <v>99294</v>
      </c>
      <c r="D3697" s="4" t="s">
        <v>352</v>
      </c>
      <c r="E3697" s="17">
        <v>3811.6</v>
      </c>
      <c r="F3697" s="41" t="s">
        <v>1173</v>
      </c>
      <c r="G3697" s="17">
        <v>3811.6</v>
      </c>
      <c r="H3697" s="17">
        <f t="shared" si="58"/>
        <v>0</v>
      </c>
    </row>
    <row r="3698" spans="1:8" x14ac:dyDescent="0.25">
      <c r="A3698" s="18">
        <v>42766</v>
      </c>
      <c r="B3698" s="19" t="s">
        <v>4123</v>
      </c>
      <c r="C3698" s="20">
        <v>99295</v>
      </c>
      <c r="D3698" s="4" t="s">
        <v>341</v>
      </c>
      <c r="E3698" s="17">
        <v>11355.7</v>
      </c>
      <c r="F3698" s="41" t="s">
        <v>1173</v>
      </c>
      <c r="G3698" s="17">
        <v>11355.7</v>
      </c>
      <c r="H3698" s="17">
        <f t="shared" si="58"/>
        <v>0</v>
      </c>
    </row>
    <row r="3699" spans="1:8" x14ac:dyDescent="0.25">
      <c r="A3699" s="18">
        <v>42766</v>
      </c>
      <c r="B3699" s="19" t="s">
        <v>4124</v>
      </c>
      <c r="C3699" s="20">
        <v>99296</v>
      </c>
      <c r="D3699" s="4" t="s">
        <v>312</v>
      </c>
      <c r="E3699" s="17">
        <v>42124</v>
      </c>
      <c r="F3699" s="41" t="s">
        <v>4125</v>
      </c>
      <c r="G3699" s="17">
        <v>42124</v>
      </c>
      <c r="H3699" s="17">
        <f t="shared" si="58"/>
        <v>0</v>
      </c>
    </row>
    <row r="3700" spans="1:8" x14ac:dyDescent="0.25">
      <c r="A3700" s="18">
        <v>42766</v>
      </c>
      <c r="B3700" s="19" t="s">
        <v>4126</v>
      </c>
      <c r="C3700" s="20">
        <v>99297</v>
      </c>
      <c r="D3700" s="4" t="s">
        <v>222</v>
      </c>
      <c r="E3700" s="17">
        <v>20475.2</v>
      </c>
      <c r="F3700" s="42" t="s">
        <v>4172</v>
      </c>
      <c r="G3700" s="22">
        <f>194+20281.2</f>
        <v>20475.2</v>
      </c>
      <c r="H3700" s="22">
        <f t="shared" si="58"/>
        <v>0</v>
      </c>
    </row>
    <row r="3701" spans="1:8" x14ac:dyDescent="0.25">
      <c r="A3701" s="18">
        <v>42766</v>
      </c>
      <c r="B3701" s="19" t="s">
        <v>4127</v>
      </c>
      <c r="C3701" s="20">
        <v>99298</v>
      </c>
      <c r="D3701" s="4" t="s">
        <v>356</v>
      </c>
      <c r="E3701" s="17">
        <v>14125</v>
      </c>
      <c r="F3701" s="41" t="s">
        <v>3126</v>
      </c>
      <c r="G3701" s="17">
        <v>14125</v>
      </c>
      <c r="H3701" s="17">
        <f t="shared" si="58"/>
        <v>0</v>
      </c>
    </row>
    <row r="3702" spans="1:8" x14ac:dyDescent="0.25">
      <c r="A3702" s="18">
        <v>42766</v>
      </c>
      <c r="B3702" s="19" t="s">
        <v>4128</v>
      </c>
      <c r="C3702" s="20">
        <v>99299</v>
      </c>
      <c r="D3702" s="4" t="s">
        <v>115</v>
      </c>
      <c r="E3702" s="17">
        <v>372.6</v>
      </c>
      <c r="F3702" s="41" t="s">
        <v>1173</v>
      </c>
      <c r="G3702" s="17">
        <v>372.6</v>
      </c>
      <c r="H3702" s="17">
        <f t="shared" si="58"/>
        <v>0</v>
      </c>
    </row>
    <row r="3703" spans="1:8" x14ac:dyDescent="0.25">
      <c r="A3703" s="18">
        <v>42766</v>
      </c>
      <c r="B3703" s="19" t="s">
        <v>4129</v>
      </c>
      <c r="C3703" s="20">
        <v>99300</v>
      </c>
      <c r="D3703" s="4" t="s">
        <v>182</v>
      </c>
      <c r="E3703" s="17">
        <v>2500</v>
      </c>
      <c r="F3703" s="41" t="s">
        <v>3126</v>
      </c>
      <c r="G3703" s="17">
        <v>2500</v>
      </c>
      <c r="H3703" s="17">
        <f t="shared" si="58"/>
        <v>0</v>
      </c>
    </row>
    <row r="3704" spans="1:8" x14ac:dyDescent="0.25">
      <c r="A3704" s="18">
        <v>42766</v>
      </c>
      <c r="B3704" s="19" t="s">
        <v>4130</v>
      </c>
      <c r="C3704" s="20">
        <v>99301</v>
      </c>
      <c r="D3704" s="4" t="s">
        <v>528</v>
      </c>
      <c r="E3704" s="17">
        <v>10364.620000000001</v>
      </c>
      <c r="F3704" s="41" t="s">
        <v>3126</v>
      </c>
      <c r="G3704" s="17">
        <v>10364.620000000001</v>
      </c>
      <c r="H3704" s="17">
        <f t="shared" si="58"/>
        <v>0</v>
      </c>
    </row>
    <row r="3705" spans="1:8" x14ac:dyDescent="0.25">
      <c r="A3705" s="18">
        <v>42766</v>
      </c>
      <c r="B3705" s="19" t="s">
        <v>4131</v>
      </c>
      <c r="C3705" s="20">
        <v>99302</v>
      </c>
      <c r="D3705" s="4" t="s">
        <v>113</v>
      </c>
      <c r="E3705" s="17">
        <v>2227.1999999999998</v>
      </c>
      <c r="F3705" s="41" t="s">
        <v>3126</v>
      </c>
      <c r="G3705" s="17">
        <v>2227.1999999999998</v>
      </c>
      <c r="H3705" s="17">
        <f t="shared" si="58"/>
        <v>0</v>
      </c>
    </row>
    <row r="3706" spans="1:8" x14ac:dyDescent="0.25">
      <c r="A3706" s="18">
        <v>42766</v>
      </c>
      <c r="B3706" s="19" t="s">
        <v>4132</v>
      </c>
      <c r="C3706" s="20">
        <v>99303</v>
      </c>
      <c r="D3706" s="4" t="s">
        <v>528</v>
      </c>
      <c r="E3706" s="17">
        <v>335.5</v>
      </c>
      <c r="F3706" s="41" t="s">
        <v>3126</v>
      </c>
      <c r="G3706" s="17">
        <v>335.5</v>
      </c>
      <c r="H3706" s="17">
        <f t="shared" si="58"/>
        <v>0</v>
      </c>
    </row>
    <row r="3707" spans="1:8" x14ac:dyDescent="0.25">
      <c r="A3707" s="18">
        <v>42766</v>
      </c>
      <c r="B3707" s="19" t="s">
        <v>4133</v>
      </c>
      <c r="C3707" s="20">
        <v>99304</v>
      </c>
      <c r="D3707" s="4" t="s">
        <v>57</v>
      </c>
      <c r="E3707" s="17">
        <v>896.7</v>
      </c>
      <c r="F3707" s="41" t="s">
        <v>3126</v>
      </c>
      <c r="G3707" s="17">
        <v>896.7</v>
      </c>
      <c r="H3707" s="17">
        <f t="shared" si="58"/>
        <v>0</v>
      </c>
    </row>
    <row r="3708" spans="1:8" x14ac:dyDescent="0.25">
      <c r="A3708" s="18">
        <v>42766</v>
      </c>
      <c r="B3708" s="19" t="s">
        <v>4134</v>
      </c>
      <c r="C3708" s="20">
        <v>99305</v>
      </c>
      <c r="D3708" s="4" t="s">
        <v>53</v>
      </c>
      <c r="E3708" s="17">
        <v>2582.4</v>
      </c>
      <c r="F3708" s="41" t="s">
        <v>3126</v>
      </c>
      <c r="G3708" s="17">
        <v>2582.4</v>
      </c>
      <c r="H3708" s="17">
        <f t="shared" si="58"/>
        <v>0</v>
      </c>
    </row>
    <row r="3709" spans="1:8" x14ac:dyDescent="0.25">
      <c r="A3709" s="18">
        <v>42766</v>
      </c>
      <c r="B3709" s="19" t="s">
        <v>4135</v>
      </c>
      <c r="C3709" s="20">
        <v>99306</v>
      </c>
      <c r="D3709" s="4" t="s">
        <v>45</v>
      </c>
      <c r="E3709" s="17">
        <v>1376</v>
      </c>
      <c r="F3709" s="41" t="s">
        <v>3126</v>
      </c>
      <c r="G3709" s="17">
        <v>1376</v>
      </c>
      <c r="H3709" s="17">
        <f t="shared" si="58"/>
        <v>0</v>
      </c>
    </row>
    <row r="3710" spans="1:8" x14ac:dyDescent="0.25">
      <c r="A3710" s="18">
        <v>42766</v>
      </c>
      <c r="B3710" s="19" t="s">
        <v>4136</v>
      </c>
      <c r="C3710" s="20">
        <v>99307</v>
      </c>
      <c r="D3710" s="4" t="s">
        <v>63</v>
      </c>
      <c r="E3710" s="17">
        <v>1360</v>
      </c>
      <c r="F3710" s="41" t="s">
        <v>3126</v>
      </c>
      <c r="G3710" s="17">
        <v>1360</v>
      </c>
      <c r="H3710" s="17">
        <f t="shared" si="58"/>
        <v>0</v>
      </c>
    </row>
    <row r="3711" spans="1:8" x14ac:dyDescent="0.25">
      <c r="A3711" s="18">
        <v>42766</v>
      </c>
      <c r="B3711" s="19" t="s">
        <v>4137</v>
      </c>
      <c r="C3711" s="20">
        <v>99308</v>
      </c>
      <c r="D3711" s="15" t="s">
        <v>483</v>
      </c>
      <c r="E3711" s="16">
        <v>0</v>
      </c>
      <c r="F3711" s="40" t="s">
        <v>95</v>
      </c>
      <c r="G3711" s="16">
        <v>0</v>
      </c>
      <c r="H3711" s="16">
        <f t="shared" si="58"/>
        <v>0</v>
      </c>
    </row>
    <row r="3712" spans="1:8" x14ac:dyDescent="0.25">
      <c r="A3712" s="18">
        <v>42766</v>
      </c>
      <c r="B3712" s="19" t="s">
        <v>4138</v>
      </c>
      <c r="C3712" s="20">
        <v>99309</v>
      </c>
      <c r="D3712" s="4" t="s">
        <v>1299</v>
      </c>
      <c r="E3712" s="17">
        <v>4454.3999999999996</v>
      </c>
      <c r="F3712" s="41" t="s">
        <v>3126</v>
      </c>
      <c r="G3712" s="17">
        <v>4454.3999999999996</v>
      </c>
      <c r="H3712" s="17">
        <f t="shared" si="58"/>
        <v>0</v>
      </c>
    </row>
    <row r="3713" spans="1:8" x14ac:dyDescent="0.25">
      <c r="A3713" s="18">
        <v>42766</v>
      </c>
      <c r="B3713" s="19" t="s">
        <v>4139</v>
      </c>
      <c r="C3713" s="20">
        <v>99310</v>
      </c>
      <c r="D3713" s="4" t="s">
        <v>531</v>
      </c>
      <c r="E3713" s="17">
        <v>6666.4</v>
      </c>
      <c r="F3713" s="41" t="s">
        <v>1173</v>
      </c>
      <c r="G3713" s="17">
        <v>6666.4</v>
      </c>
      <c r="H3713" s="17">
        <f t="shared" si="58"/>
        <v>0</v>
      </c>
    </row>
    <row r="3714" spans="1:8" x14ac:dyDescent="0.25">
      <c r="A3714" s="18">
        <v>42766</v>
      </c>
      <c r="B3714" s="19" t="s">
        <v>4140</v>
      </c>
      <c r="C3714" s="20">
        <v>99311</v>
      </c>
      <c r="D3714" s="4" t="s">
        <v>354</v>
      </c>
      <c r="E3714" s="17">
        <v>484</v>
      </c>
      <c r="F3714" s="41" t="s">
        <v>1173</v>
      </c>
      <c r="G3714" s="17">
        <v>484</v>
      </c>
      <c r="H3714" s="17">
        <f t="shared" si="58"/>
        <v>0</v>
      </c>
    </row>
    <row r="3715" spans="1:8" x14ac:dyDescent="0.25">
      <c r="A3715" s="18">
        <v>42766</v>
      </c>
      <c r="B3715" s="19" t="s">
        <v>4141</v>
      </c>
      <c r="C3715" s="20">
        <v>99312</v>
      </c>
      <c r="D3715" s="4" t="s">
        <v>40</v>
      </c>
      <c r="E3715" s="17">
        <v>3726.6</v>
      </c>
      <c r="F3715" s="41" t="s">
        <v>1889</v>
      </c>
      <c r="G3715" s="17">
        <v>3726.6</v>
      </c>
      <c r="H3715" s="17">
        <f t="shared" si="58"/>
        <v>0</v>
      </c>
    </row>
    <row r="3716" spans="1:8" x14ac:dyDescent="0.25">
      <c r="A3716" s="18">
        <v>42766</v>
      </c>
      <c r="B3716" s="19" t="s">
        <v>4142</v>
      </c>
      <c r="C3716" s="20">
        <v>99313</v>
      </c>
      <c r="D3716" s="4" t="s">
        <v>38</v>
      </c>
      <c r="E3716" s="17">
        <v>3215.3</v>
      </c>
      <c r="F3716" s="41" t="s">
        <v>765</v>
      </c>
      <c r="G3716" s="17">
        <v>3215.3</v>
      </c>
      <c r="H3716" s="17">
        <f t="shared" si="58"/>
        <v>0</v>
      </c>
    </row>
    <row r="3717" spans="1:8" x14ac:dyDescent="0.25">
      <c r="A3717" s="18">
        <v>42766</v>
      </c>
      <c r="B3717" s="19" t="s">
        <v>4143</v>
      </c>
      <c r="C3717" s="20">
        <v>99314</v>
      </c>
      <c r="D3717" s="4" t="s">
        <v>51</v>
      </c>
      <c r="E3717" s="17">
        <v>3942.9</v>
      </c>
      <c r="F3717" s="42" t="s">
        <v>4170</v>
      </c>
      <c r="G3717" s="22">
        <f>3000+942.9</f>
        <v>3942.9</v>
      </c>
      <c r="H3717" s="22">
        <f t="shared" si="58"/>
        <v>0</v>
      </c>
    </row>
    <row r="3718" spans="1:8" x14ac:dyDescent="0.25">
      <c r="A3718" s="18">
        <v>42766</v>
      </c>
      <c r="B3718" s="19" t="s">
        <v>4144</v>
      </c>
      <c r="C3718" s="20">
        <v>99315</v>
      </c>
      <c r="D3718" s="4" t="s">
        <v>49</v>
      </c>
      <c r="E3718" s="17">
        <v>10296</v>
      </c>
      <c r="F3718" s="41" t="s">
        <v>765</v>
      </c>
      <c r="G3718" s="17">
        <v>10296</v>
      </c>
      <c r="H3718" s="17">
        <f t="shared" ref="H3718:H3741" si="59">E3718-G3718</f>
        <v>0</v>
      </c>
    </row>
    <row r="3719" spans="1:8" x14ac:dyDescent="0.25">
      <c r="A3719" s="18">
        <v>42766</v>
      </c>
      <c r="B3719" s="19" t="s">
        <v>4145</v>
      </c>
      <c r="C3719" s="20">
        <v>99316</v>
      </c>
      <c r="D3719" s="4" t="s">
        <v>35</v>
      </c>
      <c r="E3719" s="17">
        <v>9939.5</v>
      </c>
      <c r="F3719" s="41" t="s">
        <v>3126</v>
      </c>
      <c r="G3719" s="17">
        <v>9939.5</v>
      </c>
      <c r="H3719" s="17">
        <f t="shared" si="59"/>
        <v>0</v>
      </c>
    </row>
    <row r="3720" spans="1:8" x14ac:dyDescent="0.25">
      <c r="A3720" s="18">
        <v>42766</v>
      </c>
      <c r="B3720" s="19" t="s">
        <v>4146</v>
      </c>
      <c r="C3720" s="20">
        <v>99317</v>
      </c>
      <c r="D3720" s="4" t="s">
        <v>32</v>
      </c>
      <c r="E3720" s="17">
        <v>5925</v>
      </c>
      <c r="F3720" s="41" t="s">
        <v>3126</v>
      </c>
      <c r="G3720" s="17">
        <v>5925</v>
      </c>
      <c r="H3720" s="17">
        <f t="shared" si="59"/>
        <v>0</v>
      </c>
    </row>
    <row r="3721" spans="1:8" x14ac:dyDescent="0.25">
      <c r="A3721" s="18">
        <v>42766</v>
      </c>
      <c r="B3721" s="19" t="s">
        <v>4147</v>
      </c>
      <c r="C3721" s="20">
        <v>99318</v>
      </c>
      <c r="D3721" s="4" t="s">
        <v>21</v>
      </c>
      <c r="E3721" s="17">
        <v>59746</v>
      </c>
      <c r="F3721" s="41" t="s">
        <v>4007</v>
      </c>
      <c r="G3721" s="17">
        <v>59746</v>
      </c>
      <c r="H3721" s="17">
        <f t="shared" si="59"/>
        <v>0</v>
      </c>
    </row>
    <row r="3722" spans="1:8" x14ac:dyDescent="0.25">
      <c r="A3722" s="18">
        <v>42766</v>
      </c>
      <c r="B3722" s="19" t="s">
        <v>4148</v>
      </c>
      <c r="C3722" s="20">
        <v>99319</v>
      </c>
      <c r="D3722" s="4" t="s">
        <v>30</v>
      </c>
      <c r="E3722" s="17">
        <v>2411.5</v>
      </c>
      <c r="F3722" s="41" t="s">
        <v>1173</v>
      </c>
      <c r="G3722" s="17">
        <v>2411.5</v>
      </c>
      <c r="H3722" s="17">
        <f t="shared" si="59"/>
        <v>0</v>
      </c>
    </row>
    <row r="3723" spans="1:8" x14ac:dyDescent="0.25">
      <c r="A3723" s="18">
        <v>42766</v>
      </c>
      <c r="B3723" s="19" t="s">
        <v>4149</v>
      </c>
      <c r="C3723" s="20">
        <v>99320</v>
      </c>
      <c r="D3723" s="4" t="s">
        <v>8</v>
      </c>
      <c r="E3723" s="17">
        <v>5795</v>
      </c>
      <c r="F3723" s="41" t="s">
        <v>1889</v>
      </c>
      <c r="G3723" s="17">
        <v>5795</v>
      </c>
      <c r="H3723" s="17">
        <f t="shared" si="59"/>
        <v>0</v>
      </c>
    </row>
    <row r="3724" spans="1:8" x14ac:dyDescent="0.25">
      <c r="A3724" s="18">
        <v>42766</v>
      </c>
      <c r="B3724" s="19" t="s">
        <v>4150</v>
      </c>
      <c r="C3724" s="20">
        <v>99321</v>
      </c>
      <c r="D3724" s="4" t="s">
        <v>30</v>
      </c>
      <c r="E3724" s="17">
        <v>1537</v>
      </c>
      <c r="F3724" s="41" t="s">
        <v>1173</v>
      </c>
      <c r="G3724" s="17">
        <v>1537</v>
      </c>
      <c r="H3724" s="17">
        <f t="shared" si="59"/>
        <v>0</v>
      </c>
    </row>
    <row r="3725" spans="1:8" x14ac:dyDescent="0.25">
      <c r="A3725" s="18">
        <v>42766</v>
      </c>
      <c r="B3725" s="19" t="s">
        <v>4151</v>
      </c>
      <c r="C3725" s="20">
        <v>99322</v>
      </c>
      <c r="D3725" s="4" t="s">
        <v>220</v>
      </c>
      <c r="E3725" s="17">
        <v>1933.2</v>
      </c>
      <c r="F3725" s="41" t="s">
        <v>1889</v>
      </c>
      <c r="G3725" s="17">
        <v>1933.2</v>
      </c>
      <c r="H3725" s="17">
        <f t="shared" si="59"/>
        <v>0</v>
      </c>
    </row>
    <row r="3726" spans="1:8" x14ac:dyDescent="0.25">
      <c r="A3726" s="18">
        <v>42766</v>
      </c>
      <c r="B3726" s="19" t="s">
        <v>4152</v>
      </c>
      <c r="C3726" s="20">
        <v>99323</v>
      </c>
      <c r="D3726" s="4" t="s">
        <v>937</v>
      </c>
      <c r="E3726" s="17">
        <v>3572.2</v>
      </c>
      <c r="F3726" s="41" t="s">
        <v>1173</v>
      </c>
      <c r="G3726" s="17">
        <v>3572.2</v>
      </c>
      <c r="H3726" s="17">
        <f t="shared" si="59"/>
        <v>0</v>
      </c>
    </row>
    <row r="3727" spans="1:8" x14ac:dyDescent="0.25">
      <c r="A3727" s="18">
        <v>42766</v>
      </c>
      <c r="B3727" s="19" t="s">
        <v>4153</v>
      </c>
      <c r="C3727" s="20">
        <v>99324</v>
      </c>
      <c r="D3727" s="4" t="s">
        <v>10</v>
      </c>
      <c r="E3727" s="17">
        <v>27232.400000000001</v>
      </c>
      <c r="F3727" s="41" t="s">
        <v>307</v>
      </c>
      <c r="G3727" s="17">
        <v>27232.400000000001</v>
      </c>
      <c r="H3727" s="17">
        <f t="shared" si="59"/>
        <v>0</v>
      </c>
    </row>
    <row r="3728" spans="1:8" x14ac:dyDescent="0.25">
      <c r="A3728" s="18">
        <v>42766</v>
      </c>
      <c r="B3728" s="19" t="s">
        <v>4154</v>
      </c>
      <c r="C3728" s="20">
        <v>99325</v>
      </c>
      <c r="D3728" s="4" t="s">
        <v>55</v>
      </c>
      <c r="E3728" s="17">
        <v>6458.8</v>
      </c>
      <c r="F3728" s="41" t="s">
        <v>1173</v>
      </c>
      <c r="G3728" s="17">
        <v>6458.8</v>
      </c>
      <c r="H3728" s="17">
        <f t="shared" si="59"/>
        <v>0</v>
      </c>
    </row>
    <row r="3729" spans="1:8" x14ac:dyDescent="0.25">
      <c r="A3729" s="18">
        <v>42766</v>
      </c>
      <c r="B3729" s="19" t="s">
        <v>4155</v>
      </c>
      <c r="C3729" s="20">
        <v>99326</v>
      </c>
      <c r="D3729" s="4" t="s">
        <v>55</v>
      </c>
      <c r="E3729" s="17">
        <v>1033.5999999999999</v>
      </c>
      <c r="F3729" s="41" t="s">
        <v>1173</v>
      </c>
      <c r="G3729" s="17">
        <v>1033.5999999999999</v>
      </c>
      <c r="H3729" s="17">
        <f t="shared" si="59"/>
        <v>0</v>
      </c>
    </row>
    <row r="3730" spans="1:8" x14ac:dyDescent="0.25">
      <c r="A3730" s="18">
        <v>42766</v>
      </c>
      <c r="B3730" s="19" t="s">
        <v>4156</v>
      </c>
      <c r="C3730" s="20">
        <v>99327</v>
      </c>
      <c r="D3730" s="4" t="s">
        <v>426</v>
      </c>
      <c r="E3730" s="17">
        <v>23088.400000000001</v>
      </c>
      <c r="F3730" s="41" t="s">
        <v>2744</v>
      </c>
      <c r="G3730" s="17">
        <v>23088.400000000001</v>
      </c>
      <c r="H3730" s="17">
        <f t="shared" si="59"/>
        <v>0</v>
      </c>
    </row>
    <row r="3731" spans="1:8" x14ac:dyDescent="0.25">
      <c r="A3731" s="18">
        <v>42766</v>
      </c>
      <c r="B3731" s="19" t="s">
        <v>4157</v>
      </c>
      <c r="C3731" s="20">
        <v>99328</v>
      </c>
      <c r="D3731" s="4" t="s">
        <v>222</v>
      </c>
      <c r="E3731" s="17">
        <v>449442</v>
      </c>
      <c r="F3731" s="41" t="s">
        <v>1429</v>
      </c>
      <c r="G3731" s="17">
        <v>449442</v>
      </c>
      <c r="H3731" s="17">
        <f t="shared" si="59"/>
        <v>0</v>
      </c>
    </row>
    <row r="3732" spans="1:8" x14ac:dyDescent="0.25">
      <c r="A3732" s="18">
        <v>42766</v>
      </c>
      <c r="B3732" s="19" t="s">
        <v>4158</v>
      </c>
      <c r="C3732" s="20">
        <v>99329</v>
      </c>
      <c r="D3732" s="4" t="s">
        <v>2240</v>
      </c>
      <c r="E3732" s="17">
        <v>3664.1</v>
      </c>
      <c r="F3732" s="41" t="s">
        <v>1173</v>
      </c>
      <c r="G3732" s="17">
        <v>3664.1</v>
      </c>
      <c r="H3732" s="17">
        <f t="shared" si="59"/>
        <v>0</v>
      </c>
    </row>
    <row r="3733" spans="1:8" x14ac:dyDescent="0.25">
      <c r="A3733" s="18">
        <v>42766</v>
      </c>
      <c r="B3733" s="19" t="s">
        <v>4159</v>
      </c>
      <c r="C3733" s="20">
        <v>99330</v>
      </c>
      <c r="D3733" s="4" t="s">
        <v>236</v>
      </c>
      <c r="E3733" s="17">
        <v>35811.800000000003</v>
      </c>
      <c r="F3733" s="41" t="s">
        <v>3164</v>
      </c>
      <c r="G3733" s="17">
        <v>35811.800000000003</v>
      </c>
      <c r="H3733" s="17">
        <f t="shared" si="59"/>
        <v>0</v>
      </c>
    </row>
    <row r="3734" spans="1:8" x14ac:dyDescent="0.25">
      <c r="A3734" s="18">
        <v>42766</v>
      </c>
      <c r="B3734" s="19" t="s">
        <v>4160</v>
      </c>
      <c r="C3734" s="20">
        <v>99331</v>
      </c>
      <c r="D3734" s="4" t="s">
        <v>800</v>
      </c>
      <c r="E3734" s="17">
        <v>9696.9</v>
      </c>
      <c r="F3734" s="45" t="s">
        <v>4175</v>
      </c>
      <c r="G3734" s="26">
        <f>7500+2196.9</f>
        <v>9696.9</v>
      </c>
      <c r="H3734" s="26">
        <f t="shared" si="59"/>
        <v>0</v>
      </c>
    </row>
    <row r="3735" spans="1:8" x14ac:dyDescent="0.25">
      <c r="A3735" s="18">
        <v>42766</v>
      </c>
      <c r="B3735" s="19" t="s">
        <v>4161</v>
      </c>
      <c r="C3735" s="20">
        <v>99332</v>
      </c>
      <c r="D3735" s="4" t="s">
        <v>266</v>
      </c>
      <c r="E3735" s="17">
        <v>10648.8</v>
      </c>
      <c r="F3735" s="41" t="s">
        <v>1889</v>
      </c>
      <c r="G3735" s="17">
        <v>10648.8</v>
      </c>
      <c r="H3735" s="17">
        <f t="shared" si="59"/>
        <v>0</v>
      </c>
    </row>
    <row r="3736" spans="1:8" x14ac:dyDescent="0.25">
      <c r="A3736" s="18">
        <v>42766</v>
      </c>
      <c r="B3736" s="19" t="s">
        <v>4162</v>
      </c>
      <c r="C3736" s="20">
        <v>99333</v>
      </c>
      <c r="D3736" s="4" t="s">
        <v>226</v>
      </c>
      <c r="E3736" s="17">
        <v>1982.4</v>
      </c>
      <c r="F3736" s="41" t="s">
        <v>1889</v>
      </c>
      <c r="G3736" s="17">
        <v>1982.4</v>
      </c>
      <c r="H3736" s="17">
        <f t="shared" si="59"/>
        <v>0</v>
      </c>
    </row>
    <row r="3737" spans="1:8" x14ac:dyDescent="0.25">
      <c r="A3737" s="18">
        <v>42766</v>
      </c>
      <c r="B3737" s="19" t="s">
        <v>4163</v>
      </c>
      <c r="C3737" s="20">
        <v>99334</v>
      </c>
      <c r="D3737" s="4" t="s">
        <v>10</v>
      </c>
      <c r="E3737" s="17">
        <v>10648.8</v>
      </c>
      <c r="F3737" s="41" t="s">
        <v>307</v>
      </c>
      <c r="G3737" s="17">
        <v>10648.8</v>
      </c>
      <c r="H3737" s="17">
        <f t="shared" si="59"/>
        <v>0</v>
      </c>
    </row>
    <row r="3738" spans="1:8" x14ac:dyDescent="0.25">
      <c r="A3738" s="18">
        <v>42766</v>
      </c>
      <c r="B3738" s="19" t="s">
        <v>4164</v>
      </c>
      <c r="C3738" s="20">
        <v>99335</v>
      </c>
      <c r="D3738" s="4" t="s">
        <v>211</v>
      </c>
      <c r="E3738" s="17">
        <v>8092</v>
      </c>
      <c r="F3738" s="41" t="s">
        <v>1173</v>
      </c>
      <c r="G3738" s="17">
        <v>8092</v>
      </c>
      <c r="H3738" s="17">
        <f t="shared" si="59"/>
        <v>0</v>
      </c>
    </row>
    <row r="3739" spans="1:8" x14ac:dyDescent="0.25">
      <c r="A3739" s="18">
        <v>42766</v>
      </c>
      <c r="B3739" s="19" t="s">
        <v>4165</v>
      </c>
      <c r="C3739" s="20">
        <v>99336</v>
      </c>
      <c r="D3739" s="4" t="s">
        <v>122</v>
      </c>
      <c r="E3739" s="17">
        <v>3477</v>
      </c>
      <c r="F3739" s="41" t="s">
        <v>3126</v>
      </c>
      <c r="G3739" s="17">
        <v>3477</v>
      </c>
      <c r="H3739" s="17">
        <f t="shared" si="59"/>
        <v>0</v>
      </c>
    </row>
    <row r="3740" spans="1:8" x14ac:dyDescent="0.25">
      <c r="A3740" s="18">
        <v>42766</v>
      </c>
      <c r="B3740" s="19" t="s">
        <v>4166</v>
      </c>
      <c r="C3740" s="20">
        <v>99337</v>
      </c>
      <c r="D3740" s="4" t="s">
        <v>10</v>
      </c>
      <c r="E3740" s="17">
        <v>17507.400000000001</v>
      </c>
      <c r="F3740" s="41" t="s">
        <v>307</v>
      </c>
      <c r="G3740" s="17">
        <v>17507.400000000001</v>
      </c>
      <c r="H3740" s="17">
        <f t="shared" si="59"/>
        <v>0</v>
      </c>
    </row>
    <row r="3741" spans="1:8" ht="15.75" thickBot="1" x14ac:dyDescent="0.3">
      <c r="A3741" s="18">
        <v>42766</v>
      </c>
      <c r="B3741" s="19" t="s">
        <v>4167</v>
      </c>
      <c r="C3741" s="20">
        <v>99338</v>
      </c>
      <c r="D3741" s="4" t="s">
        <v>21</v>
      </c>
      <c r="E3741" s="17">
        <v>47799</v>
      </c>
      <c r="F3741" s="41" t="s">
        <v>4007</v>
      </c>
      <c r="G3741" s="17">
        <v>47799</v>
      </c>
      <c r="H3741" s="17">
        <f t="shared" si="59"/>
        <v>0</v>
      </c>
    </row>
    <row r="3742" spans="1:8" ht="30.75" customHeight="1" thickBot="1" x14ac:dyDescent="0.4">
      <c r="D3742" s="34" t="s">
        <v>4168</v>
      </c>
      <c r="E3742" s="35">
        <f>SUM(E6:E3741)</f>
        <v>54730314.920000017</v>
      </c>
      <c r="F3742" s="48"/>
      <c r="G3742" s="36">
        <f>SUM(G6:G3741)</f>
        <v>54704637.610000014</v>
      </c>
      <c r="H3742" s="37">
        <f>SUM(H6:H3741)</f>
        <v>25677.309999999998</v>
      </c>
    </row>
    <row r="3746" spans="5:7" ht="15.75" thickBot="1" x14ac:dyDescent="0.3"/>
    <row r="3747" spans="5:7" ht="32.25" customHeight="1" thickBot="1" x14ac:dyDescent="0.55000000000000004">
      <c r="E3747" s="157">
        <f>E3742-G3742</f>
        <v>25677.310000002384</v>
      </c>
      <c r="F3747" s="158"/>
      <c r="G3747" s="159"/>
    </row>
  </sheetData>
  <mergeCells count="2">
    <mergeCell ref="A1:G1"/>
    <mergeCell ref="E3747:G374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W3451"/>
  <sheetViews>
    <sheetView topLeftCell="A3414" workbookViewId="0">
      <selection activeCell="G3439" sqref="G3439"/>
    </sheetView>
  </sheetViews>
  <sheetFormatPr baseColWidth="10" defaultRowHeight="15" x14ac:dyDescent="0.25"/>
  <cols>
    <col min="1" max="1" width="14.85546875" style="57" customWidth="1"/>
    <col min="2" max="2" width="12.28515625" style="59" customWidth="1"/>
    <col min="3" max="3" width="9.85546875" style="33" customWidth="1"/>
    <col min="4" max="4" width="16" style="33" customWidth="1"/>
    <col min="5" max="5" width="41.85546875" style="4" customWidth="1"/>
    <col min="6" max="6" width="21" style="17" bestFit="1" customWidth="1"/>
    <col min="7" max="7" width="17.5703125" style="60" customWidth="1"/>
    <col min="8" max="8" width="19.28515625" style="38" bestFit="1" customWidth="1"/>
    <col min="9" max="9" width="21" style="2" bestFit="1" customWidth="1"/>
    <col min="10" max="10" width="11.42578125" style="2"/>
    <col min="11" max="11" width="14.140625" style="3" bestFit="1" customWidth="1"/>
    <col min="12" max="14" width="11.42578125" style="3"/>
    <col min="15" max="16384" width="11.42578125" style="4"/>
  </cols>
  <sheetData>
    <row r="1" spans="1:10" ht="18.75" x14ac:dyDescent="0.3">
      <c r="A1" s="156" t="s">
        <v>4177</v>
      </c>
      <c r="B1" s="156"/>
      <c r="C1" s="156"/>
      <c r="D1" s="156"/>
      <c r="E1" s="156"/>
      <c r="F1" s="156"/>
      <c r="G1" s="156"/>
      <c r="H1" s="156"/>
      <c r="I1" s="1"/>
    </row>
    <row r="2" spans="1:10" ht="34.5" x14ac:dyDescent="0.3">
      <c r="A2" s="94" t="s">
        <v>1</v>
      </c>
      <c r="B2" s="95" t="s">
        <v>2</v>
      </c>
      <c r="C2" s="96" t="s">
        <v>4178</v>
      </c>
      <c r="D2" s="97" t="s">
        <v>3</v>
      </c>
      <c r="E2" s="98" t="s">
        <v>4179</v>
      </c>
      <c r="F2" s="99" t="s">
        <v>5</v>
      </c>
      <c r="G2" s="100" t="s">
        <v>6</v>
      </c>
      <c r="H2" s="101" t="str">
        <f t="shared" ref="H2" si="0">F2</f>
        <v>IMPORTE</v>
      </c>
      <c r="I2" s="102" t="s">
        <v>7</v>
      </c>
    </row>
    <row r="3" spans="1:10" x14ac:dyDescent="0.25">
      <c r="A3" s="103">
        <v>42767</v>
      </c>
      <c r="B3" s="104" t="s">
        <v>4180</v>
      </c>
      <c r="C3" s="105"/>
      <c r="D3" s="106">
        <v>99339</v>
      </c>
      <c r="E3" s="107" t="s">
        <v>231</v>
      </c>
      <c r="F3" s="108">
        <v>7733.1</v>
      </c>
      <c r="G3" s="109">
        <v>42768</v>
      </c>
      <c r="H3" s="93">
        <f>F3</f>
        <v>7733.1</v>
      </c>
      <c r="I3" s="108">
        <f>F3-H3</f>
        <v>0</v>
      </c>
    </row>
    <row r="4" spans="1:10" x14ac:dyDescent="0.25">
      <c r="A4" s="103">
        <v>42767</v>
      </c>
      <c r="B4" s="104" t="s">
        <v>4181</v>
      </c>
      <c r="C4" s="110"/>
      <c r="D4" s="106">
        <v>99340</v>
      </c>
      <c r="E4" s="107" t="s">
        <v>457</v>
      </c>
      <c r="F4" s="108">
        <v>3578.4</v>
      </c>
      <c r="G4" s="109">
        <v>42767</v>
      </c>
      <c r="H4" s="93">
        <f t="shared" ref="H4:H67" si="1">F4</f>
        <v>3578.4</v>
      </c>
      <c r="I4" s="108">
        <f>F4-H4</f>
        <v>0</v>
      </c>
    </row>
    <row r="5" spans="1:10" x14ac:dyDescent="0.25">
      <c r="A5" s="103">
        <v>42767</v>
      </c>
      <c r="B5" s="104" t="s">
        <v>4182</v>
      </c>
      <c r="C5" s="110"/>
      <c r="D5" s="106">
        <v>99341</v>
      </c>
      <c r="E5" s="107" t="s">
        <v>28</v>
      </c>
      <c r="F5" s="108">
        <v>5292.2</v>
      </c>
      <c r="G5" s="109"/>
      <c r="H5" s="93">
        <f t="shared" si="1"/>
        <v>5292.2</v>
      </c>
      <c r="I5" s="108">
        <f>F5-H5</f>
        <v>0</v>
      </c>
    </row>
    <row r="6" spans="1:10" x14ac:dyDescent="0.25">
      <c r="A6" s="103">
        <v>42767</v>
      </c>
      <c r="B6" s="104" t="s">
        <v>4183</v>
      </c>
      <c r="C6" s="110"/>
      <c r="D6" s="106">
        <v>99342</v>
      </c>
      <c r="E6" s="107" t="s">
        <v>231</v>
      </c>
      <c r="F6" s="108">
        <v>50870.1</v>
      </c>
      <c r="G6" s="111"/>
      <c r="H6" s="93">
        <f t="shared" si="1"/>
        <v>50870.1</v>
      </c>
      <c r="I6" s="108">
        <f t="shared" ref="I6:I69" si="2">F6-H6</f>
        <v>0</v>
      </c>
      <c r="J6" s="21"/>
    </row>
    <row r="7" spans="1:10" x14ac:dyDescent="0.25">
      <c r="A7" s="103">
        <v>42767</v>
      </c>
      <c r="B7" s="104" t="s">
        <v>4184</v>
      </c>
      <c r="C7" s="110"/>
      <c r="D7" s="106">
        <v>99343</v>
      </c>
      <c r="E7" s="107" t="s">
        <v>30</v>
      </c>
      <c r="F7" s="108">
        <v>5151.6000000000004</v>
      </c>
      <c r="G7" s="111">
        <v>42767</v>
      </c>
      <c r="H7" s="93">
        <f t="shared" si="1"/>
        <v>5151.6000000000004</v>
      </c>
      <c r="I7" s="108">
        <f t="shared" si="2"/>
        <v>0</v>
      </c>
      <c r="J7" s="21"/>
    </row>
    <row r="8" spans="1:10" x14ac:dyDescent="0.25">
      <c r="A8" s="103">
        <v>42767</v>
      </c>
      <c r="B8" s="104" t="s">
        <v>4185</v>
      </c>
      <c r="C8" s="110"/>
      <c r="D8" s="106">
        <v>99344</v>
      </c>
      <c r="E8" s="107" t="s">
        <v>30</v>
      </c>
      <c r="F8" s="108">
        <v>3812</v>
      </c>
      <c r="G8" s="111">
        <v>42767</v>
      </c>
      <c r="H8" s="93">
        <f t="shared" si="1"/>
        <v>3812</v>
      </c>
      <c r="I8" s="108">
        <f t="shared" si="2"/>
        <v>0</v>
      </c>
      <c r="J8" s="21"/>
    </row>
    <row r="9" spans="1:10" x14ac:dyDescent="0.25">
      <c r="A9" s="103">
        <v>42767</v>
      </c>
      <c r="B9" s="104" t="s">
        <v>4186</v>
      </c>
      <c r="C9" s="110"/>
      <c r="D9" s="106">
        <v>99345</v>
      </c>
      <c r="E9" s="107" t="s">
        <v>30</v>
      </c>
      <c r="F9" s="108">
        <v>3390.4</v>
      </c>
      <c r="G9" s="111">
        <v>42767</v>
      </c>
      <c r="H9" s="93">
        <f t="shared" si="1"/>
        <v>3390.4</v>
      </c>
      <c r="I9" s="108">
        <f t="shared" si="2"/>
        <v>0</v>
      </c>
      <c r="J9" s="21"/>
    </row>
    <row r="10" spans="1:10" x14ac:dyDescent="0.25">
      <c r="A10" s="103">
        <v>42767</v>
      </c>
      <c r="B10" s="104" t="s">
        <v>4187</v>
      </c>
      <c r="C10" s="110"/>
      <c r="D10" s="106">
        <v>99346</v>
      </c>
      <c r="E10" s="107" t="s">
        <v>712</v>
      </c>
      <c r="F10" s="108">
        <v>11127.2</v>
      </c>
      <c r="G10" s="111">
        <v>42767</v>
      </c>
      <c r="H10" s="93">
        <f t="shared" si="1"/>
        <v>11127.2</v>
      </c>
      <c r="I10" s="108">
        <f t="shared" si="2"/>
        <v>0</v>
      </c>
      <c r="J10" s="21"/>
    </row>
    <row r="11" spans="1:10" x14ac:dyDescent="0.25">
      <c r="A11" s="103">
        <v>42767</v>
      </c>
      <c r="B11" s="104" t="s">
        <v>4188</v>
      </c>
      <c r="C11" s="110"/>
      <c r="D11" s="106">
        <v>99347</v>
      </c>
      <c r="E11" s="107" t="s">
        <v>428</v>
      </c>
      <c r="F11" s="108">
        <v>1892.8</v>
      </c>
      <c r="G11" s="111">
        <v>42768</v>
      </c>
      <c r="H11" s="93">
        <f t="shared" si="1"/>
        <v>1892.8</v>
      </c>
      <c r="I11" s="108">
        <f t="shared" si="2"/>
        <v>0</v>
      </c>
      <c r="J11" s="21"/>
    </row>
    <row r="12" spans="1:10" x14ac:dyDescent="0.25">
      <c r="A12" s="103">
        <v>42767</v>
      </c>
      <c r="B12" s="104" t="s">
        <v>4189</v>
      </c>
      <c r="C12" s="110"/>
      <c r="D12" s="106">
        <v>99348</v>
      </c>
      <c r="E12" s="107" t="s">
        <v>26</v>
      </c>
      <c r="F12" s="108">
        <v>19193.599999999999</v>
      </c>
      <c r="G12" s="111">
        <v>42767</v>
      </c>
      <c r="H12" s="93">
        <f t="shared" si="1"/>
        <v>19193.599999999999</v>
      </c>
      <c r="I12" s="108">
        <f t="shared" si="2"/>
        <v>0</v>
      </c>
      <c r="J12" s="21"/>
    </row>
    <row r="13" spans="1:10" x14ac:dyDescent="0.25">
      <c r="A13" s="103">
        <v>42767</v>
      </c>
      <c r="B13" s="104" t="s">
        <v>4190</v>
      </c>
      <c r="C13" s="110"/>
      <c r="D13" s="106">
        <v>99349</v>
      </c>
      <c r="E13" s="107" t="s">
        <v>379</v>
      </c>
      <c r="F13" s="108">
        <v>268.8</v>
      </c>
      <c r="G13" s="111">
        <v>42767</v>
      </c>
      <c r="H13" s="93">
        <f t="shared" si="1"/>
        <v>268.8</v>
      </c>
      <c r="I13" s="108">
        <f t="shared" si="2"/>
        <v>0</v>
      </c>
      <c r="J13" s="21"/>
    </row>
    <row r="14" spans="1:10" x14ac:dyDescent="0.25">
      <c r="A14" s="103">
        <v>42767</v>
      </c>
      <c r="B14" s="104" t="s">
        <v>4191</v>
      </c>
      <c r="C14" s="110"/>
      <c r="D14" s="106">
        <v>99350</v>
      </c>
      <c r="E14" s="107" t="s">
        <v>298</v>
      </c>
      <c r="F14" s="108">
        <v>3540</v>
      </c>
      <c r="G14" s="111">
        <v>42767</v>
      </c>
      <c r="H14" s="93">
        <f t="shared" si="1"/>
        <v>3540</v>
      </c>
      <c r="I14" s="108">
        <f t="shared" si="2"/>
        <v>0</v>
      </c>
      <c r="J14" s="21"/>
    </row>
    <row r="15" spans="1:10" x14ac:dyDescent="0.25">
      <c r="A15" s="103">
        <v>42767</v>
      </c>
      <c r="B15" s="104" t="s">
        <v>4192</v>
      </c>
      <c r="C15" s="110"/>
      <c r="D15" s="106">
        <v>99351</v>
      </c>
      <c r="E15" s="107" t="s">
        <v>17</v>
      </c>
      <c r="F15" s="108">
        <v>2500</v>
      </c>
      <c r="G15" s="111">
        <v>42767</v>
      </c>
      <c r="H15" s="93">
        <f t="shared" si="1"/>
        <v>2500</v>
      </c>
      <c r="I15" s="108">
        <f t="shared" si="2"/>
        <v>0</v>
      </c>
      <c r="J15" s="21"/>
    </row>
    <row r="16" spans="1:10" x14ac:dyDescent="0.25">
      <c r="A16" s="103">
        <v>42767</v>
      </c>
      <c r="B16" s="104" t="s">
        <v>4193</v>
      </c>
      <c r="C16" s="110"/>
      <c r="D16" s="106">
        <v>99352</v>
      </c>
      <c r="E16" s="107" t="s">
        <v>143</v>
      </c>
      <c r="F16" s="108">
        <v>6546.8</v>
      </c>
      <c r="G16" s="111">
        <v>42767</v>
      </c>
      <c r="H16" s="93">
        <f t="shared" si="1"/>
        <v>6546.8</v>
      </c>
      <c r="I16" s="108">
        <f t="shared" si="2"/>
        <v>0</v>
      </c>
      <c r="J16" s="21"/>
    </row>
    <row r="17" spans="1:10" x14ac:dyDescent="0.25">
      <c r="A17" s="103">
        <v>42767</v>
      </c>
      <c r="B17" s="104" t="s">
        <v>4194</v>
      </c>
      <c r="C17" s="110"/>
      <c r="D17" s="106">
        <v>99353</v>
      </c>
      <c r="E17" s="107" t="s">
        <v>218</v>
      </c>
      <c r="F17" s="108">
        <v>151876.29999999999</v>
      </c>
      <c r="G17" s="111"/>
      <c r="H17" s="93">
        <f t="shared" si="1"/>
        <v>151876.29999999999</v>
      </c>
      <c r="I17" s="108">
        <f t="shared" si="2"/>
        <v>0</v>
      </c>
      <c r="J17" s="21"/>
    </row>
    <row r="18" spans="1:10" x14ac:dyDescent="0.25">
      <c r="A18" s="103">
        <v>42767</v>
      </c>
      <c r="B18" s="104" t="s">
        <v>4195</v>
      </c>
      <c r="C18" s="110"/>
      <c r="D18" s="106">
        <v>99354</v>
      </c>
      <c r="E18" s="107" t="s">
        <v>43</v>
      </c>
      <c r="F18" s="108">
        <v>5439.2</v>
      </c>
      <c r="G18" s="111">
        <v>42770</v>
      </c>
      <c r="H18" s="93">
        <f t="shared" si="1"/>
        <v>5439.2</v>
      </c>
      <c r="I18" s="108">
        <f t="shared" si="2"/>
        <v>0</v>
      </c>
      <c r="J18" s="21"/>
    </row>
    <row r="19" spans="1:10" ht="30" x14ac:dyDescent="0.25">
      <c r="A19" s="103">
        <v>42767</v>
      </c>
      <c r="B19" s="104" t="s">
        <v>4196</v>
      </c>
      <c r="C19" s="110"/>
      <c r="D19" s="106">
        <v>99355</v>
      </c>
      <c r="E19" s="107" t="s">
        <v>49</v>
      </c>
      <c r="F19" s="108">
        <v>14488.8</v>
      </c>
      <c r="G19" s="114" t="s">
        <v>4197</v>
      </c>
      <c r="H19" s="115">
        <f>10000+4488.8</f>
        <v>14488.8</v>
      </c>
      <c r="I19" s="115">
        <f t="shared" si="2"/>
        <v>0</v>
      </c>
      <c r="J19" s="21"/>
    </row>
    <row r="20" spans="1:10" x14ac:dyDescent="0.25">
      <c r="A20" s="103">
        <v>42767</v>
      </c>
      <c r="B20" s="104" t="s">
        <v>4198</v>
      </c>
      <c r="C20" s="110"/>
      <c r="D20" s="106">
        <v>99356</v>
      </c>
      <c r="E20" s="107" t="s">
        <v>35</v>
      </c>
      <c r="F20" s="108">
        <v>11217.1</v>
      </c>
      <c r="G20" s="111">
        <v>42770</v>
      </c>
      <c r="H20" s="93">
        <f t="shared" si="1"/>
        <v>11217.1</v>
      </c>
      <c r="I20" s="108">
        <f t="shared" si="2"/>
        <v>0</v>
      </c>
      <c r="J20" s="21"/>
    </row>
    <row r="21" spans="1:10" x14ac:dyDescent="0.25">
      <c r="A21" s="103">
        <v>42767</v>
      </c>
      <c r="B21" s="104" t="s">
        <v>4199</v>
      </c>
      <c r="C21" s="110"/>
      <c r="D21" s="106">
        <v>99357</v>
      </c>
      <c r="E21" s="107" t="s">
        <v>32</v>
      </c>
      <c r="F21" s="108">
        <v>7110</v>
      </c>
      <c r="G21" s="111">
        <v>42775</v>
      </c>
      <c r="H21" s="93">
        <f t="shared" si="1"/>
        <v>7110</v>
      </c>
      <c r="I21" s="108">
        <f t="shared" si="2"/>
        <v>0</v>
      </c>
      <c r="J21" s="21"/>
    </row>
    <row r="22" spans="1:10" ht="30" x14ac:dyDescent="0.25">
      <c r="A22" s="103">
        <v>42767</v>
      </c>
      <c r="B22" s="104" t="s">
        <v>4200</v>
      </c>
      <c r="C22" s="110"/>
      <c r="D22" s="106">
        <v>99358</v>
      </c>
      <c r="E22" s="107" t="s">
        <v>250</v>
      </c>
      <c r="F22" s="108">
        <v>19291.8</v>
      </c>
      <c r="G22" s="114" t="s">
        <v>4201</v>
      </c>
      <c r="H22" s="115">
        <f>12000+7291.8</f>
        <v>19291.8</v>
      </c>
      <c r="I22" s="115">
        <f t="shared" si="2"/>
        <v>0</v>
      </c>
      <c r="J22" s="21"/>
    </row>
    <row r="23" spans="1:10" x14ac:dyDescent="0.25">
      <c r="A23" s="103">
        <v>42767</v>
      </c>
      <c r="B23" s="104" t="s">
        <v>4202</v>
      </c>
      <c r="C23" s="110"/>
      <c r="D23" s="106">
        <v>99359</v>
      </c>
      <c r="E23" s="107" t="s">
        <v>40</v>
      </c>
      <c r="F23" s="108">
        <v>3864</v>
      </c>
      <c r="G23" s="111">
        <v>42770</v>
      </c>
      <c r="H23" s="93">
        <f t="shared" si="1"/>
        <v>3864</v>
      </c>
      <c r="I23" s="108">
        <f t="shared" si="2"/>
        <v>0</v>
      </c>
      <c r="J23" s="21"/>
    </row>
    <row r="24" spans="1:10" ht="30" x14ac:dyDescent="0.25">
      <c r="A24" s="103">
        <v>42767</v>
      </c>
      <c r="B24" s="104" t="s">
        <v>4203</v>
      </c>
      <c r="C24" s="110"/>
      <c r="D24" s="106">
        <v>99360</v>
      </c>
      <c r="E24" s="107" t="s">
        <v>51</v>
      </c>
      <c r="F24" s="108">
        <v>3478.8</v>
      </c>
      <c r="G24" s="114" t="s">
        <v>4204</v>
      </c>
      <c r="H24" s="115">
        <f>3000+478.8</f>
        <v>3478.8</v>
      </c>
      <c r="I24" s="115">
        <f t="shared" si="2"/>
        <v>0</v>
      </c>
      <c r="J24" s="21"/>
    </row>
    <row r="25" spans="1:10" x14ac:dyDescent="0.25">
      <c r="A25" s="103">
        <v>42767</v>
      </c>
      <c r="B25" s="104" t="s">
        <v>4205</v>
      </c>
      <c r="C25" s="110"/>
      <c r="D25" s="106">
        <v>99361</v>
      </c>
      <c r="E25" s="107" t="s">
        <v>544</v>
      </c>
      <c r="F25" s="108">
        <v>4386.8</v>
      </c>
      <c r="G25" s="111">
        <v>42774</v>
      </c>
      <c r="H25" s="93">
        <f t="shared" si="1"/>
        <v>4386.8</v>
      </c>
      <c r="I25" s="108">
        <f t="shared" si="2"/>
        <v>0</v>
      </c>
      <c r="J25" s="21"/>
    </row>
    <row r="26" spans="1:10" x14ac:dyDescent="0.25">
      <c r="A26" s="103">
        <v>42767</v>
      </c>
      <c r="B26" s="104" t="s">
        <v>4206</v>
      </c>
      <c r="C26" s="110"/>
      <c r="D26" s="106">
        <v>99362</v>
      </c>
      <c r="E26" s="107" t="s">
        <v>430</v>
      </c>
      <c r="F26" s="108">
        <v>2087.4</v>
      </c>
      <c r="G26" s="111">
        <v>42767</v>
      </c>
      <c r="H26" s="93">
        <f t="shared" si="1"/>
        <v>2087.4</v>
      </c>
      <c r="I26" s="108">
        <f t="shared" si="2"/>
        <v>0</v>
      </c>
      <c r="J26" s="21"/>
    </row>
    <row r="27" spans="1:10" x14ac:dyDescent="0.25">
      <c r="A27" s="103">
        <v>42767</v>
      </c>
      <c r="B27" s="104" t="s">
        <v>4207</v>
      </c>
      <c r="C27" s="110"/>
      <c r="D27" s="106">
        <v>99363</v>
      </c>
      <c r="E27" s="107" t="s">
        <v>47</v>
      </c>
      <c r="F27" s="108">
        <v>2927.4</v>
      </c>
      <c r="G27" s="111">
        <v>42767</v>
      </c>
      <c r="H27" s="93">
        <f t="shared" si="1"/>
        <v>2927.4</v>
      </c>
      <c r="I27" s="108">
        <f t="shared" si="2"/>
        <v>0</v>
      </c>
      <c r="J27" s="21"/>
    </row>
    <row r="28" spans="1:10" x14ac:dyDescent="0.25">
      <c r="A28" s="103">
        <v>42767</v>
      </c>
      <c r="B28" s="104" t="s">
        <v>4208</v>
      </c>
      <c r="C28" s="110"/>
      <c r="D28" s="106">
        <v>99364</v>
      </c>
      <c r="E28" s="107" t="s">
        <v>19</v>
      </c>
      <c r="F28" s="108">
        <v>1250</v>
      </c>
      <c r="G28" s="111">
        <v>42767</v>
      </c>
      <c r="H28" s="93">
        <f t="shared" si="1"/>
        <v>1250</v>
      </c>
      <c r="I28" s="108">
        <f t="shared" si="2"/>
        <v>0</v>
      </c>
      <c r="J28" s="21"/>
    </row>
    <row r="29" spans="1:10" x14ac:dyDescent="0.25">
      <c r="A29" s="103">
        <v>42767</v>
      </c>
      <c r="B29" s="104" t="s">
        <v>4209</v>
      </c>
      <c r="C29" s="110"/>
      <c r="D29" s="106">
        <v>99365</v>
      </c>
      <c r="E29" s="107" t="s">
        <v>531</v>
      </c>
      <c r="F29" s="108">
        <v>3432</v>
      </c>
      <c r="G29" s="111">
        <v>42769</v>
      </c>
      <c r="H29" s="93">
        <f t="shared" si="1"/>
        <v>3432</v>
      </c>
      <c r="I29" s="108">
        <f t="shared" si="2"/>
        <v>0</v>
      </c>
      <c r="J29" s="21"/>
    </row>
    <row r="30" spans="1:10" x14ac:dyDescent="0.25">
      <c r="A30" s="103">
        <v>42767</v>
      </c>
      <c r="B30" s="104" t="s">
        <v>4210</v>
      </c>
      <c r="C30" s="110"/>
      <c r="D30" s="106">
        <v>99366</v>
      </c>
      <c r="E30" s="107" t="s">
        <v>609</v>
      </c>
      <c r="F30" s="108">
        <v>51280</v>
      </c>
      <c r="G30" s="111">
        <v>42767</v>
      </c>
      <c r="H30" s="93">
        <f t="shared" si="1"/>
        <v>51280</v>
      </c>
      <c r="I30" s="108">
        <f t="shared" si="2"/>
        <v>0</v>
      </c>
      <c r="J30" s="21"/>
    </row>
    <row r="31" spans="1:10" x14ac:dyDescent="0.25">
      <c r="A31" s="103">
        <v>42767</v>
      </c>
      <c r="B31" s="104" t="s">
        <v>4211</v>
      </c>
      <c r="C31" s="110"/>
      <c r="D31" s="106">
        <v>99367</v>
      </c>
      <c r="E31" s="107" t="s">
        <v>79</v>
      </c>
      <c r="F31" s="108">
        <v>2917.2</v>
      </c>
      <c r="G31" s="111">
        <v>42767</v>
      </c>
      <c r="H31" s="93">
        <f t="shared" si="1"/>
        <v>2917.2</v>
      </c>
      <c r="I31" s="108">
        <f t="shared" si="2"/>
        <v>0</v>
      </c>
      <c r="J31" s="21"/>
    </row>
    <row r="32" spans="1:10" x14ac:dyDescent="0.25">
      <c r="A32" s="103">
        <v>42767</v>
      </c>
      <c r="B32" s="104" t="s">
        <v>4212</v>
      </c>
      <c r="C32" s="110"/>
      <c r="D32" s="106">
        <v>99368</v>
      </c>
      <c r="E32" s="107" t="s">
        <v>432</v>
      </c>
      <c r="F32" s="108">
        <v>17953.900000000001</v>
      </c>
      <c r="G32" s="111">
        <v>42769</v>
      </c>
      <c r="H32" s="93">
        <f t="shared" si="1"/>
        <v>17953.900000000001</v>
      </c>
      <c r="I32" s="108">
        <f t="shared" si="2"/>
        <v>0</v>
      </c>
      <c r="J32" s="21"/>
    </row>
    <row r="33" spans="1:10" x14ac:dyDescent="0.25">
      <c r="A33" s="103">
        <v>42767</v>
      </c>
      <c r="B33" s="104" t="s">
        <v>4213</v>
      </c>
      <c r="C33" s="110"/>
      <c r="D33" s="106">
        <v>99369</v>
      </c>
      <c r="E33" s="107" t="s">
        <v>1666</v>
      </c>
      <c r="F33" s="108">
        <v>17789.900000000001</v>
      </c>
      <c r="G33" s="111">
        <v>42769</v>
      </c>
      <c r="H33" s="93">
        <f t="shared" si="1"/>
        <v>17789.900000000001</v>
      </c>
      <c r="I33" s="108">
        <f t="shared" si="2"/>
        <v>0</v>
      </c>
      <c r="J33" s="21"/>
    </row>
    <row r="34" spans="1:10" x14ac:dyDescent="0.25">
      <c r="A34" s="103">
        <v>42767</v>
      </c>
      <c r="B34" s="104" t="s">
        <v>4214</v>
      </c>
      <c r="C34" s="110"/>
      <c r="D34" s="106">
        <v>99370</v>
      </c>
      <c r="E34" s="107" t="s">
        <v>3426</v>
      </c>
      <c r="F34" s="108">
        <v>2220.5</v>
      </c>
      <c r="G34" s="111">
        <v>42767</v>
      </c>
      <c r="H34" s="93">
        <f t="shared" si="1"/>
        <v>2220.5</v>
      </c>
      <c r="I34" s="108">
        <f t="shared" si="2"/>
        <v>0</v>
      </c>
      <c r="J34" s="21"/>
    </row>
    <row r="35" spans="1:10" x14ac:dyDescent="0.25">
      <c r="A35" s="103">
        <v>42767</v>
      </c>
      <c r="B35" s="104" t="s">
        <v>4215</v>
      </c>
      <c r="C35" s="110"/>
      <c r="D35" s="106">
        <v>99371</v>
      </c>
      <c r="E35" s="107" t="s">
        <v>268</v>
      </c>
      <c r="F35" s="108">
        <v>18575.7</v>
      </c>
      <c r="G35" s="111">
        <v>42769</v>
      </c>
      <c r="H35" s="93">
        <f t="shared" si="1"/>
        <v>18575.7</v>
      </c>
      <c r="I35" s="108">
        <f t="shared" si="2"/>
        <v>0</v>
      </c>
      <c r="J35" s="21"/>
    </row>
    <row r="36" spans="1:10" x14ac:dyDescent="0.25">
      <c r="A36" s="103">
        <v>42767</v>
      </c>
      <c r="B36" s="104" t="s">
        <v>4216</v>
      </c>
      <c r="C36" s="110"/>
      <c r="D36" s="106">
        <v>99372</v>
      </c>
      <c r="E36" s="107" t="s">
        <v>81</v>
      </c>
      <c r="F36" s="108">
        <v>5739.1</v>
      </c>
      <c r="G36" s="111">
        <v>42768</v>
      </c>
      <c r="H36" s="93">
        <f t="shared" si="1"/>
        <v>5739.1</v>
      </c>
      <c r="I36" s="108">
        <f t="shared" si="2"/>
        <v>0</v>
      </c>
      <c r="J36" s="21"/>
    </row>
    <row r="37" spans="1:10" x14ac:dyDescent="0.25">
      <c r="A37" s="103">
        <v>42767</v>
      </c>
      <c r="B37" s="104" t="s">
        <v>4217</v>
      </c>
      <c r="C37" s="110"/>
      <c r="D37" s="106">
        <v>99373</v>
      </c>
      <c r="E37" s="107" t="s">
        <v>101</v>
      </c>
      <c r="F37" s="108">
        <v>1000</v>
      </c>
      <c r="G37" s="111">
        <v>42768</v>
      </c>
      <c r="H37" s="93">
        <f t="shared" si="1"/>
        <v>1000</v>
      </c>
      <c r="I37" s="108">
        <f t="shared" si="2"/>
        <v>0</v>
      </c>
      <c r="J37" s="21"/>
    </row>
    <row r="38" spans="1:10" x14ac:dyDescent="0.25">
      <c r="A38" s="103">
        <v>42767</v>
      </c>
      <c r="B38" s="104" t="s">
        <v>4218</v>
      </c>
      <c r="C38" s="110"/>
      <c r="D38" s="106">
        <v>99374</v>
      </c>
      <c r="E38" s="107" t="s">
        <v>281</v>
      </c>
      <c r="F38" s="108">
        <v>1941.8</v>
      </c>
      <c r="G38" s="111">
        <v>42768</v>
      </c>
      <c r="H38" s="93">
        <f t="shared" si="1"/>
        <v>1941.8</v>
      </c>
      <c r="I38" s="108">
        <f t="shared" si="2"/>
        <v>0</v>
      </c>
      <c r="J38" s="21"/>
    </row>
    <row r="39" spans="1:10" x14ac:dyDescent="0.25">
      <c r="A39" s="103">
        <v>42767</v>
      </c>
      <c r="B39" s="104" t="s">
        <v>4219</v>
      </c>
      <c r="C39" s="110"/>
      <c r="D39" s="106">
        <v>99375</v>
      </c>
      <c r="E39" s="107" t="s">
        <v>61</v>
      </c>
      <c r="F39" s="108">
        <v>1224</v>
      </c>
      <c r="G39" s="111">
        <v>42768</v>
      </c>
      <c r="H39" s="93">
        <f t="shared" si="1"/>
        <v>1224</v>
      </c>
      <c r="I39" s="108">
        <f t="shared" si="2"/>
        <v>0</v>
      </c>
      <c r="J39" s="21"/>
    </row>
    <row r="40" spans="1:10" x14ac:dyDescent="0.25">
      <c r="A40" s="103">
        <v>42767</v>
      </c>
      <c r="B40" s="104" t="s">
        <v>4220</v>
      </c>
      <c r="C40" s="110"/>
      <c r="D40" s="106">
        <v>99376</v>
      </c>
      <c r="E40" s="107" t="s">
        <v>1081</v>
      </c>
      <c r="F40" s="108">
        <v>4106.04</v>
      </c>
      <c r="G40" s="111">
        <v>42768</v>
      </c>
      <c r="H40" s="93">
        <f t="shared" si="1"/>
        <v>4106.04</v>
      </c>
      <c r="I40" s="108">
        <f t="shared" si="2"/>
        <v>0</v>
      </c>
      <c r="J40" s="21"/>
    </row>
    <row r="41" spans="1:10" x14ac:dyDescent="0.25">
      <c r="A41" s="103">
        <v>42767</v>
      </c>
      <c r="B41" s="104" t="s">
        <v>4221</v>
      </c>
      <c r="C41" s="110"/>
      <c r="D41" s="106">
        <v>99377</v>
      </c>
      <c r="E41" s="107" t="s">
        <v>293</v>
      </c>
      <c r="F41" s="108">
        <v>1006.8</v>
      </c>
      <c r="G41" s="111">
        <v>42768</v>
      </c>
      <c r="H41" s="93">
        <f t="shared" si="1"/>
        <v>1006.8</v>
      </c>
      <c r="I41" s="108">
        <f t="shared" si="2"/>
        <v>0</v>
      </c>
      <c r="J41" s="21"/>
    </row>
    <row r="42" spans="1:10" x14ac:dyDescent="0.25">
      <c r="A42" s="103">
        <v>42767</v>
      </c>
      <c r="B42" s="104" t="s">
        <v>4222</v>
      </c>
      <c r="C42" s="110"/>
      <c r="D42" s="106">
        <v>99378</v>
      </c>
      <c r="E42" s="107" t="s">
        <v>21</v>
      </c>
      <c r="F42" s="108">
        <v>53063</v>
      </c>
      <c r="G42" s="111">
        <v>42781</v>
      </c>
      <c r="H42" s="93">
        <f t="shared" si="1"/>
        <v>53063</v>
      </c>
      <c r="I42" s="108">
        <f t="shared" si="2"/>
        <v>0</v>
      </c>
      <c r="J42" s="21"/>
    </row>
    <row r="43" spans="1:10" x14ac:dyDescent="0.25">
      <c r="A43" s="103">
        <v>42767</v>
      </c>
      <c r="B43" s="104" t="s">
        <v>4223</v>
      </c>
      <c r="C43" s="110"/>
      <c r="D43" s="106">
        <v>99379</v>
      </c>
      <c r="E43" s="107" t="s">
        <v>1116</v>
      </c>
      <c r="F43" s="108">
        <v>3940.5</v>
      </c>
      <c r="G43" s="111">
        <v>42768</v>
      </c>
      <c r="H43" s="93">
        <f t="shared" si="1"/>
        <v>3940.5</v>
      </c>
      <c r="I43" s="108">
        <f t="shared" si="2"/>
        <v>0</v>
      </c>
      <c r="J43" s="21"/>
    </row>
    <row r="44" spans="1:10" x14ac:dyDescent="0.25">
      <c r="A44" s="103">
        <v>42767</v>
      </c>
      <c r="B44" s="104" t="s">
        <v>4224</v>
      </c>
      <c r="C44" s="110"/>
      <c r="D44" s="106">
        <v>99380</v>
      </c>
      <c r="E44" s="107" t="s">
        <v>448</v>
      </c>
      <c r="F44" s="108">
        <v>938.6</v>
      </c>
      <c r="G44" s="111">
        <v>42768</v>
      </c>
      <c r="H44" s="93">
        <f t="shared" si="1"/>
        <v>938.6</v>
      </c>
      <c r="I44" s="108">
        <f t="shared" si="2"/>
        <v>0</v>
      </c>
      <c r="J44" s="21"/>
    </row>
    <row r="45" spans="1:10" x14ac:dyDescent="0.25">
      <c r="A45" s="103">
        <v>42767</v>
      </c>
      <c r="B45" s="104" t="s">
        <v>4225</v>
      </c>
      <c r="C45" s="110"/>
      <c r="D45" s="106">
        <v>99381</v>
      </c>
      <c r="E45" s="107" t="s">
        <v>442</v>
      </c>
      <c r="F45" s="108">
        <v>3767.4</v>
      </c>
      <c r="G45" s="111">
        <v>42769</v>
      </c>
      <c r="H45" s="93">
        <f t="shared" si="1"/>
        <v>3767.4</v>
      </c>
      <c r="I45" s="108">
        <f t="shared" si="2"/>
        <v>0</v>
      </c>
      <c r="J45" s="21"/>
    </row>
    <row r="46" spans="1:10" x14ac:dyDescent="0.25">
      <c r="A46" s="103">
        <v>42767</v>
      </c>
      <c r="B46" s="104" t="s">
        <v>4226</v>
      </c>
      <c r="C46" s="110"/>
      <c r="D46" s="106">
        <v>99382</v>
      </c>
      <c r="E46" s="107" t="s">
        <v>590</v>
      </c>
      <c r="F46" s="108">
        <v>3634.8</v>
      </c>
      <c r="G46" s="111">
        <v>42769</v>
      </c>
      <c r="H46" s="93">
        <f t="shared" si="1"/>
        <v>3634.8</v>
      </c>
      <c r="I46" s="108">
        <f t="shared" si="2"/>
        <v>0</v>
      </c>
      <c r="J46" s="21"/>
    </row>
    <row r="47" spans="1:10" x14ac:dyDescent="0.25">
      <c r="A47" s="103">
        <v>42767</v>
      </c>
      <c r="B47" s="104" t="s">
        <v>4227</v>
      </c>
      <c r="C47" s="110"/>
      <c r="D47" s="106">
        <v>99383</v>
      </c>
      <c r="E47" s="107" t="s">
        <v>1256</v>
      </c>
      <c r="F47" s="108">
        <v>2564.8000000000002</v>
      </c>
      <c r="G47" s="111">
        <v>42775</v>
      </c>
      <c r="H47" s="93">
        <f t="shared" si="1"/>
        <v>2564.8000000000002</v>
      </c>
      <c r="I47" s="108">
        <f t="shared" si="2"/>
        <v>0</v>
      </c>
      <c r="J47" s="21"/>
    </row>
    <row r="48" spans="1:10" x14ac:dyDescent="0.25">
      <c r="A48" s="103">
        <v>42767</v>
      </c>
      <c r="B48" s="104" t="s">
        <v>4228</v>
      </c>
      <c r="C48" s="110"/>
      <c r="D48" s="106">
        <v>99384</v>
      </c>
      <c r="E48" s="107" t="s">
        <v>105</v>
      </c>
      <c r="F48" s="108">
        <v>3121.2</v>
      </c>
      <c r="G48" s="111">
        <v>42773</v>
      </c>
      <c r="H48" s="93">
        <f t="shared" si="1"/>
        <v>3121.2</v>
      </c>
      <c r="I48" s="108">
        <f t="shared" si="2"/>
        <v>0</v>
      </c>
      <c r="J48" s="21"/>
    </row>
    <row r="49" spans="1:10" x14ac:dyDescent="0.25">
      <c r="A49" s="103">
        <v>42767</v>
      </c>
      <c r="B49" s="104" t="s">
        <v>4229</v>
      </c>
      <c r="C49" s="110"/>
      <c r="D49" s="106">
        <v>99385</v>
      </c>
      <c r="E49" s="107" t="s">
        <v>103</v>
      </c>
      <c r="F49" s="108">
        <v>3544.5</v>
      </c>
      <c r="G49" s="111">
        <v>42773</v>
      </c>
      <c r="H49" s="93">
        <f t="shared" si="1"/>
        <v>3544.5</v>
      </c>
      <c r="I49" s="108">
        <f t="shared" si="2"/>
        <v>0</v>
      </c>
      <c r="J49" s="21"/>
    </row>
    <row r="50" spans="1:10" x14ac:dyDescent="0.25">
      <c r="A50" s="103">
        <v>42767</v>
      </c>
      <c r="B50" s="104" t="s">
        <v>4230</v>
      </c>
      <c r="C50" s="110"/>
      <c r="D50" s="106">
        <v>99386</v>
      </c>
      <c r="E50" s="107" t="s">
        <v>450</v>
      </c>
      <c r="F50" s="108">
        <v>4090.9</v>
      </c>
      <c r="G50" s="111">
        <v>42768</v>
      </c>
      <c r="H50" s="93">
        <f t="shared" si="1"/>
        <v>4090.9</v>
      </c>
      <c r="I50" s="108">
        <f t="shared" si="2"/>
        <v>0</v>
      </c>
      <c r="J50" s="21"/>
    </row>
    <row r="51" spans="1:10" x14ac:dyDescent="0.25">
      <c r="A51" s="103">
        <v>42767</v>
      </c>
      <c r="B51" s="104" t="s">
        <v>4231</v>
      </c>
      <c r="C51" s="110"/>
      <c r="D51" s="106">
        <v>99387</v>
      </c>
      <c r="E51" s="107" t="s">
        <v>1380</v>
      </c>
      <c r="F51" s="108">
        <v>6755.3</v>
      </c>
      <c r="G51" s="111">
        <v>42768</v>
      </c>
      <c r="H51" s="93">
        <f t="shared" si="1"/>
        <v>6755.3</v>
      </c>
      <c r="I51" s="108">
        <f t="shared" si="2"/>
        <v>0</v>
      </c>
      <c r="J51" s="21"/>
    </row>
    <row r="52" spans="1:10" x14ac:dyDescent="0.25">
      <c r="A52" s="103">
        <v>42767</v>
      </c>
      <c r="B52" s="104" t="s">
        <v>4232</v>
      </c>
      <c r="C52" s="110"/>
      <c r="D52" s="106">
        <v>99388</v>
      </c>
      <c r="E52" s="107" t="s">
        <v>272</v>
      </c>
      <c r="F52" s="108">
        <v>3421.2</v>
      </c>
      <c r="G52" s="111">
        <v>42769</v>
      </c>
      <c r="H52" s="93">
        <f t="shared" si="1"/>
        <v>3421.2</v>
      </c>
      <c r="I52" s="108">
        <f t="shared" si="2"/>
        <v>0</v>
      </c>
      <c r="J52" s="21"/>
    </row>
    <row r="53" spans="1:10" x14ac:dyDescent="0.25">
      <c r="A53" s="103">
        <v>42767</v>
      </c>
      <c r="B53" s="104" t="s">
        <v>4233</v>
      </c>
      <c r="C53" s="110"/>
      <c r="D53" s="106">
        <v>99389</v>
      </c>
      <c r="E53" s="107" t="s">
        <v>274</v>
      </c>
      <c r="F53" s="108">
        <v>5737.7</v>
      </c>
      <c r="G53" s="111">
        <v>42769</v>
      </c>
      <c r="H53" s="93">
        <f t="shared" si="1"/>
        <v>5737.7</v>
      </c>
      <c r="I53" s="108">
        <f t="shared" si="2"/>
        <v>0</v>
      </c>
      <c r="J53" s="21"/>
    </row>
    <row r="54" spans="1:10" x14ac:dyDescent="0.25">
      <c r="A54" s="103">
        <v>42767</v>
      </c>
      <c r="B54" s="104" t="s">
        <v>4234</v>
      </c>
      <c r="C54" s="110"/>
      <c r="D54" s="106">
        <v>99390</v>
      </c>
      <c r="E54" s="107" t="s">
        <v>613</v>
      </c>
      <c r="F54" s="108">
        <v>3811.3</v>
      </c>
      <c r="G54" s="111">
        <v>42768</v>
      </c>
      <c r="H54" s="93">
        <f t="shared" si="1"/>
        <v>3811.3</v>
      </c>
      <c r="I54" s="108">
        <f t="shared" si="2"/>
        <v>0</v>
      </c>
      <c r="J54" s="21"/>
    </row>
    <row r="55" spans="1:10" x14ac:dyDescent="0.25">
      <c r="A55" s="103">
        <v>42767</v>
      </c>
      <c r="B55" s="104" t="s">
        <v>4235</v>
      </c>
      <c r="C55" s="110"/>
      <c r="D55" s="106">
        <v>99391</v>
      </c>
      <c r="E55" s="107" t="s">
        <v>83</v>
      </c>
      <c r="F55" s="108">
        <v>4589.8</v>
      </c>
      <c r="G55" s="111">
        <v>42768</v>
      </c>
      <c r="H55" s="93">
        <f t="shared" si="1"/>
        <v>4589.8</v>
      </c>
      <c r="I55" s="108">
        <f t="shared" si="2"/>
        <v>0</v>
      </c>
      <c r="J55" s="21"/>
    </row>
    <row r="56" spans="1:10" x14ac:dyDescent="0.25">
      <c r="A56" s="103">
        <v>42767</v>
      </c>
      <c r="B56" s="104" t="s">
        <v>4236</v>
      </c>
      <c r="C56" s="110"/>
      <c r="D56" s="106">
        <v>99392</v>
      </c>
      <c r="E56" s="107" t="s">
        <v>109</v>
      </c>
      <c r="F56" s="108">
        <v>5664.6</v>
      </c>
      <c r="G56" s="111">
        <v>42768</v>
      </c>
      <c r="H56" s="93">
        <f t="shared" si="1"/>
        <v>5664.6</v>
      </c>
      <c r="I56" s="108">
        <f t="shared" si="2"/>
        <v>0</v>
      </c>
      <c r="J56" s="21"/>
    </row>
    <row r="57" spans="1:10" x14ac:dyDescent="0.25">
      <c r="A57" s="103">
        <v>42767</v>
      </c>
      <c r="B57" s="104" t="s">
        <v>4237</v>
      </c>
      <c r="C57" s="110"/>
      <c r="D57" s="106">
        <v>99393</v>
      </c>
      <c r="E57" s="107" t="s">
        <v>157</v>
      </c>
      <c r="F57" s="108">
        <v>21334.1</v>
      </c>
      <c r="G57" s="111">
        <v>42767</v>
      </c>
      <c r="H57" s="93">
        <f t="shared" si="1"/>
        <v>21334.1</v>
      </c>
      <c r="I57" s="108">
        <f t="shared" si="2"/>
        <v>0</v>
      </c>
      <c r="J57" s="21"/>
    </row>
    <row r="58" spans="1:10" x14ac:dyDescent="0.25">
      <c r="A58" s="103">
        <v>42767</v>
      </c>
      <c r="B58" s="104" t="s">
        <v>4238</v>
      </c>
      <c r="C58" s="110"/>
      <c r="D58" s="106">
        <v>99394</v>
      </c>
      <c r="E58" s="107" t="s">
        <v>157</v>
      </c>
      <c r="F58" s="108">
        <v>1280.28</v>
      </c>
      <c r="G58" s="111">
        <v>42767</v>
      </c>
      <c r="H58" s="93">
        <f t="shared" si="1"/>
        <v>1280.28</v>
      </c>
      <c r="I58" s="108">
        <f t="shared" si="2"/>
        <v>0</v>
      </c>
      <c r="J58" s="21"/>
    </row>
    <row r="59" spans="1:10" x14ac:dyDescent="0.25">
      <c r="A59" s="103">
        <v>42767</v>
      </c>
      <c r="B59" s="104" t="s">
        <v>4239</v>
      </c>
      <c r="C59" s="110"/>
      <c r="D59" s="106">
        <v>99395</v>
      </c>
      <c r="E59" s="107" t="s">
        <v>1380</v>
      </c>
      <c r="F59" s="108">
        <v>35609.800000000003</v>
      </c>
      <c r="G59" s="111">
        <v>42768</v>
      </c>
      <c r="H59" s="93">
        <f t="shared" si="1"/>
        <v>35609.800000000003</v>
      </c>
      <c r="I59" s="108">
        <f t="shared" si="2"/>
        <v>0</v>
      </c>
      <c r="J59" s="21"/>
    </row>
    <row r="60" spans="1:10" x14ac:dyDescent="0.25">
      <c r="A60" s="103">
        <v>42767</v>
      </c>
      <c r="B60" s="104" t="s">
        <v>4240</v>
      </c>
      <c r="C60" s="110"/>
      <c r="D60" s="106">
        <v>99396</v>
      </c>
      <c r="E60" s="107" t="s">
        <v>2986</v>
      </c>
      <c r="F60" s="108">
        <v>3876.6</v>
      </c>
      <c r="G60" s="111">
        <v>42767</v>
      </c>
      <c r="H60" s="93">
        <f t="shared" si="1"/>
        <v>3876.6</v>
      </c>
      <c r="I60" s="108">
        <f t="shared" si="2"/>
        <v>0</v>
      </c>
      <c r="J60" s="21"/>
    </row>
    <row r="61" spans="1:10" x14ac:dyDescent="0.25">
      <c r="A61" s="103">
        <v>42767</v>
      </c>
      <c r="B61" s="104" t="s">
        <v>4241</v>
      </c>
      <c r="C61" s="110"/>
      <c r="D61" s="106">
        <v>99397</v>
      </c>
      <c r="E61" s="107" t="s">
        <v>302</v>
      </c>
      <c r="F61" s="108">
        <v>10267.6</v>
      </c>
      <c r="G61" s="111">
        <v>42767</v>
      </c>
      <c r="H61" s="93">
        <f t="shared" si="1"/>
        <v>10267.6</v>
      </c>
      <c r="I61" s="108">
        <f t="shared" si="2"/>
        <v>0</v>
      </c>
      <c r="J61" s="21"/>
    </row>
    <row r="62" spans="1:10" x14ac:dyDescent="0.25">
      <c r="A62" s="103">
        <v>42767</v>
      </c>
      <c r="B62" s="104" t="s">
        <v>4242</v>
      </c>
      <c r="C62" s="110"/>
      <c r="D62" s="106">
        <v>99398</v>
      </c>
      <c r="E62" s="107" t="s">
        <v>422</v>
      </c>
      <c r="F62" s="108">
        <v>1599.5</v>
      </c>
      <c r="G62" s="111">
        <v>42767</v>
      </c>
      <c r="H62" s="93">
        <f t="shared" si="1"/>
        <v>1599.5</v>
      </c>
      <c r="I62" s="108">
        <f t="shared" si="2"/>
        <v>0</v>
      </c>
      <c r="J62" s="21"/>
    </row>
    <row r="63" spans="1:10" x14ac:dyDescent="0.25">
      <c r="A63" s="103">
        <v>42767</v>
      </c>
      <c r="B63" s="104" t="s">
        <v>4243</v>
      </c>
      <c r="C63" s="110"/>
      <c r="D63" s="106">
        <v>99399</v>
      </c>
      <c r="E63" s="107" t="s">
        <v>309</v>
      </c>
      <c r="F63" s="108">
        <v>4233</v>
      </c>
      <c r="G63" s="111">
        <v>42767</v>
      </c>
      <c r="H63" s="93">
        <f t="shared" si="1"/>
        <v>4233</v>
      </c>
      <c r="I63" s="108">
        <f t="shared" si="2"/>
        <v>0</v>
      </c>
      <c r="J63" s="21"/>
    </row>
    <row r="64" spans="1:10" x14ac:dyDescent="0.25">
      <c r="A64" s="103">
        <v>42767</v>
      </c>
      <c r="B64" s="104" t="s">
        <v>4244</v>
      </c>
      <c r="C64" s="110"/>
      <c r="D64" s="106">
        <v>99400</v>
      </c>
      <c r="E64" s="107" t="s">
        <v>168</v>
      </c>
      <c r="F64" s="108">
        <v>4996</v>
      </c>
      <c r="G64" s="111">
        <v>42772</v>
      </c>
      <c r="H64" s="93">
        <f t="shared" si="1"/>
        <v>4996</v>
      </c>
      <c r="I64" s="108">
        <f t="shared" si="2"/>
        <v>0</v>
      </c>
      <c r="J64" s="21"/>
    </row>
    <row r="65" spans="1:10" x14ac:dyDescent="0.25">
      <c r="A65" s="103">
        <v>42767</v>
      </c>
      <c r="B65" s="104" t="s">
        <v>4245</v>
      </c>
      <c r="C65" s="110"/>
      <c r="D65" s="106">
        <v>99401</v>
      </c>
      <c r="E65" s="107" t="s">
        <v>10</v>
      </c>
      <c r="F65" s="108">
        <v>118512.15</v>
      </c>
      <c r="G65" s="111">
        <v>42769</v>
      </c>
      <c r="H65" s="93">
        <f t="shared" si="1"/>
        <v>118512.15</v>
      </c>
      <c r="I65" s="108">
        <f t="shared" si="2"/>
        <v>0</v>
      </c>
      <c r="J65" s="21"/>
    </row>
    <row r="66" spans="1:10" x14ac:dyDescent="0.25">
      <c r="A66" s="103">
        <v>42767</v>
      </c>
      <c r="B66" s="104" t="s">
        <v>4246</v>
      </c>
      <c r="C66" s="110"/>
      <c r="D66" s="106">
        <v>99402</v>
      </c>
      <c r="E66" s="107" t="s">
        <v>285</v>
      </c>
      <c r="F66" s="108">
        <v>1326.3</v>
      </c>
      <c r="G66" s="111">
        <v>42768</v>
      </c>
      <c r="H66" s="93">
        <f t="shared" si="1"/>
        <v>1326.3</v>
      </c>
      <c r="I66" s="108">
        <f t="shared" si="2"/>
        <v>0</v>
      </c>
      <c r="J66" s="21"/>
    </row>
    <row r="67" spans="1:10" x14ac:dyDescent="0.25">
      <c r="A67" s="103">
        <v>42767</v>
      </c>
      <c r="B67" s="104" t="s">
        <v>4247</v>
      </c>
      <c r="C67" s="110"/>
      <c r="D67" s="106">
        <v>99403</v>
      </c>
      <c r="E67" s="107" t="s">
        <v>289</v>
      </c>
      <c r="F67" s="108">
        <v>4549.8999999999996</v>
      </c>
      <c r="G67" s="111">
        <v>42780</v>
      </c>
      <c r="H67" s="93">
        <f t="shared" si="1"/>
        <v>4549.8999999999996</v>
      </c>
      <c r="I67" s="108">
        <f t="shared" si="2"/>
        <v>0</v>
      </c>
      <c r="J67" s="21"/>
    </row>
    <row r="68" spans="1:10" x14ac:dyDescent="0.25">
      <c r="A68" s="103">
        <v>42767</v>
      </c>
      <c r="B68" s="104" t="s">
        <v>4248</v>
      </c>
      <c r="C68" s="110"/>
      <c r="D68" s="106">
        <v>99404</v>
      </c>
      <c r="E68" s="107" t="s">
        <v>289</v>
      </c>
      <c r="F68" s="108">
        <v>1064</v>
      </c>
      <c r="G68" s="111">
        <v>42780</v>
      </c>
      <c r="H68" s="93">
        <f t="shared" ref="H68:H131" si="3">F68</f>
        <v>1064</v>
      </c>
      <c r="I68" s="108">
        <f t="shared" si="2"/>
        <v>0</v>
      </c>
      <c r="J68" s="21"/>
    </row>
    <row r="69" spans="1:10" x14ac:dyDescent="0.25">
      <c r="A69" s="103">
        <v>42767</v>
      </c>
      <c r="B69" s="104" t="s">
        <v>4249</v>
      </c>
      <c r="C69" s="110"/>
      <c r="D69" s="106">
        <v>99405</v>
      </c>
      <c r="E69" s="107" t="s">
        <v>71</v>
      </c>
      <c r="F69" s="108">
        <v>1890</v>
      </c>
      <c r="G69" s="111">
        <v>42767</v>
      </c>
      <c r="H69" s="93">
        <f t="shared" si="3"/>
        <v>1890</v>
      </c>
      <c r="I69" s="108">
        <f t="shared" si="2"/>
        <v>0</v>
      </c>
      <c r="J69" s="21"/>
    </row>
    <row r="70" spans="1:10" x14ac:dyDescent="0.25">
      <c r="A70" s="103">
        <v>42767</v>
      </c>
      <c r="B70" s="104" t="s">
        <v>4250</v>
      </c>
      <c r="C70" s="110"/>
      <c r="D70" s="106">
        <v>99406</v>
      </c>
      <c r="E70" s="107" t="s">
        <v>10</v>
      </c>
      <c r="F70" s="108">
        <v>46853.2</v>
      </c>
      <c r="G70" s="111">
        <v>42769</v>
      </c>
      <c r="H70" s="93">
        <f t="shared" si="3"/>
        <v>46853.2</v>
      </c>
      <c r="I70" s="108">
        <f t="shared" ref="I70:I133" si="4">F70-H70</f>
        <v>0</v>
      </c>
      <c r="J70" s="21"/>
    </row>
    <row r="71" spans="1:10" x14ac:dyDescent="0.25">
      <c r="A71" s="103">
        <v>42767</v>
      </c>
      <c r="B71" s="104" t="s">
        <v>4251</v>
      </c>
      <c r="C71" s="110"/>
      <c r="D71" s="106">
        <v>99407</v>
      </c>
      <c r="E71" s="107" t="s">
        <v>4252</v>
      </c>
      <c r="F71" s="108">
        <v>31613.4</v>
      </c>
      <c r="G71" s="111"/>
      <c r="H71" s="93">
        <f t="shared" si="3"/>
        <v>31613.4</v>
      </c>
      <c r="I71" s="108">
        <f t="shared" si="4"/>
        <v>0</v>
      </c>
      <c r="J71" s="21"/>
    </row>
    <row r="72" spans="1:10" x14ac:dyDescent="0.25">
      <c r="A72" s="103">
        <v>42767</v>
      </c>
      <c r="B72" s="104" t="s">
        <v>4253</v>
      </c>
      <c r="C72" s="110"/>
      <c r="D72" s="106">
        <v>99408</v>
      </c>
      <c r="E72" s="107" t="s">
        <v>4252</v>
      </c>
      <c r="F72" s="108">
        <v>28602.6</v>
      </c>
      <c r="G72" s="111">
        <v>42768</v>
      </c>
      <c r="H72" s="93">
        <f t="shared" si="3"/>
        <v>28602.6</v>
      </c>
      <c r="I72" s="108">
        <f t="shared" si="4"/>
        <v>0</v>
      </c>
      <c r="J72" s="21"/>
    </row>
    <row r="73" spans="1:10" x14ac:dyDescent="0.25">
      <c r="A73" s="103">
        <v>42767</v>
      </c>
      <c r="B73" s="104" t="s">
        <v>4254</v>
      </c>
      <c r="C73" s="110"/>
      <c r="D73" s="106">
        <v>99409</v>
      </c>
      <c r="E73" s="107" t="s">
        <v>2704</v>
      </c>
      <c r="F73" s="108">
        <v>10536.6</v>
      </c>
      <c r="G73" s="111">
        <v>42768</v>
      </c>
      <c r="H73" s="93">
        <f t="shared" si="3"/>
        <v>10536.6</v>
      </c>
      <c r="I73" s="108">
        <f t="shared" si="4"/>
        <v>0</v>
      </c>
      <c r="J73" s="21"/>
    </row>
    <row r="74" spans="1:10" x14ac:dyDescent="0.25">
      <c r="A74" s="103">
        <v>42767</v>
      </c>
      <c r="B74" s="104" t="s">
        <v>4255</v>
      </c>
      <c r="C74" s="110"/>
      <c r="D74" s="106">
        <v>99410</v>
      </c>
      <c r="E74" s="107" t="s">
        <v>428</v>
      </c>
      <c r="F74" s="108">
        <v>1215.2</v>
      </c>
      <c r="G74" s="111">
        <v>42770</v>
      </c>
      <c r="H74" s="93">
        <f t="shared" si="3"/>
        <v>1215.2</v>
      </c>
      <c r="I74" s="108">
        <f t="shared" si="4"/>
        <v>0</v>
      </c>
      <c r="J74" s="21"/>
    </row>
    <row r="75" spans="1:10" x14ac:dyDescent="0.25">
      <c r="A75" s="103">
        <v>42767</v>
      </c>
      <c r="B75" s="104" t="s">
        <v>4256</v>
      </c>
      <c r="C75" s="110"/>
      <c r="D75" s="106">
        <v>99411</v>
      </c>
      <c r="E75" s="107" t="s">
        <v>3219</v>
      </c>
      <c r="F75" s="108">
        <v>60084</v>
      </c>
      <c r="G75" s="111">
        <v>42768</v>
      </c>
      <c r="H75" s="93">
        <f t="shared" si="3"/>
        <v>60084</v>
      </c>
      <c r="I75" s="108">
        <f t="shared" si="4"/>
        <v>0</v>
      </c>
      <c r="J75" s="21"/>
    </row>
    <row r="76" spans="1:10" x14ac:dyDescent="0.25">
      <c r="A76" s="103">
        <v>42767</v>
      </c>
      <c r="B76" s="104" t="s">
        <v>4257</v>
      </c>
      <c r="C76" s="110"/>
      <c r="D76" s="106">
        <v>99412</v>
      </c>
      <c r="E76" s="107" t="s">
        <v>459</v>
      </c>
      <c r="F76" s="108">
        <v>2160.4</v>
      </c>
      <c r="G76" s="111">
        <v>42767</v>
      </c>
      <c r="H76" s="93">
        <f t="shared" si="3"/>
        <v>2160.4</v>
      </c>
      <c r="I76" s="108">
        <f t="shared" si="4"/>
        <v>0</v>
      </c>
      <c r="J76" s="21"/>
    </row>
    <row r="77" spans="1:10" x14ac:dyDescent="0.25">
      <c r="A77" s="103">
        <v>42767</v>
      </c>
      <c r="B77" s="104" t="s">
        <v>4258</v>
      </c>
      <c r="C77" s="110"/>
      <c r="D77" s="106">
        <v>99413</v>
      </c>
      <c r="E77" s="107" t="s">
        <v>492</v>
      </c>
      <c r="F77" s="108">
        <v>25509.599999999999</v>
      </c>
      <c r="G77" s="111">
        <v>42770</v>
      </c>
      <c r="H77" s="93">
        <f t="shared" si="3"/>
        <v>25509.599999999999</v>
      </c>
      <c r="I77" s="108">
        <f t="shared" si="4"/>
        <v>0</v>
      </c>
      <c r="J77" s="21"/>
    </row>
    <row r="78" spans="1:10" x14ac:dyDescent="0.25">
      <c r="A78" s="103">
        <v>42767</v>
      </c>
      <c r="B78" s="104" t="s">
        <v>4259</v>
      </c>
      <c r="C78" s="110"/>
      <c r="D78" s="106">
        <v>99414</v>
      </c>
      <c r="E78" s="107" t="s">
        <v>30</v>
      </c>
      <c r="F78" s="108">
        <v>1530</v>
      </c>
      <c r="G78" s="111">
        <v>42767</v>
      </c>
      <c r="H78" s="93">
        <f t="shared" si="3"/>
        <v>1530</v>
      </c>
      <c r="I78" s="108">
        <f t="shared" si="4"/>
        <v>0</v>
      </c>
      <c r="J78" s="21"/>
    </row>
    <row r="79" spans="1:10" x14ac:dyDescent="0.25">
      <c r="A79" s="103">
        <v>42767</v>
      </c>
      <c r="B79" s="104" t="s">
        <v>4260</v>
      </c>
      <c r="C79" s="110"/>
      <c r="D79" s="106">
        <v>99415</v>
      </c>
      <c r="E79" s="107" t="s">
        <v>184</v>
      </c>
      <c r="F79" s="108">
        <v>3350.7</v>
      </c>
      <c r="G79" s="111" t="s">
        <v>4261</v>
      </c>
      <c r="H79" s="93">
        <f t="shared" si="3"/>
        <v>3350.7</v>
      </c>
      <c r="I79" s="108">
        <f t="shared" si="4"/>
        <v>0</v>
      </c>
      <c r="J79" s="21"/>
    </row>
    <row r="80" spans="1:10" x14ac:dyDescent="0.25">
      <c r="A80" s="103">
        <v>42767</v>
      </c>
      <c r="B80" s="104" t="s">
        <v>4262</v>
      </c>
      <c r="C80" s="110"/>
      <c r="D80" s="106">
        <v>99416</v>
      </c>
      <c r="E80" s="107" t="s">
        <v>630</v>
      </c>
      <c r="F80" s="108">
        <v>1769.82</v>
      </c>
      <c r="G80" s="111">
        <v>42768</v>
      </c>
      <c r="H80" s="93">
        <f t="shared" si="3"/>
        <v>1769.82</v>
      </c>
      <c r="I80" s="108">
        <f t="shared" si="4"/>
        <v>0</v>
      </c>
      <c r="J80" s="21"/>
    </row>
    <row r="81" spans="1:10" x14ac:dyDescent="0.25">
      <c r="A81" s="103">
        <v>42767</v>
      </c>
      <c r="B81" s="104" t="s">
        <v>4263</v>
      </c>
      <c r="C81" s="110"/>
      <c r="D81" s="106">
        <v>99417</v>
      </c>
      <c r="E81" s="107" t="s">
        <v>480</v>
      </c>
      <c r="F81" s="108">
        <v>1553.22</v>
      </c>
      <c r="G81" s="111">
        <v>42768</v>
      </c>
      <c r="H81" s="93">
        <f t="shared" si="3"/>
        <v>1553.22</v>
      </c>
      <c r="I81" s="108">
        <f t="shared" si="4"/>
        <v>0</v>
      </c>
      <c r="J81" s="21"/>
    </row>
    <row r="82" spans="1:10" x14ac:dyDescent="0.25">
      <c r="A82" s="103">
        <v>42767</v>
      </c>
      <c r="B82" s="104" t="s">
        <v>4264</v>
      </c>
      <c r="C82" s="110"/>
      <c r="D82" s="106">
        <v>99418</v>
      </c>
      <c r="E82" s="107" t="s">
        <v>61</v>
      </c>
      <c r="F82" s="108">
        <v>11546.6</v>
      </c>
      <c r="G82" s="111">
        <v>42768</v>
      </c>
      <c r="H82" s="93">
        <f t="shared" si="3"/>
        <v>11546.6</v>
      </c>
      <c r="I82" s="108">
        <f t="shared" si="4"/>
        <v>0</v>
      </c>
      <c r="J82" s="21"/>
    </row>
    <row r="83" spans="1:10" x14ac:dyDescent="0.25">
      <c r="A83" s="103">
        <v>42767</v>
      </c>
      <c r="B83" s="104" t="s">
        <v>4265</v>
      </c>
      <c r="C83" s="110"/>
      <c r="D83" s="106">
        <v>99419</v>
      </c>
      <c r="E83" s="107" t="s">
        <v>184</v>
      </c>
      <c r="F83" s="108">
        <v>288</v>
      </c>
      <c r="G83" s="111">
        <v>42768</v>
      </c>
      <c r="H83" s="93">
        <f t="shared" si="3"/>
        <v>288</v>
      </c>
      <c r="I83" s="108">
        <f t="shared" si="4"/>
        <v>0</v>
      </c>
      <c r="J83" s="21"/>
    </row>
    <row r="84" spans="1:10" x14ac:dyDescent="0.25">
      <c r="A84" s="103">
        <v>42767</v>
      </c>
      <c r="B84" s="104" t="s">
        <v>4266</v>
      </c>
      <c r="C84" s="110"/>
      <c r="D84" s="106">
        <v>99420</v>
      </c>
      <c r="E84" s="107" t="s">
        <v>30</v>
      </c>
      <c r="F84" s="108">
        <v>1961.1</v>
      </c>
      <c r="G84" s="111">
        <v>42768</v>
      </c>
      <c r="H84" s="93">
        <f t="shared" si="3"/>
        <v>1961.1</v>
      </c>
      <c r="I84" s="108">
        <f t="shared" si="4"/>
        <v>0</v>
      </c>
      <c r="J84" s="21"/>
    </row>
    <row r="85" spans="1:10" x14ac:dyDescent="0.25">
      <c r="A85" s="103">
        <v>42767</v>
      </c>
      <c r="B85" s="104" t="s">
        <v>4267</v>
      </c>
      <c r="C85" s="110"/>
      <c r="D85" s="106">
        <v>99421</v>
      </c>
      <c r="E85" s="107" t="s">
        <v>45</v>
      </c>
      <c r="F85" s="108">
        <v>2278.4</v>
      </c>
      <c r="G85" s="111">
        <v>42768</v>
      </c>
      <c r="H85" s="93">
        <f t="shared" si="3"/>
        <v>2278.4</v>
      </c>
      <c r="I85" s="108">
        <f t="shared" si="4"/>
        <v>0</v>
      </c>
      <c r="J85" s="21"/>
    </row>
    <row r="86" spans="1:10" x14ac:dyDescent="0.25">
      <c r="A86" s="103">
        <v>42767</v>
      </c>
      <c r="B86" s="104" t="s">
        <v>4268</v>
      </c>
      <c r="C86" s="110"/>
      <c r="D86" s="106">
        <v>99422</v>
      </c>
      <c r="E86" s="107" t="s">
        <v>53</v>
      </c>
      <c r="F86" s="108">
        <v>2836.8</v>
      </c>
      <c r="G86" s="111">
        <v>42768</v>
      </c>
      <c r="H86" s="93">
        <f t="shared" si="3"/>
        <v>2836.8</v>
      </c>
      <c r="I86" s="108">
        <f t="shared" si="4"/>
        <v>0</v>
      </c>
      <c r="J86" s="21"/>
    </row>
    <row r="87" spans="1:10" x14ac:dyDescent="0.25">
      <c r="A87" s="103">
        <v>42767</v>
      </c>
      <c r="B87" s="104" t="s">
        <v>4269</v>
      </c>
      <c r="C87" s="110"/>
      <c r="D87" s="106">
        <v>99423</v>
      </c>
      <c r="E87" s="107" t="s">
        <v>30</v>
      </c>
      <c r="F87" s="108">
        <v>906.3</v>
      </c>
      <c r="G87" s="111">
        <v>42768</v>
      </c>
      <c r="H87" s="93">
        <f t="shared" si="3"/>
        <v>906.3</v>
      </c>
      <c r="I87" s="108">
        <f t="shared" si="4"/>
        <v>0</v>
      </c>
      <c r="J87" s="21"/>
    </row>
    <row r="88" spans="1:10" x14ac:dyDescent="0.25">
      <c r="A88" s="103">
        <v>42767</v>
      </c>
      <c r="B88" s="104" t="s">
        <v>4270</v>
      </c>
      <c r="C88" s="110"/>
      <c r="D88" s="106">
        <v>99424</v>
      </c>
      <c r="E88" s="107" t="s">
        <v>115</v>
      </c>
      <c r="F88" s="108">
        <v>7203.2</v>
      </c>
      <c r="G88" s="111">
        <v>42774</v>
      </c>
      <c r="H88" s="93">
        <f t="shared" si="3"/>
        <v>7203.2</v>
      </c>
      <c r="I88" s="108">
        <f t="shared" si="4"/>
        <v>0</v>
      </c>
      <c r="J88" s="21"/>
    </row>
    <row r="89" spans="1:10" x14ac:dyDescent="0.25">
      <c r="A89" s="103">
        <v>42767</v>
      </c>
      <c r="B89" s="104" t="s">
        <v>4271</v>
      </c>
      <c r="C89" s="110"/>
      <c r="D89" s="106">
        <v>99425</v>
      </c>
      <c r="E89" s="107" t="s">
        <v>1299</v>
      </c>
      <c r="F89" s="108">
        <v>3451.2</v>
      </c>
      <c r="G89" s="111">
        <v>42767</v>
      </c>
      <c r="H89" s="93">
        <f t="shared" si="3"/>
        <v>3451.2</v>
      </c>
      <c r="I89" s="108">
        <f t="shared" si="4"/>
        <v>0</v>
      </c>
      <c r="J89" s="21"/>
    </row>
    <row r="90" spans="1:10" x14ac:dyDescent="0.25">
      <c r="A90" s="103">
        <v>42767</v>
      </c>
      <c r="B90" s="104" t="s">
        <v>4272</v>
      </c>
      <c r="C90" s="110"/>
      <c r="D90" s="106">
        <v>99426</v>
      </c>
      <c r="E90" s="107" t="s">
        <v>470</v>
      </c>
      <c r="F90" s="108">
        <v>8344.6</v>
      </c>
      <c r="G90" s="111">
        <v>42767</v>
      </c>
      <c r="H90" s="93">
        <f t="shared" si="3"/>
        <v>8344.6</v>
      </c>
      <c r="I90" s="108">
        <f t="shared" si="4"/>
        <v>0</v>
      </c>
      <c r="J90" s="21"/>
    </row>
    <row r="91" spans="1:10" x14ac:dyDescent="0.25">
      <c r="A91" s="103">
        <v>42767</v>
      </c>
      <c r="B91" s="104" t="s">
        <v>4273</v>
      </c>
      <c r="C91" s="110"/>
      <c r="D91" s="106">
        <v>99427</v>
      </c>
      <c r="E91" s="107" t="s">
        <v>1299</v>
      </c>
      <c r="F91" s="108">
        <v>1555.2</v>
      </c>
      <c r="G91" s="111">
        <v>42767</v>
      </c>
      <c r="H91" s="93">
        <f t="shared" si="3"/>
        <v>1555.2</v>
      </c>
      <c r="I91" s="108">
        <f t="shared" si="4"/>
        <v>0</v>
      </c>
      <c r="J91" s="21"/>
    </row>
    <row r="92" spans="1:10" x14ac:dyDescent="0.25">
      <c r="A92" s="103">
        <v>42767</v>
      </c>
      <c r="B92" s="104" t="s">
        <v>4274</v>
      </c>
      <c r="C92" s="110"/>
      <c r="D92" s="106">
        <v>99428</v>
      </c>
      <c r="E92" s="107" t="s">
        <v>131</v>
      </c>
      <c r="F92" s="108">
        <v>5624</v>
      </c>
      <c r="G92" s="111">
        <v>42767</v>
      </c>
      <c r="H92" s="93">
        <f t="shared" si="3"/>
        <v>5624</v>
      </c>
      <c r="I92" s="108">
        <f t="shared" si="4"/>
        <v>0</v>
      </c>
      <c r="J92" s="21"/>
    </row>
    <row r="93" spans="1:10" x14ac:dyDescent="0.25">
      <c r="A93" s="103">
        <v>42767</v>
      </c>
      <c r="B93" s="104" t="s">
        <v>4275</v>
      </c>
      <c r="C93" s="110"/>
      <c r="D93" s="106">
        <v>99429</v>
      </c>
      <c r="E93" s="107" t="s">
        <v>693</v>
      </c>
      <c r="F93" s="108">
        <v>51820.800000000003</v>
      </c>
      <c r="G93" s="111">
        <v>42773</v>
      </c>
      <c r="H93" s="93">
        <f t="shared" si="3"/>
        <v>51820.800000000003</v>
      </c>
      <c r="I93" s="108">
        <f t="shared" si="4"/>
        <v>0</v>
      </c>
      <c r="J93" s="21"/>
    </row>
    <row r="94" spans="1:10" x14ac:dyDescent="0.25">
      <c r="A94" s="103">
        <v>42767</v>
      </c>
      <c r="B94" s="104" t="s">
        <v>4276</v>
      </c>
      <c r="C94" s="110"/>
      <c r="D94" s="106">
        <v>99430</v>
      </c>
      <c r="E94" s="107" t="s">
        <v>128</v>
      </c>
      <c r="F94" s="108">
        <v>2066</v>
      </c>
      <c r="G94" s="111">
        <v>42767</v>
      </c>
      <c r="H94" s="93">
        <f t="shared" si="3"/>
        <v>2066</v>
      </c>
      <c r="I94" s="108">
        <f t="shared" si="4"/>
        <v>0</v>
      </c>
      <c r="J94" s="21"/>
    </row>
    <row r="95" spans="1:10" x14ac:dyDescent="0.25">
      <c r="A95" s="103">
        <v>42767</v>
      </c>
      <c r="B95" s="104" t="s">
        <v>4277</v>
      </c>
      <c r="C95" s="110"/>
      <c r="D95" s="106">
        <v>99431</v>
      </c>
      <c r="E95" s="107" t="s">
        <v>785</v>
      </c>
      <c r="F95" s="108">
        <v>16489.2</v>
      </c>
      <c r="G95" s="111">
        <v>42767</v>
      </c>
      <c r="H95" s="93">
        <f t="shared" si="3"/>
        <v>16489.2</v>
      </c>
      <c r="I95" s="108">
        <f t="shared" si="4"/>
        <v>0</v>
      </c>
      <c r="J95" s="21"/>
    </row>
    <row r="96" spans="1:10" x14ac:dyDescent="0.25">
      <c r="A96" s="103">
        <v>42767</v>
      </c>
      <c r="B96" s="104" t="s">
        <v>4278</v>
      </c>
      <c r="C96" s="110"/>
      <c r="D96" s="106">
        <v>99432</v>
      </c>
      <c r="E96" s="107" t="s">
        <v>358</v>
      </c>
      <c r="F96" s="108">
        <v>34990.400000000001</v>
      </c>
      <c r="G96" s="111">
        <v>42768</v>
      </c>
      <c r="H96" s="93">
        <f t="shared" si="3"/>
        <v>34990.400000000001</v>
      </c>
      <c r="I96" s="108">
        <f t="shared" si="4"/>
        <v>0</v>
      </c>
      <c r="J96" s="21"/>
    </row>
    <row r="97" spans="1:10" x14ac:dyDescent="0.25">
      <c r="A97" s="103">
        <v>42767</v>
      </c>
      <c r="B97" s="104" t="s">
        <v>4279</v>
      </c>
      <c r="C97" s="110"/>
      <c r="D97" s="106">
        <v>99433</v>
      </c>
      <c r="E97" s="107" t="s">
        <v>182</v>
      </c>
      <c r="F97" s="108">
        <v>2500</v>
      </c>
      <c r="G97" s="111">
        <v>42768</v>
      </c>
      <c r="H97" s="93">
        <f t="shared" si="3"/>
        <v>2500</v>
      </c>
      <c r="I97" s="108">
        <f t="shared" si="4"/>
        <v>0</v>
      </c>
      <c r="J97" s="21"/>
    </row>
    <row r="98" spans="1:10" x14ac:dyDescent="0.25">
      <c r="A98" s="103">
        <v>42767</v>
      </c>
      <c r="B98" s="104" t="s">
        <v>4280</v>
      </c>
      <c r="C98" s="110"/>
      <c r="D98" s="106">
        <v>99434</v>
      </c>
      <c r="E98" s="107" t="s">
        <v>145</v>
      </c>
      <c r="F98" s="108">
        <v>20833</v>
      </c>
      <c r="G98" s="111">
        <v>42768</v>
      </c>
      <c r="H98" s="93">
        <f t="shared" si="3"/>
        <v>20833</v>
      </c>
      <c r="I98" s="108">
        <f t="shared" si="4"/>
        <v>0</v>
      </c>
      <c r="J98" s="21"/>
    </row>
    <row r="99" spans="1:10" x14ac:dyDescent="0.25">
      <c r="A99" s="103">
        <v>42767</v>
      </c>
      <c r="B99" s="104" t="s">
        <v>4281</v>
      </c>
      <c r="C99" s="110"/>
      <c r="D99" s="106">
        <v>99435</v>
      </c>
      <c r="E99" s="107" t="s">
        <v>165</v>
      </c>
      <c r="F99" s="108">
        <v>12905.3</v>
      </c>
      <c r="G99" s="111">
        <v>42788</v>
      </c>
      <c r="H99" s="93">
        <f t="shared" si="3"/>
        <v>12905.3</v>
      </c>
      <c r="I99" s="108">
        <f t="shared" si="4"/>
        <v>0</v>
      </c>
      <c r="J99" s="21"/>
    </row>
    <row r="100" spans="1:10" x14ac:dyDescent="0.25">
      <c r="A100" s="103">
        <v>42767</v>
      </c>
      <c r="B100" s="104" t="s">
        <v>4282</v>
      </c>
      <c r="C100" s="110"/>
      <c r="D100" s="106">
        <v>99436</v>
      </c>
      <c r="E100" s="107" t="s">
        <v>161</v>
      </c>
      <c r="F100" s="108">
        <v>26652.7</v>
      </c>
      <c r="G100" s="111">
        <v>42788</v>
      </c>
      <c r="H100" s="93">
        <f t="shared" si="3"/>
        <v>26652.7</v>
      </c>
      <c r="I100" s="108">
        <f t="shared" si="4"/>
        <v>0</v>
      </c>
      <c r="J100" s="21"/>
    </row>
    <row r="101" spans="1:10" x14ac:dyDescent="0.25">
      <c r="A101" s="103">
        <v>42767</v>
      </c>
      <c r="B101" s="104" t="s">
        <v>4283</v>
      </c>
      <c r="C101" s="110"/>
      <c r="D101" s="106">
        <v>99437</v>
      </c>
      <c r="E101" s="107" t="s">
        <v>163</v>
      </c>
      <c r="F101" s="108">
        <v>6663.4</v>
      </c>
      <c r="G101" s="111">
        <v>42779</v>
      </c>
      <c r="H101" s="93">
        <f t="shared" si="3"/>
        <v>6663.4</v>
      </c>
      <c r="I101" s="108">
        <f t="shared" si="4"/>
        <v>0</v>
      </c>
      <c r="J101" s="21"/>
    </row>
    <row r="102" spans="1:10" x14ac:dyDescent="0.25">
      <c r="A102" s="103">
        <v>42767</v>
      </c>
      <c r="B102" s="104" t="s">
        <v>4284</v>
      </c>
      <c r="C102" s="110"/>
      <c r="D102" s="106">
        <v>99438</v>
      </c>
      <c r="E102" s="107" t="s">
        <v>509</v>
      </c>
      <c r="F102" s="108">
        <v>2654.4</v>
      </c>
      <c r="G102" s="111">
        <v>42767</v>
      </c>
      <c r="H102" s="93">
        <f t="shared" si="3"/>
        <v>2654.4</v>
      </c>
      <c r="I102" s="108">
        <f t="shared" si="4"/>
        <v>0</v>
      </c>
      <c r="J102" s="21"/>
    </row>
    <row r="103" spans="1:10" x14ac:dyDescent="0.25">
      <c r="A103" s="103">
        <v>42767</v>
      </c>
      <c r="B103" s="104" t="s">
        <v>4285</v>
      </c>
      <c r="C103" s="110"/>
      <c r="D103" s="106">
        <v>99439</v>
      </c>
      <c r="E103" s="107" t="s">
        <v>563</v>
      </c>
      <c r="F103" s="108">
        <v>3180.8</v>
      </c>
      <c r="G103" s="111">
        <v>42767</v>
      </c>
      <c r="H103" s="93">
        <f t="shared" si="3"/>
        <v>3180.8</v>
      </c>
      <c r="I103" s="108">
        <f t="shared" si="4"/>
        <v>0</v>
      </c>
      <c r="J103" s="21"/>
    </row>
    <row r="104" spans="1:10" x14ac:dyDescent="0.25">
      <c r="A104" s="103">
        <v>42767</v>
      </c>
      <c r="B104" s="104" t="s">
        <v>4286</v>
      </c>
      <c r="C104" s="110"/>
      <c r="D104" s="106">
        <v>99440</v>
      </c>
      <c r="E104" s="107" t="s">
        <v>14</v>
      </c>
      <c r="F104" s="108">
        <v>8642.7999999999993</v>
      </c>
      <c r="G104" s="111">
        <v>42767</v>
      </c>
      <c r="H104" s="93">
        <f t="shared" si="3"/>
        <v>8642.7999999999993</v>
      </c>
      <c r="I104" s="108">
        <f t="shared" si="4"/>
        <v>0</v>
      </c>
      <c r="J104" s="21"/>
    </row>
    <row r="105" spans="1:10" x14ac:dyDescent="0.25">
      <c r="A105" s="103">
        <v>42767</v>
      </c>
      <c r="B105" s="104" t="s">
        <v>4287</v>
      </c>
      <c r="C105" s="110"/>
      <c r="D105" s="106">
        <v>99441</v>
      </c>
      <c r="E105" s="107" t="s">
        <v>289</v>
      </c>
      <c r="F105" s="108">
        <v>6749.6</v>
      </c>
      <c r="G105" s="111">
        <v>42780</v>
      </c>
      <c r="H105" s="93">
        <f t="shared" si="3"/>
        <v>6749.6</v>
      </c>
      <c r="I105" s="108">
        <f t="shared" si="4"/>
        <v>0</v>
      </c>
      <c r="J105" s="21"/>
    </row>
    <row r="106" spans="1:10" x14ac:dyDescent="0.25">
      <c r="A106" s="103">
        <v>42767</v>
      </c>
      <c r="B106" s="104" t="s">
        <v>4288</v>
      </c>
      <c r="C106" s="110"/>
      <c r="D106" s="106">
        <v>99442</v>
      </c>
      <c r="E106" s="107" t="s">
        <v>472</v>
      </c>
      <c r="F106" s="108">
        <v>13487</v>
      </c>
      <c r="G106" s="111">
        <v>42768</v>
      </c>
      <c r="H106" s="93">
        <f t="shared" si="3"/>
        <v>13487</v>
      </c>
      <c r="I106" s="108">
        <f t="shared" si="4"/>
        <v>0</v>
      </c>
      <c r="J106" s="21"/>
    </row>
    <row r="107" spans="1:10" x14ac:dyDescent="0.25">
      <c r="A107" s="103">
        <v>42767</v>
      </c>
      <c r="B107" s="104" t="s">
        <v>4289</v>
      </c>
      <c r="C107" s="110"/>
      <c r="D107" s="106">
        <v>99443</v>
      </c>
      <c r="E107" s="107" t="s">
        <v>523</v>
      </c>
      <c r="F107" s="108">
        <v>25476.799999999999</v>
      </c>
      <c r="G107" s="111">
        <v>42777</v>
      </c>
      <c r="H107" s="93">
        <f t="shared" si="3"/>
        <v>25476.799999999999</v>
      </c>
      <c r="I107" s="108">
        <f t="shared" si="4"/>
        <v>0</v>
      </c>
      <c r="J107" s="21"/>
    </row>
    <row r="108" spans="1:10" x14ac:dyDescent="0.25">
      <c r="A108" s="103">
        <v>42767</v>
      </c>
      <c r="B108" s="104" t="s">
        <v>4290</v>
      </c>
      <c r="C108" s="110"/>
      <c r="D108" s="106">
        <v>99444</v>
      </c>
      <c r="E108" s="107" t="s">
        <v>12</v>
      </c>
      <c r="F108" s="108">
        <v>1475</v>
      </c>
      <c r="G108" s="111">
        <v>42768</v>
      </c>
      <c r="H108" s="93">
        <f t="shared" si="3"/>
        <v>1475</v>
      </c>
      <c r="I108" s="108">
        <f t="shared" si="4"/>
        <v>0</v>
      </c>
      <c r="J108" s="21"/>
    </row>
    <row r="109" spans="1:10" x14ac:dyDescent="0.25">
      <c r="A109" s="103">
        <v>42767</v>
      </c>
      <c r="B109" s="104" t="s">
        <v>4291</v>
      </c>
      <c r="C109" s="110"/>
      <c r="D109" s="106">
        <v>99445</v>
      </c>
      <c r="E109" s="107" t="s">
        <v>312</v>
      </c>
      <c r="F109" s="108">
        <v>80640</v>
      </c>
      <c r="G109" s="111">
        <v>42846</v>
      </c>
      <c r="H109" s="93">
        <f t="shared" si="3"/>
        <v>80640</v>
      </c>
      <c r="I109" s="108">
        <f t="shared" si="4"/>
        <v>0</v>
      </c>
      <c r="J109" s="21"/>
    </row>
    <row r="110" spans="1:10" x14ac:dyDescent="0.25">
      <c r="A110" s="103">
        <v>42767</v>
      </c>
      <c r="B110" s="104" t="s">
        <v>4292</v>
      </c>
      <c r="C110" s="110"/>
      <c r="D110" s="106">
        <v>99446</v>
      </c>
      <c r="E110" s="107" t="s">
        <v>55</v>
      </c>
      <c r="F110" s="108">
        <v>19916</v>
      </c>
      <c r="G110" s="111"/>
      <c r="H110" s="93">
        <f t="shared" si="3"/>
        <v>19916</v>
      </c>
      <c r="I110" s="108">
        <f t="shared" si="4"/>
        <v>0</v>
      </c>
      <c r="J110" s="21"/>
    </row>
    <row r="111" spans="1:10" x14ac:dyDescent="0.25">
      <c r="A111" s="103">
        <v>42767</v>
      </c>
      <c r="B111" s="104" t="s">
        <v>4293</v>
      </c>
      <c r="C111" s="110"/>
      <c r="D111" s="106">
        <v>99447</v>
      </c>
      <c r="E111" s="107" t="s">
        <v>352</v>
      </c>
      <c r="F111" s="108">
        <v>2126.8000000000002</v>
      </c>
      <c r="G111" s="111">
        <v>42767</v>
      </c>
      <c r="H111" s="93">
        <f t="shared" si="3"/>
        <v>2126.8000000000002</v>
      </c>
      <c r="I111" s="108">
        <f t="shared" si="4"/>
        <v>0</v>
      </c>
      <c r="J111" s="21"/>
    </row>
    <row r="112" spans="1:10" x14ac:dyDescent="0.25">
      <c r="A112" s="103">
        <v>42767</v>
      </c>
      <c r="B112" s="104" t="s">
        <v>4294</v>
      </c>
      <c r="C112" s="110"/>
      <c r="D112" s="106">
        <v>99448</v>
      </c>
      <c r="E112" s="107" t="s">
        <v>55</v>
      </c>
      <c r="F112" s="108">
        <v>13512.8</v>
      </c>
      <c r="G112" s="111">
        <v>42767</v>
      </c>
      <c r="H112" s="93">
        <f t="shared" si="3"/>
        <v>13512.8</v>
      </c>
      <c r="I112" s="108">
        <f t="shared" si="4"/>
        <v>0</v>
      </c>
      <c r="J112" s="21"/>
    </row>
    <row r="113" spans="1:10" x14ac:dyDescent="0.25">
      <c r="A113" s="103">
        <v>42767</v>
      </c>
      <c r="B113" s="104" t="s">
        <v>4295</v>
      </c>
      <c r="C113" s="110"/>
      <c r="D113" s="106">
        <v>99449</v>
      </c>
      <c r="E113" s="107" t="s">
        <v>352</v>
      </c>
      <c r="F113" s="108">
        <v>672</v>
      </c>
      <c r="G113" s="111">
        <v>42767</v>
      </c>
      <c r="H113" s="93">
        <f t="shared" si="3"/>
        <v>672</v>
      </c>
      <c r="I113" s="108">
        <f t="shared" si="4"/>
        <v>0</v>
      </c>
      <c r="J113" s="21"/>
    </row>
    <row r="114" spans="1:10" x14ac:dyDescent="0.25">
      <c r="A114" s="103">
        <v>42767</v>
      </c>
      <c r="B114" s="104" t="s">
        <v>4296</v>
      </c>
      <c r="C114" s="110"/>
      <c r="D114" s="106">
        <v>99450</v>
      </c>
      <c r="E114" s="107" t="s">
        <v>205</v>
      </c>
      <c r="F114" s="108">
        <v>10368.200000000001</v>
      </c>
      <c r="G114" s="111">
        <v>42767</v>
      </c>
      <c r="H114" s="93">
        <f t="shared" si="3"/>
        <v>10368.200000000001</v>
      </c>
      <c r="I114" s="108">
        <f t="shared" si="4"/>
        <v>0</v>
      </c>
      <c r="J114" s="21"/>
    </row>
    <row r="115" spans="1:10" x14ac:dyDescent="0.25">
      <c r="A115" s="103">
        <v>42767</v>
      </c>
      <c r="B115" s="104" t="s">
        <v>4297</v>
      </c>
      <c r="C115" s="110"/>
      <c r="D115" s="106">
        <v>99451</v>
      </c>
      <c r="E115" s="107" t="s">
        <v>921</v>
      </c>
      <c r="F115" s="108">
        <v>6033.3</v>
      </c>
      <c r="G115" s="111">
        <v>42767</v>
      </c>
      <c r="H115" s="93">
        <f t="shared" si="3"/>
        <v>6033.3</v>
      </c>
      <c r="I115" s="108">
        <f t="shared" si="4"/>
        <v>0</v>
      </c>
      <c r="J115" s="21"/>
    </row>
    <row r="116" spans="1:10" x14ac:dyDescent="0.25">
      <c r="A116" s="103">
        <v>42767</v>
      </c>
      <c r="B116" s="104" t="s">
        <v>4298</v>
      </c>
      <c r="C116" s="110"/>
      <c r="D116" s="106">
        <v>99452</v>
      </c>
      <c r="E116" s="107" t="s">
        <v>921</v>
      </c>
      <c r="F116" s="108">
        <v>120</v>
      </c>
      <c r="G116" s="111">
        <v>42767</v>
      </c>
      <c r="H116" s="93">
        <f t="shared" si="3"/>
        <v>120</v>
      </c>
      <c r="I116" s="108">
        <f t="shared" si="4"/>
        <v>0</v>
      </c>
      <c r="J116" s="21"/>
    </row>
    <row r="117" spans="1:10" x14ac:dyDescent="0.25">
      <c r="A117" s="103">
        <v>42767</v>
      </c>
      <c r="B117" s="104" t="s">
        <v>4299</v>
      </c>
      <c r="C117" s="110"/>
      <c r="D117" s="106">
        <v>99453</v>
      </c>
      <c r="E117" s="107" t="s">
        <v>921</v>
      </c>
      <c r="F117" s="108">
        <v>90</v>
      </c>
      <c r="G117" s="111">
        <v>42767</v>
      </c>
      <c r="H117" s="93">
        <f t="shared" si="3"/>
        <v>90</v>
      </c>
      <c r="I117" s="108">
        <f t="shared" si="4"/>
        <v>0</v>
      </c>
      <c r="J117" s="21"/>
    </row>
    <row r="118" spans="1:10" x14ac:dyDescent="0.25">
      <c r="A118" s="103">
        <v>42767</v>
      </c>
      <c r="B118" s="104" t="s">
        <v>4300</v>
      </c>
      <c r="C118" s="110"/>
      <c r="D118" s="106">
        <v>99454</v>
      </c>
      <c r="E118" s="107" t="s">
        <v>208</v>
      </c>
      <c r="F118" s="108">
        <v>11505.2</v>
      </c>
      <c r="G118" s="111">
        <v>42769</v>
      </c>
      <c r="H118" s="93">
        <f t="shared" si="3"/>
        <v>11505.2</v>
      </c>
      <c r="I118" s="108">
        <f t="shared" si="4"/>
        <v>0</v>
      </c>
      <c r="J118" s="21"/>
    </row>
    <row r="119" spans="1:10" x14ac:dyDescent="0.25">
      <c r="A119" s="103">
        <v>42767</v>
      </c>
      <c r="B119" s="104" t="s">
        <v>4301</v>
      </c>
      <c r="C119" s="110"/>
      <c r="D119" s="106">
        <v>99455</v>
      </c>
      <c r="E119" s="107" t="s">
        <v>208</v>
      </c>
      <c r="F119" s="108">
        <v>301.60000000000002</v>
      </c>
      <c r="G119" s="111">
        <v>42769</v>
      </c>
      <c r="H119" s="93">
        <f t="shared" si="3"/>
        <v>301.60000000000002</v>
      </c>
      <c r="I119" s="108">
        <f t="shared" si="4"/>
        <v>0</v>
      </c>
      <c r="J119" s="21"/>
    </row>
    <row r="120" spans="1:10" x14ac:dyDescent="0.25">
      <c r="A120" s="103">
        <v>42767</v>
      </c>
      <c r="B120" s="104" t="s">
        <v>4302</v>
      </c>
      <c r="C120" s="110"/>
      <c r="D120" s="106">
        <v>99456</v>
      </c>
      <c r="E120" s="107" t="s">
        <v>211</v>
      </c>
      <c r="F120" s="108">
        <v>8013.8</v>
      </c>
      <c r="G120" s="111">
        <v>42767</v>
      </c>
      <c r="H120" s="93">
        <f t="shared" si="3"/>
        <v>8013.8</v>
      </c>
      <c r="I120" s="108">
        <f t="shared" si="4"/>
        <v>0</v>
      </c>
      <c r="J120" s="21"/>
    </row>
    <row r="121" spans="1:10" x14ac:dyDescent="0.25">
      <c r="A121" s="103">
        <v>42767</v>
      </c>
      <c r="B121" s="104" t="s">
        <v>4303</v>
      </c>
      <c r="C121" s="110"/>
      <c r="D121" s="106">
        <v>99457</v>
      </c>
      <c r="E121" s="107" t="s">
        <v>220</v>
      </c>
      <c r="F121" s="108">
        <v>1512</v>
      </c>
      <c r="G121" s="111">
        <v>42767</v>
      </c>
      <c r="H121" s="93">
        <f t="shared" si="3"/>
        <v>1512</v>
      </c>
      <c r="I121" s="108">
        <f t="shared" si="4"/>
        <v>0</v>
      </c>
      <c r="J121" s="21"/>
    </row>
    <row r="122" spans="1:10" x14ac:dyDescent="0.25">
      <c r="A122" s="103">
        <v>42767</v>
      </c>
      <c r="B122" s="104" t="s">
        <v>4304</v>
      </c>
      <c r="C122" s="110"/>
      <c r="D122" s="106">
        <v>99458</v>
      </c>
      <c r="E122" s="107" t="s">
        <v>220</v>
      </c>
      <c r="F122" s="108">
        <v>134.4</v>
      </c>
      <c r="G122" s="111">
        <v>42767</v>
      </c>
      <c r="H122" s="93">
        <f t="shared" si="3"/>
        <v>134.4</v>
      </c>
      <c r="I122" s="108">
        <f t="shared" si="4"/>
        <v>0</v>
      </c>
      <c r="J122" s="21"/>
    </row>
    <row r="123" spans="1:10" x14ac:dyDescent="0.25">
      <c r="A123" s="103">
        <v>42767</v>
      </c>
      <c r="B123" s="104" t="s">
        <v>4305</v>
      </c>
      <c r="C123" s="110"/>
      <c r="D123" s="106">
        <v>99459</v>
      </c>
      <c r="E123" s="107" t="s">
        <v>622</v>
      </c>
      <c r="F123" s="108">
        <v>13093.4</v>
      </c>
      <c r="G123" s="111">
        <v>42768</v>
      </c>
      <c r="H123" s="93">
        <f t="shared" si="3"/>
        <v>13093.4</v>
      </c>
      <c r="I123" s="108">
        <f t="shared" si="4"/>
        <v>0</v>
      </c>
      <c r="J123" s="21"/>
    </row>
    <row r="124" spans="1:10" x14ac:dyDescent="0.25">
      <c r="A124" s="103">
        <v>42768</v>
      </c>
      <c r="B124" s="104" t="s">
        <v>4306</v>
      </c>
      <c r="C124" s="110"/>
      <c r="D124" s="106">
        <v>99460</v>
      </c>
      <c r="E124" s="107" t="s">
        <v>231</v>
      </c>
      <c r="F124" s="108">
        <v>8194.9</v>
      </c>
      <c r="G124" s="111">
        <v>42769</v>
      </c>
      <c r="H124" s="93">
        <f t="shared" si="3"/>
        <v>8194.9</v>
      </c>
      <c r="I124" s="108">
        <f t="shared" si="4"/>
        <v>0</v>
      </c>
      <c r="J124" s="21"/>
    </row>
    <row r="125" spans="1:10" x14ac:dyDescent="0.25">
      <c r="A125" s="103">
        <v>42768</v>
      </c>
      <c r="B125" s="104" t="s">
        <v>4307</v>
      </c>
      <c r="C125" s="110"/>
      <c r="D125" s="106">
        <v>99461</v>
      </c>
      <c r="E125" s="107" t="s">
        <v>374</v>
      </c>
      <c r="F125" s="108">
        <v>3900</v>
      </c>
      <c r="G125" s="111">
        <v>42768</v>
      </c>
      <c r="H125" s="93">
        <f t="shared" si="3"/>
        <v>3900</v>
      </c>
      <c r="I125" s="108">
        <f t="shared" si="4"/>
        <v>0</v>
      </c>
      <c r="J125" s="21"/>
    </row>
    <row r="126" spans="1:10" x14ac:dyDescent="0.25">
      <c r="A126" s="103">
        <v>42768</v>
      </c>
      <c r="B126" s="104" t="s">
        <v>4308</v>
      </c>
      <c r="C126" s="110"/>
      <c r="D126" s="106">
        <v>99462</v>
      </c>
      <c r="E126" s="107" t="s">
        <v>71</v>
      </c>
      <c r="F126" s="108">
        <v>2520</v>
      </c>
      <c r="G126" s="111">
        <v>42768</v>
      </c>
      <c r="H126" s="93">
        <f t="shared" si="3"/>
        <v>2520</v>
      </c>
      <c r="I126" s="108">
        <f t="shared" si="4"/>
        <v>0</v>
      </c>
      <c r="J126" s="21"/>
    </row>
    <row r="127" spans="1:10" x14ac:dyDescent="0.25">
      <c r="A127" s="103">
        <v>42768</v>
      </c>
      <c r="B127" s="104" t="s">
        <v>4309</v>
      </c>
      <c r="C127" s="110"/>
      <c r="D127" s="106">
        <v>99463</v>
      </c>
      <c r="E127" s="107" t="s">
        <v>17</v>
      </c>
      <c r="F127" s="108">
        <v>2750</v>
      </c>
      <c r="G127" s="111">
        <v>42768</v>
      </c>
      <c r="H127" s="93">
        <f t="shared" si="3"/>
        <v>2750</v>
      </c>
      <c r="I127" s="108">
        <f t="shared" si="4"/>
        <v>0</v>
      </c>
      <c r="J127" s="21"/>
    </row>
    <row r="128" spans="1:10" x14ac:dyDescent="0.25">
      <c r="A128" s="103">
        <v>42768</v>
      </c>
      <c r="B128" s="104" t="s">
        <v>4310</v>
      </c>
      <c r="C128" s="110"/>
      <c r="D128" s="106">
        <v>99464</v>
      </c>
      <c r="E128" s="107" t="s">
        <v>231</v>
      </c>
      <c r="F128" s="108">
        <v>47561</v>
      </c>
      <c r="G128" s="111">
        <v>42769</v>
      </c>
      <c r="H128" s="93">
        <f t="shared" si="3"/>
        <v>47561</v>
      </c>
      <c r="I128" s="108">
        <f t="shared" si="4"/>
        <v>0</v>
      </c>
      <c r="J128" s="23"/>
    </row>
    <row r="129" spans="1:10" x14ac:dyDescent="0.25">
      <c r="A129" s="103">
        <v>42768</v>
      </c>
      <c r="B129" s="104" t="s">
        <v>4311</v>
      </c>
      <c r="C129" s="110"/>
      <c r="D129" s="106">
        <v>99465</v>
      </c>
      <c r="E129" s="107" t="s">
        <v>428</v>
      </c>
      <c r="F129" s="108">
        <v>1476.8</v>
      </c>
      <c r="G129" s="111">
        <v>42772</v>
      </c>
      <c r="H129" s="93">
        <f t="shared" si="3"/>
        <v>1476.8</v>
      </c>
      <c r="I129" s="108">
        <f t="shared" si="4"/>
        <v>0</v>
      </c>
      <c r="J129" s="23"/>
    </row>
    <row r="130" spans="1:10" x14ac:dyDescent="0.25">
      <c r="A130" s="103">
        <v>42768</v>
      </c>
      <c r="B130" s="104" t="s">
        <v>4312</v>
      </c>
      <c r="C130" s="110"/>
      <c r="D130" s="106">
        <v>99466</v>
      </c>
      <c r="E130" s="107" t="s">
        <v>428</v>
      </c>
      <c r="F130" s="108">
        <v>162</v>
      </c>
      <c r="G130" s="111">
        <v>42772</v>
      </c>
      <c r="H130" s="93">
        <f t="shared" si="3"/>
        <v>162</v>
      </c>
      <c r="I130" s="108">
        <f t="shared" si="4"/>
        <v>0</v>
      </c>
      <c r="J130" s="23"/>
    </row>
    <row r="131" spans="1:10" x14ac:dyDescent="0.25">
      <c r="A131" s="103">
        <v>42768</v>
      </c>
      <c r="B131" s="104" t="s">
        <v>4313</v>
      </c>
      <c r="C131" s="110"/>
      <c r="D131" s="106">
        <v>99467</v>
      </c>
      <c r="E131" s="107" t="s">
        <v>49</v>
      </c>
      <c r="F131" s="108">
        <v>15412.8</v>
      </c>
      <c r="G131" s="111"/>
      <c r="H131" s="93">
        <f t="shared" si="3"/>
        <v>15412.8</v>
      </c>
      <c r="I131" s="108">
        <f t="shared" si="4"/>
        <v>0</v>
      </c>
      <c r="J131" s="23"/>
    </row>
    <row r="132" spans="1:10" x14ac:dyDescent="0.25">
      <c r="A132" s="103">
        <v>42768</v>
      </c>
      <c r="B132" s="104" t="s">
        <v>4314</v>
      </c>
      <c r="C132" s="110"/>
      <c r="D132" s="106">
        <v>99468</v>
      </c>
      <c r="E132" s="107" t="s">
        <v>49</v>
      </c>
      <c r="F132" s="108">
        <v>11746.8</v>
      </c>
      <c r="G132" s="111">
        <v>42770</v>
      </c>
      <c r="H132" s="93">
        <f t="shared" ref="H132:H195" si="5">F132</f>
        <v>11746.8</v>
      </c>
      <c r="I132" s="108">
        <f t="shared" si="4"/>
        <v>0</v>
      </c>
      <c r="J132" s="23"/>
    </row>
    <row r="133" spans="1:10" x14ac:dyDescent="0.25">
      <c r="A133" s="103">
        <v>42768</v>
      </c>
      <c r="B133" s="104" t="s">
        <v>4315</v>
      </c>
      <c r="C133" s="110"/>
      <c r="D133" s="106">
        <v>99469</v>
      </c>
      <c r="E133" s="107" t="s">
        <v>26</v>
      </c>
      <c r="F133" s="108">
        <v>20903.2</v>
      </c>
      <c r="G133" s="111">
        <v>42768</v>
      </c>
      <c r="H133" s="93">
        <f t="shared" si="5"/>
        <v>20903.2</v>
      </c>
      <c r="I133" s="108">
        <f t="shared" si="4"/>
        <v>0</v>
      </c>
      <c r="J133" s="23"/>
    </row>
    <row r="134" spans="1:10" x14ac:dyDescent="0.25">
      <c r="A134" s="103">
        <v>42768</v>
      </c>
      <c r="B134" s="104" t="s">
        <v>4316</v>
      </c>
      <c r="C134" s="110"/>
      <c r="D134" s="106">
        <v>99470</v>
      </c>
      <c r="E134" s="107" t="s">
        <v>509</v>
      </c>
      <c r="F134" s="108">
        <v>37877.1</v>
      </c>
      <c r="G134" s="111">
        <v>42776</v>
      </c>
      <c r="H134" s="93">
        <f t="shared" si="5"/>
        <v>37877.1</v>
      </c>
      <c r="I134" s="108">
        <f t="shared" ref="I134:I197" si="6">F134-H134</f>
        <v>0</v>
      </c>
      <c r="J134" s="23"/>
    </row>
    <row r="135" spans="1:10" x14ac:dyDescent="0.25">
      <c r="A135" s="103">
        <v>42768</v>
      </c>
      <c r="B135" s="104" t="s">
        <v>4317</v>
      </c>
      <c r="C135" s="110"/>
      <c r="D135" s="106">
        <v>99471</v>
      </c>
      <c r="E135" s="116" t="s">
        <v>974</v>
      </c>
      <c r="F135" s="117">
        <v>0</v>
      </c>
      <c r="G135" s="118" t="s">
        <v>95</v>
      </c>
      <c r="H135" s="117">
        <f t="shared" si="5"/>
        <v>0</v>
      </c>
      <c r="I135" s="117">
        <f t="shared" si="6"/>
        <v>0</v>
      </c>
      <c r="J135" s="23"/>
    </row>
    <row r="136" spans="1:10" x14ac:dyDescent="0.25">
      <c r="A136" s="103">
        <v>42768</v>
      </c>
      <c r="B136" s="104" t="s">
        <v>4318</v>
      </c>
      <c r="C136" s="110"/>
      <c r="D136" s="106">
        <v>99472</v>
      </c>
      <c r="E136" s="107" t="s">
        <v>974</v>
      </c>
      <c r="F136" s="108">
        <v>9788.7999999999993</v>
      </c>
      <c r="G136" s="111">
        <v>42768</v>
      </c>
      <c r="H136" s="93">
        <f t="shared" si="5"/>
        <v>9788.7999999999993</v>
      </c>
      <c r="I136" s="108">
        <f t="shared" si="6"/>
        <v>0</v>
      </c>
      <c r="J136" s="23"/>
    </row>
    <row r="137" spans="1:10" x14ac:dyDescent="0.25">
      <c r="A137" s="103">
        <v>42768</v>
      </c>
      <c r="B137" s="104" t="s">
        <v>4319</v>
      </c>
      <c r="C137" s="110"/>
      <c r="D137" s="106">
        <v>99473</v>
      </c>
      <c r="E137" s="107" t="s">
        <v>12</v>
      </c>
      <c r="F137" s="108">
        <v>1514.2</v>
      </c>
      <c r="G137" s="111">
        <v>42768</v>
      </c>
      <c r="H137" s="93">
        <f t="shared" si="5"/>
        <v>1514.2</v>
      </c>
      <c r="I137" s="108">
        <f t="shared" si="6"/>
        <v>0</v>
      </c>
      <c r="J137" s="23"/>
    </row>
    <row r="138" spans="1:10" x14ac:dyDescent="0.25">
      <c r="A138" s="103">
        <v>42768</v>
      </c>
      <c r="B138" s="104" t="s">
        <v>4320</v>
      </c>
      <c r="C138" s="110"/>
      <c r="D138" s="106">
        <v>99474</v>
      </c>
      <c r="E138" s="107" t="s">
        <v>21</v>
      </c>
      <c r="F138" s="108">
        <v>46467</v>
      </c>
      <c r="G138" s="114">
        <v>42781</v>
      </c>
      <c r="H138" s="115">
        <f>23028+23439</f>
        <v>46467</v>
      </c>
      <c r="I138" s="115">
        <f t="shared" si="6"/>
        <v>0</v>
      </c>
      <c r="J138" s="23"/>
    </row>
    <row r="139" spans="1:10" x14ac:dyDescent="0.25">
      <c r="A139" s="103">
        <v>42768</v>
      </c>
      <c r="B139" s="104" t="s">
        <v>4321</v>
      </c>
      <c r="C139" s="110"/>
      <c r="D139" s="106">
        <v>99475</v>
      </c>
      <c r="E139" s="107" t="s">
        <v>157</v>
      </c>
      <c r="F139" s="108">
        <v>23224</v>
      </c>
      <c r="G139" s="111">
        <v>42768</v>
      </c>
      <c r="H139" s="93">
        <f t="shared" si="5"/>
        <v>23224</v>
      </c>
      <c r="I139" s="108">
        <f t="shared" si="6"/>
        <v>0</v>
      </c>
      <c r="J139" s="23"/>
    </row>
    <row r="140" spans="1:10" x14ac:dyDescent="0.25">
      <c r="A140" s="103">
        <v>42768</v>
      </c>
      <c r="B140" s="104" t="s">
        <v>4322</v>
      </c>
      <c r="C140" s="110"/>
      <c r="D140" s="106">
        <v>99476</v>
      </c>
      <c r="E140" s="107" t="s">
        <v>10</v>
      </c>
      <c r="F140" s="108">
        <v>2629.2</v>
      </c>
      <c r="G140" s="111">
        <v>42769</v>
      </c>
      <c r="H140" s="93">
        <f t="shared" si="5"/>
        <v>2629.2</v>
      </c>
      <c r="I140" s="108">
        <f t="shared" si="6"/>
        <v>0</v>
      </c>
      <c r="J140" s="23"/>
    </row>
    <row r="141" spans="1:10" x14ac:dyDescent="0.25">
      <c r="A141" s="103">
        <v>42768</v>
      </c>
      <c r="B141" s="104" t="s">
        <v>4323</v>
      </c>
      <c r="C141" s="110"/>
      <c r="D141" s="106">
        <v>99477</v>
      </c>
      <c r="E141" s="107" t="s">
        <v>30</v>
      </c>
      <c r="F141" s="108">
        <v>415.8</v>
      </c>
      <c r="G141" s="111">
        <v>42768</v>
      </c>
      <c r="H141" s="93">
        <f t="shared" si="5"/>
        <v>415.8</v>
      </c>
      <c r="I141" s="108">
        <f t="shared" si="6"/>
        <v>0</v>
      </c>
      <c r="J141" s="23"/>
    </row>
    <row r="142" spans="1:10" x14ac:dyDescent="0.25">
      <c r="A142" s="103">
        <v>42768</v>
      </c>
      <c r="B142" s="104" t="s">
        <v>4324</v>
      </c>
      <c r="C142" s="110"/>
      <c r="D142" s="106">
        <v>99478</v>
      </c>
      <c r="E142" s="107" t="s">
        <v>30</v>
      </c>
      <c r="F142" s="108">
        <v>1416</v>
      </c>
      <c r="G142" s="111">
        <v>42768</v>
      </c>
      <c r="H142" s="93">
        <f t="shared" si="5"/>
        <v>1416</v>
      </c>
      <c r="I142" s="108">
        <f t="shared" si="6"/>
        <v>0</v>
      </c>
      <c r="J142" s="23"/>
    </row>
    <row r="143" spans="1:10" x14ac:dyDescent="0.25">
      <c r="A143" s="103">
        <v>42768</v>
      </c>
      <c r="B143" s="104" t="s">
        <v>4325</v>
      </c>
      <c r="C143" s="110"/>
      <c r="D143" s="106">
        <v>99479</v>
      </c>
      <c r="E143" s="107" t="s">
        <v>793</v>
      </c>
      <c r="F143" s="108">
        <v>2760</v>
      </c>
      <c r="G143" s="111">
        <v>42768</v>
      </c>
      <c r="H143" s="93">
        <f t="shared" si="5"/>
        <v>2760</v>
      </c>
      <c r="I143" s="108">
        <f t="shared" si="6"/>
        <v>0</v>
      </c>
      <c r="J143" s="23"/>
    </row>
    <row r="144" spans="1:10" x14ac:dyDescent="0.25">
      <c r="A144" s="103">
        <v>42768</v>
      </c>
      <c r="B144" s="104" t="s">
        <v>4326</v>
      </c>
      <c r="C144" s="110"/>
      <c r="D144" s="106">
        <v>99480</v>
      </c>
      <c r="E144" s="107" t="s">
        <v>51</v>
      </c>
      <c r="F144" s="108">
        <v>405.6</v>
      </c>
      <c r="G144" s="111">
        <v>42770</v>
      </c>
      <c r="H144" s="93">
        <f t="shared" si="5"/>
        <v>405.6</v>
      </c>
      <c r="I144" s="108">
        <f t="shared" si="6"/>
        <v>0</v>
      </c>
      <c r="J144" s="23"/>
    </row>
    <row r="145" spans="1:10" x14ac:dyDescent="0.25">
      <c r="A145" s="103">
        <v>42768</v>
      </c>
      <c r="B145" s="104" t="s">
        <v>4327</v>
      </c>
      <c r="C145" s="110"/>
      <c r="D145" s="106">
        <v>99481</v>
      </c>
      <c r="E145" s="107" t="s">
        <v>38</v>
      </c>
      <c r="F145" s="108">
        <v>4152.6000000000004</v>
      </c>
      <c r="G145" s="111">
        <v>42772</v>
      </c>
      <c r="H145" s="93">
        <f t="shared" si="5"/>
        <v>4152.6000000000004</v>
      </c>
      <c r="I145" s="108">
        <f t="shared" si="6"/>
        <v>0</v>
      </c>
      <c r="J145" s="23"/>
    </row>
    <row r="146" spans="1:10" x14ac:dyDescent="0.25">
      <c r="A146" s="103">
        <v>42768</v>
      </c>
      <c r="B146" s="104" t="s">
        <v>4328</v>
      </c>
      <c r="C146" s="110"/>
      <c r="D146" s="106">
        <v>99482</v>
      </c>
      <c r="E146" s="107" t="s">
        <v>135</v>
      </c>
      <c r="F146" s="108">
        <v>3900</v>
      </c>
      <c r="G146" s="111">
        <v>42768</v>
      </c>
      <c r="H146" s="93">
        <f t="shared" si="5"/>
        <v>3900</v>
      </c>
      <c r="I146" s="108">
        <f t="shared" si="6"/>
        <v>0</v>
      </c>
      <c r="J146" s="23"/>
    </row>
    <row r="147" spans="1:10" x14ac:dyDescent="0.25">
      <c r="A147" s="103">
        <v>42768</v>
      </c>
      <c r="B147" s="104" t="s">
        <v>4329</v>
      </c>
      <c r="C147" s="110"/>
      <c r="D147" s="106">
        <v>99483</v>
      </c>
      <c r="E147" s="107" t="s">
        <v>250</v>
      </c>
      <c r="F147" s="108">
        <v>7040.4</v>
      </c>
      <c r="G147" s="111">
        <v>42770</v>
      </c>
      <c r="H147" s="93">
        <f t="shared" si="5"/>
        <v>7040.4</v>
      </c>
      <c r="I147" s="108">
        <f t="shared" si="6"/>
        <v>0</v>
      </c>
      <c r="J147" s="23"/>
    </row>
    <row r="148" spans="1:10" x14ac:dyDescent="0.25">
      <c r="A148" s="103">
        <v>42768</v>
      </c>
      <c r="B148" s="104" t="s">
        <v>4330</v>
      </c>
      <c r="C148" s="110"/>
      <c r="D148" s="106">
        <v>99484</v>
      </c>
      <c r="E148" s="107" t="s">
        <v>358</v>
      </c>
      <c r="F148" s="108">
        <v>34903</v>
      </c>
      <c r="G148" s="111">
        <v>42768</v>
      </c>
      <c r="H148" s="93">
        <f t="shared" si="5"/>
        <v>34903</v>
      </c>
      <c r="I148" s="108">
        <f t="shared" si="6"/>
        <v>0</v>
      </c>
      <c r="J148" s="23"/>
    </row>
    <row r="149" spans="1:10" x14ac:dyDescent="0.25">
      <c r="A149" s="103">
        <v>42768</v>
      </c>
      <c r="B149" s="104" t="s">
        <v>4331</v>
      </c>
      <c r="C149" s="110"/>
      <c r="D149" s="106">
        <v>99485</v>
      </c>
      <c r="E149" s="107" t="s">
        <v>43</v>
      </c>
      <c r="F149" s="108">
        <v>1469.3</v>
      </c>
      <c r="G149" s="111">
        <v>42770</v>
      </c>
      <c r="H149" s="93">
        <f t="shared" si="5"/>
        <v>1469.3</v>
      </c>
      <c r="I149" s="108">
        <f t="shared" si="6"/>
        <v>0</v>
      </c>
      <c r="J149" s="23"/>
    </row>
    <row r="150" spans="1:10" ht="30" x14ac:dyDescent="0.25">
      <c r="A150" s="103">
        <v>42768</v>
      </c>
      <c r="B150" s="104" t="s">
        <v>4332</v>
      </c>
      <c r="C150" s="110"/>
      <c r="D150" s="106">
        <v>99486</v>
      </c>
      <c r="E150" s="107" t="s">
        <v>40</v>
      </c>
      <c r="F150" s="108">
        <v>7650.6</v>
      </c>
      <c r="G150" s="114" t="s">
        <v>4333</v>
      </c>
      <c r="H150" s="115">
        <f>5000+2650.6</f>
        <v>7650.6</v>
      </c>
      <c r="I150" s="115">
        <f t="shared" si="6"/>
        <v>0</v>
      </c>
      <c r="J150" s="23"/>
    </row>
    <row r="151" spans="1:10" x14ac:dyDescent="0.25">
      <c r="A151" s="103">
        <v>42768</v>
      </c>
      <c r="B151" s="104" t="s">
        <v>4334</v>
      </c>
      <c r="C151" s="110"/>
      <c r="D151" s="106">
        <v>99487</v>
      </c>
      <c r="E151" s="107" t="s">
        <v>35</v>
      </c>
      <c r="F151" s="108">
        <v>13981.2</v>
      </c>
      <c r="G151" s="111">
        <v>42770</v>
      </c>
      <c r="H151" s="93">
        <f t="shared" si="5"/>
        <v>13981.2</v>
      </c>
      <c r="I151" s="108">
        <f t="shared" si="6"/>
        <v>0</v>
      </c>
      <c r="J151" s="23"/>
    </row>
    <row r="152" spans="1:10" x14ac:dyDescent="0.25">
      <c r="A152" s="103">
        <v>42768</v>
      </c>
      <c r="B152" s="104" t="s">
        <v>4335</v>
      </c>
      <c r="C152" s="110"/>
      <c r="D152" s="106">
        <v>99488</v>
      </c>
      <c r="E152" s="107" t="s">
        <v>67</v>
      </c>
      <c r="F152" s="108">
        <v>4151.3999999999996</v>
      </c>
      <c r="G152" s="111">
        <v>42769</v>
      </c>
      <c r="H152" s="93">
        <f t="shared" si="5"/>
        <v>4151.3999999999996</v>
      </c>
      <c r="I152" s="108">
        <f t="shared" si="6"/>
        <v>0</v>
      </c>
      <c r="J152" s="23"/>
    </row>
    <row r="153" spans="1:10" x14ac:dyDescent="0.25">
      <c r="A153" s="103">
        <v>42768</v>
      </c>
      <c r="B153" s="104" t="s">
        <v>4336</v>
      </c>
      <c r="C153" s="110"/>
      <c r="D153" s="106">
        <v>99489</v>
      </c>
      <c r="E153" s="107" t="s">
        <v>236</v>
      </c>
      <c r="F153" s="108">
        <v>50938.17</v>
      </c>
      <c r="G153" s="111">
        <v>42780</v>
      </c>
      <c r="H153" s="93">
        <f t="shared" si="5"/>
        <v>50938.17</v>
      </c>
      <c r="I153" s="108">
        <f t="shared" si="6"/>
        <v>0</v>
      </c>
      <c r="J153" s="23"/>
    </row>
    <row r="154" spans="1:10" x14ac:dyDescent="0.25">
      <c r="A154" s="103">
        <v>42768</v>
      </c>
      <c r="B154" s="104" t="s">
        <v>4337</v>
      </c>
      <c r="C154" s="110"/>
      <c r="D154" s="106">
        <v>99490</v>
      </c>
      <c r="E154" s="107" t="s">
        <v>268</v>
      </c>
      <c r="F154" s="108">
        <v>15451.8</v>
      </c>
      <c r="G154" s="111">
        <v>42774</v>
      </c>
      <c r="H154" s="93">
        <f t="shared" si="5"/>
        <v>15451.8</v>
      </c>
      <c r="I154" s="108">
        <f t="shared" si="6"/>
        <v>0</v>
      </c>
      <c r="J154" s="23"/>
    </row>
    <row r="155" spans="1:10" x14ac:dyDescent="0.25">
      <c r="A155" s="103">
        <v>42768</v>
      </c>
      <c r="B155" s="104" t="s">
        <v>4338</v>
      </c>
      <c r="C155" s="110"/>
      <c r="D155" s="106">
        <v>99491</v>
      </c>
      <c r="E155" s="107" t="s">
        <v>432</v>
      </c>
      <c r="F155" s="108">
        <v>15135.9</v>
      </c>
      <c r="G155" s="111">
        <v>42774</v>
      </c>
      <c r="H155" s="93">
        <f t="shared" si="5"/>
        <v>15135.9</v>
      </c>
      <c r="I155" s="108">
        <f t="shared" si="6"/>
        <v>0</v>
      </c>
      <c r="J155" s="23"/>
    </row>
    <row r="156" spans="1:10" x14ac:dyDescent="0.25">
      <c r="A156" s="103">
        <v>42768</v>
      </c>
      <c r="B156" s="104" t="s">
        <v>4339</v>
      </c>
      <c r="C156" s="110"/>
      <c r="D156" s="106">
        <v>99492</v>
      </c>
      <c r="E156" s="116" t="s">
        <v>35</v>
      </c>
      <c r="F156" s="117">
        <v>0</v>
      </c>
      <c r="G156" s="118" t="s">
        <v>95</v>
      </c>
      <c r="H156" s="117">
        <f t="shared" si="5"/>
        <v>0</v>
      </c>
      <c r="I156" s="117">
        <f t="shared" si="6"/>
        <v>0</v>
      </c>
      <c r="J156" s="23"/>
    </row>
    <row r="157" spans="1:10" x14ac:dyDescent="0.25">
      <c r="A157" s="103">
        <v>42768</v>
      </c>
      <c r="B157" s="104" t="s">
        <v>4340</v>
      </c>
      <c r="C157" s="110"/>
      <c r="D157" s="106">
        <v>99493</v>
      </c>
      <c r="E157" s="107" t="s">
        <v>32</v>
      </c>
      <c r="F157" s="108">
        <v>11000.2</v>
      </c>
      <c r="G157" s="111">
        <v>42775</v>
      </c>
      <c r="H157" s="93">
        <f t="shared" si="5"/>
        <v>11000.2</v>
      </c>
      <c r="I157" s="108">
        <f t="shared" si="6"/>
        <v>0</v>
      </c>
      <c r="J157" s="23"/>
    </row>
    <row r="158" spans="1:10" x14ac:dyDescent="0.25">
      <c r="A158" s="103">
        <v>42768</v>
      </c>
      <c r="B158" s="104" t="s">
        <v>4341</v>
      </c>
      <c r="C158" s="110"/>
      <c r="D158" s="106">
        <v>99494</v>
      </c>
      <c r="E158" s="107" t="s">
        <v>1116</v>
      </c>
      <c r="F158" s="108">
        <v>4583.5</v>
      </c>
      <c r="G158" s="111">
        <v>42769</v>
      </c>
      <c r="H158" s="93">
        <f t="shared" si="5"/>
        <v>4583.5</v>
      </c>
      <c r="I158" s="108">
        <f t="shared" si="6"/>
        <v>0</v>
      </c>
      <c r="J158" s="23"/>
    </row>
    <row r="159" spans="1:10" x14ac:dyDescent="0.25">
      <c r="A159" s="103">
        <v>42768</v>
      </c>
      <c r="B159" s="104" t="s">
        <v>4342</v>
      </c>
      <c r="C159" s="110"/>
      <c r="D159" s="106">
        <v>99495</v>
      </c>
      <c r="E159" s="107" t="s">
        <v>457</v>
      </c>
      <c r="F159" s="108">
        <v>3650.4</v>
      </c>
      <c r="G159" s="111">
        <v>42768</v>
      </c>
      <c r="H159" s="93">
        <f t="shared" si="5"/>
        <v>3650.4</v>
      </c>
      <c r="I159" s="108">
        <f t="shared" si="6"/>
        <v>0</v>
      </c>
      <c r="J159" s="23"/>
    </row>
    <row r="160" spans="1:10" s="3" customFormat="1" x14ac:dyDescent="0.25">
      <c r="A160" s="103">
        <v>42768</v>
      </c>
      <c r="B160" s="104" t="s">
        <v>4343</v>
      </c>
      <c r="C160" s="110"/>
      <c r="D160" s="106">
        <v>99496</v>
      </c>
      <c r="E160" s="107" t="s">
        <v>272</v>
      </c>
      <c r="F160" s="108">
        <v>2082</v>
      </c>
      <c r="G160" s="111">
        <v>42769</v>
      </c>
      <c r="H160" s="93">
        <f t="shared" si="5"/>
        <v>2082</v>
      </c>
      <c r="I160" s="108">
        <f t="shared" si="6"/>
        <v>0</v>
      </c>
      <c r="J160" s="23"/>
    </row>
    <row r="161" spans="1:10" s="3" customFormat="1" x14ac:dyDescent="0.25">
      <c r="A161" s="103">
        <v>42768</v>
      </c>
      <c r="B161" s="104" t="s">
        <v>4344</v>
      </c>
      <c r="C161" s="110"/>
      <c r="D161" s="106">
        <v>99497</v>
      </c>
      <c r="E161" s="107" t="s">
        <v>442</v>
      </c>
      <c r="F161" s="108">
        <v>9378.2999999999993</v>
      </c>
      <c r="G161" s="111">
        <v>42769</v>
      </c>
      <c r="H161" s="93">
        <f t="shared" si="5"/>
        <v>9378.2999999999993</v>
      </c>
      <c r="I161" s="108">
        <f t="shared" si="6"/>
        <v>0</v>
      </c>
      <c r="J161" s="23"/>
    </row>
    <row r="162" spans="1:10" s="3" customFormat="1" x14ac:dyDescent="0.25">
      <c r="A162" s="103">
        <v>42768</v>
      </c>
      <c r="B162" s="104" t="s">
        <v>4345</v>
      </c>
      <c r="C162" s="110"/>
      <c r="D162" s="106">
        <v>99498</v>
      </c>
      <c r="E162" s="107" t="s">
        <v>47</v>
      </c>
      <c r="F162" s="108">
        <v>4438</v>
      </c>
      <c r="G162" s="111">
        <v>42768</v>
      </c>
      <c r="H162" s="93">
        <f t="shared" si="5"/>
        <v>4438</v>
      </c>
      <c r="I162" s="108">
        <f t="shared" si="6"/>
        <v>0</v>
      </c>
      <c r="J162" s="23"/>
    </row>
    <row r="163" spans="1:10" s="3" customFormat="1" x14ac:dyDescent="0.25">
      <c r="A163" s="103">
        <v>42768</v>
      </c>
      <c r="B163" s="104" t="s">
        <v>4346</v>
      </c>
      <c r="C163" s="110"/>
      <c r="D163" s="106">
        <v>99499</v>
      </c>
      <c r="E163" s="107" t="s">
        <v>435</v>
      </c>
      <c r="F163" s="108">
        <v>916.5</v>
      </c>
      <c r="G163" s="111">
        <v>42769</v>
      </c>
      <c r="H163" s="93">
        <f t="shared" si="5"/>
        <v>916.5</v>
      </c>
      <c r="I163" s="108">
        <f t="shared" si="6"/>
        <v>0</v>
      </c>
      <c r="J163" s="23"/>
    </row>
    <row r="164" spans="1:10" s="3" customFormat="1" x14ac:dyDescent="0.25">
      <c r="A164" s="103">
        <v>42768</v>
      </c>
      <c r="B164" s="104" t="s">
        <v>4347</v>
      </c>
      <c r="C164" s="110"/>
      <c r="D164" s="106">
        <v>99500</v>
      </c>
      <c r="E164" s="107" t="s">
        <v>151</v>
      </c>
      <c r="F164" s="108">
        <v>18671.98</v>
      </c>
      <c r="G164" s="111">
        <v>42768</v>
      </c>
      <c r="H164" s="93">
        <f t="shared" si="5"/>
        <v>18671.98</v>
      </c>
      <c r="I164" s="108">
        <f t="shared" si="6"/>
        <v>0</v>
      </c>
      <c r="J164" s="23"/>
    </row>
    <row r="165" spans="1:10" s="3" customFormat="1" x14ac:dyDescent="0.25">
      <c r="A165" s="103">
        <v>42768</v>
      </c>
      <c r="B165" s="104" t="s">
        <v>4348</v>
      </c>
      <c r="C165" s="110"/>
      <c r="D165" s="106">
        <v>99501</v>
      </c>
      <c r="E165" s="107" t="s">
        <v>61</v>
      </c>
      <c r="F165" s="108">
        <v>29963.200000000001</v>
      </c>
      <c r="G165" s="111">
        <v>42768</v>
      </c>
      <c r="H165" s="93">
        <f t="shared" si="5"/>
        <v>29963.200000000001</v>
      </c>
      <c r="I165" s="108">
        <f t="shared" si="6"/>
        <v>0</v>
      </c>
      <c r="J165" s="23"/>
    </row>
    <row r="166" spans="1:10" s="3" customFormat="1" x14ac:dyDescent="0.25">
      <c r="A166" s="103">
        <v>42768</v>
      </c>
      <c r="B166" s="104" t="s">
        <v>4349</v>
      </c>
      <c r="C166" s="110"/>
      <c r="D166" s="106">
        <v>99502</v>
      </c>
      <c r="E166" s="107" t="s">
        <v>53</v>
      </c>
      <c r="F166" s="108">
        <v>3038.4</v>
      </c>
      <c r="G166" s="111">
        <v>42768</v>
      </c>
      <c r="H166" s="93">
        <f t="shared" si="5"/>
        <v>3038.4</v>
      </c>
      <c r="I166" s="108">
        <f t="shared" si="6"/>
        <v>0</v>
      </c>
      <c r="J166" s="23"/>
    </row>
    <row r="167" spans="1:10" s="3" customFormat="1" x14ac:dyDescent="0.25">
      <c r="A167" s="103">
        <v>42768</v>
      </c>
      <c r="B167" s="104" t="s">
        <v>4350</v>
      </c>
      <c r="C167" s="110"/>
      <c r="D167" s="106">
        <v>99503</v>
      </c>
      <c r="E167" s="107" t="s">
        <v>331</v>
      </c>
      <c r="F167" s="108">
        <v>2612.4</v>
      </c>
      <c r="G167" s="111">
        <v>42768</v>
      </c>
      <c r="H167" s="93">
        <f t="shared" si="5"/>
        <v>2612.4</v>
      </c>
      <c r="I167" s="108">
        <f t="shared" si="6"/>
        <v>0</v>
      </c>
      <c r="J167" s="23"/>
    </row>
    <row r="168" spans="1:10" s="3" customFormat="1" x14ac:dyDescent="0.25">
      <c r="A168" s="103">
        <v>42768</v>
      </c>
      <c r="B168" s="104" t="s">
        <v>4351</v>
      </c>
      <c r="C168" s="110"/>
      <c r="D168" s="106">
        <v>99504</v>
      </c>
      <c r="E168" s="107" t="s">
        <v>186</v>
      </c>
      <c r="F168" s="108">
        <v>3672</v>
      </c>
      <c r="G168" s="111" t="s">
        <v>4261</v>
      </c>
      <c r="H168" s="93">
        <f t="shared" si="5"/>
        <v>3672</v>
      </c>
      <c r="I168" s="108">
        <f t="shared" si="6"/>
        <v>0</v>
      </c>
      <c r="J168" s="23"/>
    </row>
    <row r="169" spans="1:10" s="3" customFormat="1" x14ac:dyDescent="0.25">
      <c r="A169" s="103">
        <v>42768</v>
      </c>
      <c r="B169" s="104" t="s">
        <v>4352</v>
      </c>
      <c r="C169" s="110"/>
      <c r="D169" s="106">
        <v>99505</v>
      </c>
      <c r="E169" s="107" t="s">
        <v>79</v>
      </c>
      <c r="F169" s="108">
        <v>3546.8</v>
      </c>
      <c r="G169" s="111">
        <v>42768</v>
      </c>
      <c r="H169" s="93">
        <f t="shared" si="5"/>
        <v>3546.8</v>
      </c>
      <c r="I169" s="108">
        <f t="shared" si="6"/>
        <v>0</v>
      </c>
      <c r="J169" s="23"/>
    </row>
    <row r="170" spans="1:10" s="3" customFormat="1" x14ac:dyDescent="0.25">
      <c r="A170" s="103">
        <v>42768</v>
      </c>
      <c r="B170" s="104" t="s">
        <v>4353</v>
      </c>
      <c r="C170" s="110"/>
      <c r="D170" s="106">
        <v>99506</v>
      </c>
      <c r="E170" s="107" t="s">
        <v>30</v>
      </c>
      <c r="F170" s="108">
        <v>1414.76</v>
      </c>
      <c r="G170" s="111">
        <v>42768</v>
      </c>
      <c r="H170" s="93">
        <f t="shared" si="5"/>
        <v>1414.76</v>
      </c>
      <c r="I170" s="108">
        <f t="shared" si="6"/>
        <v>0</v>
      </c>
      <c r="J170" s="23"/>
    </row>
    <row r="171" spans="1:10" ht="30" x14ac:dyDescent="0.25">
      <c r="A171" s="103">
        <v>42768</v>
      </c>
      <c r="B171" s="104" t="s">
        <v>4354</v>
      </c>
      <c r="C171" s="110"/>
      <c r="D171" s="106">
        <v>99507</v>
      </c>
      <c r="E171" s="107" t="s">
        <v>10</v>
      </c>
      <c r="F171" s="108">
        <v>349288.4</v>
      </c>
      <c r="G171" s="114" t="s">
        <v>4355</v>
      </c>
      <c r="H171" s="115">
        <f>219280.29+130008.11</f>
        <v>349288.4</v>
      </c>
      <c r="I171" s="115">
        <f t="shared" si="6"/>
        <v>0</v>
      </c>
      <c r="J171" s="23"/>
    </row>
    <row r="172" spans="1:10" x14ac:dyDescent="0.25">
      <c r="A172" s="103">
        <v>42768</v>
      </c>
      <c r="B172" s="104" t="s">
        <v>4356</v>
      </c>
      <c r="C172" s="110"/>
      <c r="D172" s="106">
        <v>99508</v>
      </c>
      <c r="E172" s="107" t="s">
        <v>57</v>
      </c>
      <c r="F172" s="108">
        <v>500</v>
      </c>
      <c r="G172" s="111">
        <v>42768</v>
      </c>
      <c r="H172" s="93">
        <f t="shared" si="5"/>
        <v>500</v>
      </c>
      <c r="I172" s="108">
        <f t="shared" si="6"/>
        <v>0</v>
      </c>
      <c r="J172" s="23"/>
    </row>
    <row r="173" spans="1:10" x14ac:dyDescent="0.25">
      <c r="A173" s="103">
        <v>42768</v>
      </c>
      <c r="B173" s="104" t="s">
        <v>4357</v>
      </c>
      <c r="C173" s="110"/>
      <c r="D173" s="106">
        <v>99509</v>
      </c>
      <c r="E173" s="107" t="s">
        <v>1090</v>
      </c>
      <c r="F173" s="108">
        <v>8969.9</v>
      </c>
      <c r="G173" s="111">
        <v>42768</v>
      </c>
      <c r="H173" s="93">
        <f t="shared" si="5"/>
        <v>8969.9</v>
      </c>
      <c r="I173" s="108">
        <f t="shared" si="6"/>
        <v>0</v>
      </c>
      <c r="J173" s="23"/>
    </row>
    <row r="174" spans="1:10" x14ac:dyDescent="0.25">
      <c r="A174" s="103">
        <v>42768</v>
      </c>
      <c r="B174" s="104" t="s">
        <v>4358</v>
      </c>
      <c r="C174" s="110"/>
      <c r="D174" s="106">
        <v>99510</v>
      </c>
      <c r="E174" s="107" t="s">
        <v>335</v>
      </c>
      <c r="F174" s="108">
        <v>816.4</v>
      </c>
      <c r="G174" s="111" t="s">
        <v>4261</v>
      </c>
      <c r="H174" s="93">
        <f t="shared" si="5"/>
        <v>816.4</v>
      </c>
      <c r="I174" s="108">
        <f t="shared" si="6"/>
        <v>0</v>
      </c>
      <c r="J174" s="23"/>
    </row>
    <row r="175" spans="1:10" x14ac:dyDescent="0.25">
      <c r="A175" s="103">
        <v>42768</v>
      </c>
      <c r="B175" s="104" t="s">
        <v>4359</v>
      </c>
      <c r="C175" s="110"/>
      <c r="D175" s="106">
        <v>99511</v>
      </c>
      <c r="E175" s="107" t="s">
        <v>103</v>
      </c>
      <c r="F175" s="108">
        <v>3784.2</v>
      </c>
      <c r="G175" s="111">
        <v>42773</v>
      </c>
      <c r="H175" s="93">
        <f t="shared" si="5"/>
        <v>3784.2</v>
      </c>
      <c r="I175" s="108">
        <f t="shared" si="6"/>
        <v>0</v>
      </c>
      <c r="J175" s="23"/>
    </row>
    <row r="176" spans="1:10" x14ac:dyDescent="0.25">
      <c r="A176" s="103">
        <v>42768</v>
      </c>
      <c r="B176" s="104" t="s">
        <v>4360</v>
      </c>
      <c r="C176" s="110"/>
      <c r="D176" s="106">
        <v>99512</v>
      </c>
      <c r="E176" s="107" t="s">
        <v>45</v>
      </c>
      <c r="F176" s="108">
        <v>1505</v>
      </c>
      <c r="G176" s="111">
        <v>42768</v>
      </c>
      <c r="H176" s="93">
        <f t="shared" si="5"/>
        <v>1505</v>
      </c>
      <c r="I176" s="108">
        <f t="shared" si="6"/>
        <v>0</v>
      </c>
      <c r="J176" s="23"/>
    </row>
    <row r="177" spans="1:10" x14ac:dyDescent="0.25">
      <c r="A177" s="103">
        <v>42768</v>
      </c>
      <c r="B177" s="104" t="s">
        <v>4361</v>
      </c>
      <c r="C177" s="110"/>
      <c r="D177" s="106">
        <v>99513</v>
      </c>
      <c r="E177" s="107" t="s">
        <v>198</v>
      </c>
      <c r="F177" s="108">
        <v>5067.8</v>
      </c>
      <c r="G177" s="111">
        <v>42768</v>
      </c>
      <c r="H177" s="93">
        <f t="shared" si="5"/>
        <v>5067.8</v>
      </c>
      <c r="I177" s="108">
        <f t="shared" si="6"/>
        <v>0</v>
      </c>
      <c r="J177" s="23"/>
    </row>
    <row r="178" spans="1:10" x14ac:dyDescent="0.25">
      <c r="A178" s="103">
        <v>42768</v>
      </c>
      <c r="B178" s="104" t="s">
        <v>4362</v>
      </c>
      <c r="C178" s="110"/>
      <c r="D178" s="106">
        <v>99514</v>
      </c>
      <c r="E178" s="107" t="s">
        <v>302</v>
      </c>
      <c r="F178" s="108">
        <v>5640.6</v>
      </c>
      <c r="G178" s="111">
        <v>42768</v>
      </c>
      <c r="H178" s="93">
        <f t="shared" si="5"/>
        <v>5640.6</v>
      </c>
      <c r="I178" s="108">
        <f t="shared" si="6"/>
        <v>0</v>
      </c>
      <c r="J178" s="23"/>
    </row>
    <row r="179" spans="1:10" x14ac:dyDescent="0.25">
      <c r="A179" s="103">
        <v>42768</v>
      </c>
      <c r="B179" s="104" t="s">
        <v>4363</v>
      </c>
      <c r="C179" s="110"/>
      <c r="D179" s="106">
        <v>99515</v>
      </c>
      <c r="E179" s="107" t="s">
        <v>470</v>
      </c>
      <c r="F179" s="108">
        <v>10915</v>
      </c>
      <c r="G179" s="111">
        <v>42768</v>
      </c>
      <c r="H179" s="93">
        <f t="shared" si="5"/>
        <v>10915</v>
      </c>
      <c r="I179" s="108">
        <f t="shared" si="6"/>
        <v>0</v>
      </c>
      <c r="J179" s="23"/>
    </row>
    <row r="180" spans="1:10" x14ac:dyDescent="0.25">
      <c r="A180" s="103">
        <v>42768</v>
      </c>
      <c r="B180" s="104" t="s">
        <v>4364</v>
      </c>
      <c r="C180" s="110"/>
      <c r="D180" s="106">
        <v>99516</v>
      </c>
      <c r="E180" s="107" t="s">
        <v>319</v>
      </c>
      <c r="F180" s="108">
        <v>3136</v>
      </c>
      <c r="G180" s="111">
        <v>42768</v>
      </c>
      <c r="H180" s="93">
        <f t="shared" si="5"/>
        <v>3136</v>
      </c>
      <c r="I180" s="108">
        <f t="shared" si="6"/>
        <v>0</v>
      </c>
      <c r="J180" s="23"/>
    </row>
    <row r="181" spans="1:10" x14ac:dyDescent="0.25">
      <c r="A181" s="103">
        <v>42768</v>
      </c>
      <c r="B181" s="104" t="s">
        <v>4365</v>
      </c>
      <c r="C181" s="110"/>
      <c r="D181" s="106">
        <v>99517</v>
      </c>
      <c r="E181" s="107" t="s">
        <v>492</v>
      </c>
      <c r="F181" s="108">
        <v>26464</v>
      </c>
      <c r="G181" s="111">
        <v>42770</v>
      </c>
      <c r="H181" s="93">
        <f t="shared" si="5"/>
        <v>26464</v>
      </c>
      <c r="I181" s="108">
        <f t="shared" si="6"/>
        <v>0</v>
      </c>
      <c r="J181" s="23"/>
    </row>
    <row r="182" spans="1:10" x14ac:dyDescent="0.25">
      <c r="A182" s="103">
        <v>42768</v>
      </c>
      <c r="B182" s="104" t="s">
        <v>4366</v>
      </c>
      <c r="C182" s="110"/>
      <c r="D182" s="106">
        <v>99518</v>
      </c>
      <c r="E182" s="107" t="s">
        <v>125</v>
      </c>
      <c r="F182" s="108">
        <v>7729.8</v>
      </c>
      <c r="G182" s="111">
        <v>42768</v>
      </c>
      <c r="H182" s="93">
        <f t="shared" si="5"/>
        <v>7729.8</v>
      </c>
      <c r="I182" s="108">
        <f t="shared" si="6"/>
        <v>0</v>
      </c>
      <c r="J182" s="23"/>
    </row>
    <row r="183" spans="1:10" x14ac:dyDescent="0.25">
      <c r="A183" s="103">
        <v>42768</v>
      </c>
      <c r="B183" s="104" t="s">
        <v>4367</v>
      </c>
      <c r="C183" s="110"/>
      <c r="D183" s="106">
        <v>99519</v>
      </c>
      <c r="E183" s="107" t="s">
        <v>289</v>
      </c>
      <c r="F183" s="108">
        <v>20426.2</v>
      </c>
      <c r="G183" s="111">
        <v>42780</v>
      </c>
      <c r="H183" s="93">
        <f t="shared" si="5"/>
        <v>20426.2</v>
      </c>
      <c r="I183" s="108">
        <f t="shared" si="6"/>
        <v>0</v>
      </c>
      <c r="J183" s="23"/>
    </row>
    <row r="184" spans="1:10" x14ac:dyDescent="0.25">
      <c r="A184" s="103">
        <v>42768</v>
      </c>
      <c r="B184" s="104" t="s">
        <v>4368</v>
      </c>
      <c r="C184" s="110"/>
      <c r="D184" s="106">
        <v>99520</v>
      </c>
      <c r="E184" s="107" t="s">
        <v>4369</v>
      </c>
      <c r="F184" s="108">
        <v>1398.8</v>
      </c>
      <c r="G184" s="111">
        <v>42768</v>
      </c>
      <c r="H184" s="93">
        <f t="shared" si="5"/>
        <v>1398.8</v>
      </c>
      <c r="I184" s="108">
        <f t="shared" si="6"/>
        <v>0</v>
      </c>
      <c r="J184" s="23"/>
    </row>
    <row r="185" spans="1:10" x14ac:dyDescent="0.25">
      <c r="A185" s="103">
        <v>42768</v>
      </c>
      <c r="B185" s="104" t="s">
        <v>4370</v>
      </c>
      <c r="C185" s="110"/>
      <c r="D185" s="106">
        <v>99521</v>
      </c>
      <c r="E185" s="107" t="s">
        <v>321</v>
      </c>
      <c r="F185" s="108">
        <v>496.8</v>
      </c>
      <c r="G185" s="111">
        <v>42768</v>
      </c>
      <c r="H185" s="93">
        <f t="shared" si="5"/>
        <v>496.8</v>
      </c>
      <c r="I185" s="108">
        <f t="shared" si="6"/>
        <v>0</v>
      </c>
      <c r="J185" s="23"/>
    </row>
    <row r="186" spans="1:10" x14ac:dyDescent="0.25">
      <c r="A186" s="103">
        <v>42768</v>
      </c>
      <c r="B186" s="104" t="s">
        <v>4371</v>
      </c>
      <c r="C186" s="110"/>
      <c r="D186" s="106">
        <v>99522</v>
      </c>
      <c r="E186" s="107" t="s">
        <v>613</v>
      </c>
      <c r="F186" s="108">
        <v>3701.1</v>
      </c>
      <c r="G186" s="111">
        <v>42768</v>
      </c>
      <c r="H186" s="93">
        <f t="shared" si="5"/>
        <v>3701.1</v>
      </c>
      <c r="I186" s="108">
        <f t="shared" si="6"/>
        <v>0</v>
      </c>
      <c r="J186" s="23"/>
    </row>
    <row r="187" spans="1:10" x14ac:dyDescent="0.25">
      <c r="A187" s="103">
        <v>42768</v>
      </c>
      <c r="B187" s="104" t="s">
        <v>4372</v>
      </c>
      <c r="C187" s="110"/>
      <c r="D187" s="106">
        <v>99523</v>
      </c>
      <c r="E187" s="107" t="s">
        <v>133</v>
      </c>
      <c r="F187" s="108">
        <v>17474.8</v>
      </c>
      <c r="G187" s="111">
        <v>42794</v>
      </c>
      <c r="H187" s="93">
        <f t="shared" si="5"/>
        <v>17474.8</v>
      </c>
      <c r="I187" s="108">
        <f t="shared" si="6"/>
        <v>0</v>
      </c>
      <c r="J187" s="21"/>
    </row>
    <row r="188" spans="1:10" x14ac:dyDescent="0.25">
      <c r="A188" s="103">
        <v>42768</v>
      </c>
      <c r="B188" s="104" t="s">
        <v>4373</v>
      </c>
      <c r="C188" s="110"/>
      <c r="D188" s="106">
        <v>99524</v>
      </c>
      <c r="E188" s="107" t="s">
        <v>131</v>
      </c>
      <c r="F188" s="108">
        <v>3954.8</v>
      </c>
      <c r="G188" s="111">
        <v>42768</v>
      </c>
      <c r="H188" s="93">
        <f t="shared" si="5"/>
        <v>3954.8</v>
      </c>
      <c r="I188" s="108">
        <f t="shared" si="6"/>
        <v>0</v>
      </c>
      <c r="J188" s="23"/>
    </row>
    <row r="189" spans="1:10" x14ac:dyDescent="0.25">
      <c r="A189" s="103">
        <v>42768</v>
      </c>
      <c r="B189" s="104" t="s">
        <v>4374</v>
      </c>
      <c r="C189" s="110"/>
      <c r="D189" s="106">
        <v>99525</v>
      </c>
      <c r="E189" s="107" t="s">
        <v>83</v>
      </c>
      <c r="F189" s="108">
        <v>3831.9</v>
      </c>
      <c r="G189" s="111">
        <v>42768</v>
      </c>
      <c r="H189" s="93">
        <f t="shared" si="5"/>
        <v>3831.9</v>
      </c>
      <c r="I189" s="108">
        <f t="shared" si="6"/>
        <v>0</v>
      </c>
      <c r="J189" s="23"/>
    </row>
    <row r="190" spans="1:10" x14ac:dyDescent="0.25">
      <c r="A190" s="103">
        <v>42768</v>
      </c>
      <c r="B190" s="104" t="s">
        <v>4375</v>
      </c>
      <c r="C190" s="110"/>
      <c r="D190" s="106">
        <v>99526</v>
      </c>
      <c r="E190" s="107" t="s">
        <v>105</v>
      </c>
      <c r="F190" s="108">
        <v>306.10000000000002</v>
      </c>
      <c r="G190" s="111">
        <v>42768</v>
      </c>
      <c r="H190" s="93">
        <f t="shared" si="5"/>
        <v>306.10000000000002</v>
      </c>
      <c r="I190" s="108">
        <f t="shared" si="6"/>
        <v>0</v>
      </c>
      <c r="J190" s="23"/>
    </row>
    <row r="191" spans="1:10" x14ac:dyDescent="0.25">
      <c r="A191" s="103">
        <v>42768</v>
      </c>
      <c r="B191" s="104" t="s">
        <v>4376</v>
      </c>
      <c r="C191" s="110"/>
      <c r="D191" s="106">
        <v>99527</v>
      </c>
      <c r="E191" s="107" t="s">
        <v>103</v>
      </c>
      <c r="F191" s="108">
        <v>177.6</v>
      </c>
      <c r="G191" s="111">
        <v>42773</v>
      </c>
      <c r="H191" s="93">
        <f t="shared" si="5"/>
        <v>177.6</v>
      </c>
      <c r="I191" s="108">
        <f t="shared" si="6"/>
        <v>0</v>
      </c>
      <c r="J191" s="23"/>
    </row>
    <row r="192" spans="1:10" x14ac:dyDescent="0.25">
      <c r="A192" s="103">
        <v>42768</v>
      </c>
      <c r="B192" s="104" t="s">
        <v>4377</v>
      </c>
      <c r="C192" s="110"/>
      <c r="D192" s="106">
        <v>99528</v>
      </c>
      <c r="E192" s="107" t="s">
        <v>445</v>
      </c>
      <c r="F192" s="108">
        <v>1464.8</v>
      </c>
      <c r="G192" s="111">
        <v>42768</v>
      </c>
      <c r="H192" s="93">
        <f t="shared" si="5"/>
        <v>1464.8</v>
      </c>
      <c r="I192" s="108">
        <f t="shared" si="6"/>
        <v>0</v>
      </c>
      <c r="J192" s="23"/>
    </row>
    <row r="193" spans="1:10" x14ac:dyDescent="0.25">
      <c r="A193" s="103">
        <v>42768</v>
      </c>
      <c r="B193" s="104" t="s">
        <v>4378</v>
      </c>
      <c r="C193" s="110"/>
      <c r="D193" s="106">
        <v>99529</v>
      </c>
      <c r="E193" s="107" t="s">
        <v>109</v>
      </c>
      <c r="F193" s="108">
        <v>496</v>
      </c>
      <c r="G193" s="111">
        <v>42768</v>
      </c>
      <c r="H193" s="93">
        <f t="shared" si="5"/>
        <v>496</v>
      </c>
      <c r="I193" s="108">
        <f t="shared" si="6"/>
        <v>0</v>
      </c>
      <c r="J193" s="23"/>
    </row>
    <row r="194" spans="1:10" x14ac:dyDescent="0.25">
      <c r="A194" s="103">
        <v>42768</v>
      </c>
      <c r="B194" s="104" t="s">
        <v>4379</v>
      </c>
      <c r="C194" s="110"/>
      <c r="D194" s="106">
        <v>99530</v>
      </c>
      <c r="E194" s="107" t="s">
        <v>122</v>
      </c>
      <c r="F194" s="108">
        <v>34805.9</v>
      </c>
      <c r="G194" s="111">
        <v>42774</v>
      </c>
      <c r="H194" s="93">
        <f t="shared" si="5"/>
        <v>34805.9</v>
      </c>
      <c r="I194" s="108">
        <f t="shared" si="6"/>
        <v>0</v>
      </c>
      <c r="J194" s="23"/>
    </row>
    <row r="195" spans="1:10" x14ac:dyDescent="0.25">
      <c r="A195" s="103">
        <v>42768</v>
      </c>
      <c r="B195" s="104" t="s">
        <v>4380</v>
      </c>
      <c r="C195" s="110"/>
      <c r="D195" s="106">
        <v>99531</v>
      </c>
      <c r="E195" s="107" t="s">
        <v>1259</v>
      </c>
      <c r="F195" s="108">
        <v>896.7</v>
      </c>
      <c r="G195" s="111">
        <v>42768</v>
      </c>
      <c r="H195" s="93">
        <f t="shared" si="5"/>
        <v>896.7</v>
      </c>
      <c r="I195" s="108">
        <f t="shared" si="6"/>
        <v>0</v>
      </c>
      <c r="J195" s="23"/>
    </row>
    <row r="196" spans="1:10" x14ac:dyDescent="0.25">
      <c r="A196" s="103">
        <v>42768</v>
      </c>
      <c r="B196" s="104" t="s">
        <v>4381</v>
      </c>
      <c r="C196" s="110"/>
      <c r="D196" s="106">
        <v>99532</v>
      </c>
      <c r="E196" s="107" t="s">
        <v>122</v>
      </c>
      <c r="F196" s="108">
        <v>3643.2</v>
      </c>
      <c r="G196" s="111">
        <v>42770</v>
      </c>
      <c r="H196" s="93">
        <f t="shared" ref="H196:H259" si="7">F196</f>
        <v>3643.2</v>
      </c>
      <c r="I196" s="108">
        <f t="shared" si="6"/>
        <v>0</v>
      </c>
      <c r="J196" s="23"/>
    </row>
    <row r="197" spans="1:10" x14ac:dyDescent="0.25">
      <c r="A197" s="103">
        <v>42768</v>
      </c>
      <c r="B197" s="104" t="s">
        <v>4382</v>
      </c>
      <c r="C197" s="110"/>
      <c r="D197" s="106">
        <v>99533</v>
      </c>
      <c r="E197" s="107" t="s">
        <v>785</v>
      </c>
      <c r="F197" s="108">
        <v>8661.2000000000007</v>
      </c>
      <c r="G197" s="111">
        <v>42768</v>
      </c>
      <c r="H197" s="93">
        <f t="shared" si="7"/>
        <v>8661.2000000000007</v>
      </c>
      <c r="I197" s="108">
        <f t="shared" si="6"/>
        <v>0</v>
      </c>
      <c r="J197" s="23"/>
    </row>
    <row r="198" spans="1:10" x14ac:dyDescent="0.25">
      <c r="A198" s="103">
        <v>42768</v>
      </c>
      <c r="B198" s="104" t="s">
        <v>4383</v>
      </c>
      <c r="C198" s="110"/>
      <c r="D198" s="106">
        <v>99534</v>
      </c>
      <c r="E198" s="107" t="s">
        <v>1830</v>
      </c>
      <c r="F198" s="108">
        <v>29252.400000000001</v>
      </c>
      <c r="G198" s="111">
        <v>42768</v>
      </c>
      <c r="H198" s="93">
        <f t="shared" si="7"/>
        <v>29252.400000000001</v>
      </c>
      <c r="I198" s="108">
        <f t="shared" ref="I198:I261" si="8">F198-H198</f>
        <v>0</v>
      </c>
      <c r="J198" s="23"/>
    </row>
    <row r="199" spans="1:10" x14ac:dyDescent="0.25">
      <c r="A199" s="103">
        <v>42768</v>
      </c>
      <c r="B199" s="104" t="s">
        <v>4384</v>
      </c>
      <c r="C199" s="110"/>
      <c r="D199" s="106">
        <v>99535</v>
      </c>
      <c r="E199" s="107" t="s">
        <v>88</v>
      </c>
      <c r="F199" s="108">
        <v>11364</v>
      </c>
      <c r="G199" s="111">
        <v>42768</v>
      </c>
      <c r="H199" s="93">
        <f t="shared" si="7"/>
        <v>11364</v>
      </c>
      <c r="I199" s="108">
        <f t="shared" si="8"/>
        <v>0</v>
      </c>
      <c r="J199" s="23"/>
    </row>
    <row r="200" spans="1:10" x14ac:dyDescent="0.25">
      <c r="A200" s="103">
        <v>42768</v>
      </c>
      <c r="B200" s="104" t="s">
        <v>4385</v>
      </c>
      <c r="C200" s="110"/>
      <c r="D200" s="106">
        <v>99536</v>
      </c>
      <c r="E200" s="107" t="s">
        <v>118</v>
      </c>
      <c r="F200" s="108">
        <v>3530.4</v>
      </c>
      <c r="G200" s="111">
        <v>42768</v>
      </c>
      <c r="H200" s="93">
        <f t="shared" si="7"/>
        <v>3530.4</v>
      </c>
      <c r="I200" s="108">
        <f t="shared" si="8"/>
        <v>0</v>
      </c>
      <c r="J200" s="23"/>
    </row>
    <row r="201" spans="1:10" x14ac:dyDescent="0.25">
      <c r="A201" s="103">
        <v>42768</v>
      </c>
      <c r="B201" s="104" t="s">
        <v>4386</v>
      </c>
      <c r="C201" s="110"/>
      <c r="D201" s="106">
        <v>99537</v>
      </c>
      <c r="E201" s="116" t="s">
        <v>1269</v>
      </c>
      <c r="F201" s="117">
        <v>0</v>
      </c>
      <c r="G201" s="118" t="s">
        <v>95</v>
      </c>
      <c r="H201" s="117">
        <f t="shared" si="7"/>
        <v>0</v>
      </c>
      <c r="I201" s="117">
        <f t="shared" si="8"/>
        <v>0</v>
      </c>
      <c r="J201" s="23"/>
    </row>
    <row r="202" spans="1:10" x14ac:dyDescent="0.25">
      <c r="A202" s="103">
        <v>42768</v>
      </c>
      <c r="B202" s="104" t="s">
        <v>4387</v>
      </c>
      <c r="C202" s="110"/>
      <c r="D202" s="106">
        <v>99538</v>
      </c>
      <c r="E202" s="107" t="s">
        <v>113</v>
      </c>
      <c r="F202" s="108">
        <v>2446.8000000000002</v>
      </c>
      <c r="G202" s="111">
        <v>42768</v>
      </c>
      <c r="H202" s="93">
        <f t="shared" si="7"/>
        <v>2446.8000000000002</v>
      </c>
      <c r="I202" s="108">
        <f t="shared" si="8"/>
        <v>0</v>
      </c>
      <c r="J202" s="23"/>
    </row>
    <row r="203" spans="1:10" x14ac:dyDescent="0.25">
      <c r="A203" s="103">
        <v>42768</v>
      </c>
      <c r="B203" s="104" t="s">
        <v>4388</v>
      </c>
      <c r="C203" s="110"/>
      <c r="D203" s="106">
        <v>99539</v>
      </c>
      <c r="E203" s="107" t="s">
        <v>1269</v>
      </c>
      <c r="F203" s="108">
        <v>7151.3</v>
      </c>
      <c r="G203" s="111">
        <v>42768</v>
      </c>
      <c r="H203" s="93">
        <f t="shared" si="7"/>
        <v>7151.3</v>
      </c>
      <c r="I203" s="108">
        <f t="shared" si="8"/>
        <v>0</v>
      </c>
      <c r="J203" s="23"/>
    </row>
    <row r="204" spans="1:10" x14ac:dyDescent="0.25">
      <c r="A204" s="103">
        <v>42768</v>
      </c>
      <c r="B204" s="104" t="s">
        <v>4389</v>
      </c>
      <c r="C204" s="110"/>
      <c r="D204" s="106">
        <v>99540</v>
      </c>
      <c r="E204" s="107" t="s">
        <v>30</v>
      </c>
      <c r="F204" s="108">
        <v>334.8</v>
      </c>
      <c r="G204" s="111">
        <v>42768</v>
      </c>
      <c r="H204" s="93">
        <f t="shared" si="7"/>
        <v>334.8</v>
      </c>
      <c r="I204" s="108">
        <f t="shared" si="8"/>
        <v>0</v>
      </c>
      <c r="J204" s="23"/>
    </row>
    <row r="205" spans="1:10" x14ac:dyDescent="0.25">
      <c r="A205" s="103">
        <v>42768</v>
      </c>
      <c r="B205" s="104" t="s">
        <v>4390</v>
      </c>
      <c r="C205" s="110"/>
      <c r="D205" s="106">
        <v>99541</v>
      </c>
      <c r="E205" s="107" t="s">
        <v>531</v>
      </c>
      <c r="F205" s="108">
        <v>34587.599999999999</v>
      </c>
      <c r="G205" s="111">
        <v>42769</v>
      </c>
      <c r="H205" s="93">
        <f t="shared" si="7"/>
        <v>34587.599999999999</v>
      </c>
      <c r="I205" s="108">
        <f t="shared" si="8"/>
        <v>0</v>
      </c>
      <c r="J205" s="23"/>
    </row>
    <row r="206" spans="1:10" x14ac:dyDescent="0.25">
      <c r="A206" s="103">
        <v>42768</v>
      </c>
      <c r="B206" s="104" t="s">
        <v>4391</v>
      </c>
      <c r="C206" s="110"/>
      <c r="D206" s="106">
        <v>99542</v>
      </c>
      <c r="E206" s="107" t="s">
        <v>10</v>
      </c>
      <c r="F206" s="108">
        <v>75917.279999999999</v>
      </c>
      <c r="G206" s="111">
        <v>42776</v>
      </c>
      <c r="H206" s="93">
        <f t="shared" si="7"/>
        <v>75917.279999999999</v>
      </c>
      <c r="I206" s="108">
        <f t="shared" si="8"/>
        <v>0</v>
      </c>
      <c r="J206" s="23"/>
    </row>
    <row r="207" spans="1:10" x14ac:dyDescent="0.25">
      <c r="A207" s="103">
        <v>42768</v>
      </c>
      <c r="B207" s="104" t="s">
        <v>4392</v>
      </c>
      <c r="C207" s="110"/>
      <c r="D207" s="106">
        <v>99543</v>
      </c>
      <c r="E207" s="107" t="s">
        <v>721</v>
      </c>
      <c r="F207" s="108">
        <v>3839.6</v>
      </c>
      <c r="G207" s="111">
        <v>42768</v>
      </c>
      <c r="H207" s="93">
        <f t="shared" si="7"/>
        <v>3839.6</v>
      </c>
      <c r="I207" s="108">
        <f t="shared" si="8"/>
        <v>0</v>
      </c>
      <c r="J207" s="23"/>
    </row>
    <row r="208" spans="1:10" x14ac:dyDescent="0.25">
      <c r="A208" s="103">
        <v>42768</v>
      </c>
      <c r="B208" s="104" t="s">
        <v>4393</v>
      </c>
      <c r="C208" s="110"/>
      <c r="D208" s="106">
        <v>99544</v>
      </c>
      <c r="E208" s="107" t="s">
        <v>159</v>
      </c>
      <c r="F208" s="108">
        <v>6763.7</v>
      </c>
      <c r="G208" s="111">
        <v>42768</v>
      </c>
      <c r="H208" s="93">
        <f t="shared" si="7"/>
        <v>6763.7</v>
      </c>
      <c r="I208" s="108">
        <f t="shared" si="8"/>
        <v>0</v>
      </c>
      <c r="J208" s="23"/>
    </row>
    <row r="209" spans="1:10" x14ac:dyDescent="0.25">
      <c r="A209" s="103">
        <v>42768</v>
      </c>
      <c r="B209" s="104" t="s">
        <v>4394</v>
      </c>
      <c r="C209" s="110"/>
      <c r="D209" s="106">
        <v>99545</v>
      </c>
      <c r="E209" s="107" t="s">
        <v>1870</v>
      </c>
      <c r="F209" s="108">
        <v>1312.2</v>
      </c>
      <c r="G209" s="111">
        <v>42768</v>
      </c>
      <c r="H209" s="93">
        <f t="shared" si="7"/>
        <v>1312.2</v>
      </c>
      <c r="I209" s="108">
        <f t="shared" si="8"/>
        <v>0</v>
      </c>
      <c r="J209" s="23"/>
    </row>
    <row r="210" spans="1:10" x14ac:dyDescent="0.25">
      <c r="A210" s="103">
        <v>42768</v>
      </c>
      <c r="B210" s="104" t="s">
        <v>4395</v>
      </c>
      <c r="C210" s="110"/>
      <c r="D210" s="106">
        <v>99546</v>
      </c>
      <c r="E210" s="107" t="s">
        <v>305</v>
      </c>
      <c r="F210" s="108">
        <v>7999.2</v>
      </c>
      <c r="G210" s="111">
        <v>42772</v>
      </c>
      <c r="H210" s="93">
        <f t="shared" si="7"/>
        <v>7999.2</v>
      </c>
      <c r="I210" s="108">
        <f t="shared" si="8"/>
        <v>0</v>
      </c>
      <c r="J210" s="23"/>
    </row>
    <row r="211" spans="1:10" x14ac:dyDescent="0.25">
      <c r="A211" s="103">
        <v>42768</v>
      </c>
      <c r="B211" s="104" t="s">
        <v>4396</v>
      </c>
      <c r="C211" s="110"/>
      <c r="D211" s="106">
        <v>99547</v>
      </c>
      <c r="E211" s="107" t="s">
        <v>476</v>
      </c>
      <c r="F211" s="108">
        <v>8463.5</v>
      </c>
      <c r="G211" s="111">
        <v>42773</v>
      </c>
      <c r="H211" s="93">
        <f t="shared" si="7"/>
        <v>8463.5</v>
      </c>
      <c r="I211" s="108">
        <f t="shared" si="8"/>
        <v>0</v>
      </c>
      <c r="J211" s="23"/>
    </row>
    <row r="212" spans="1:10" x14ac:dyDescent="0.25">
      <c r="A212" s="103">
        <v>42768</v>
      </c>
      <c r="B212" s="104" t="s">
        <v>4397</v>
      </c>
      <c r="C212" s="110"/>
      <c r="D212" s="106">
        <v>99548</v>
      </c>
      <c r="E212" s="107" t="s">
        <v>159</v>
      </c>
      <c r="F212" s="108">
        <v>1297.2</v>
      </c>
      <c r="G212" s="111">
        <v>42768</v>
      </c>
      <c r="H212" s="93">
        <f t="shared" si="7"/>
        <v>1297.2</v>
      </c>
      <c r="I212" s="108">
        <f t="shared" si="8"/>
        <v>0</v>
      </c>
      <c r="J212" s="23"/>
    </row>
    <row r="213" spans="1:10" x14ac:dyDescent="0.25">
      <c r="A213" s="103">
        <v>42768</v>
      </c>
      <c r="B213" s="104" t="s">
        <v>4398</v>
      </c>
      <c r="C213" s="110"/>
      <c r="D213" s="106">
        <v>99549</v>
      </c>
      <c r="E213" s="107" t="s">
        <v>115</v>
      </c>
      <c r="F213" s="108">
        <v>289.60000000000002</v>
      </c>
      <c r="G213" s="111">
        <v>42768</v>
      </c>
      <c r="H213" s="93">
        <f t="shared" si="7"/>
        <v>289.60000000000002</v>
      </c>
      <c r="I213" s="108">
        <f t="shared" si="8"/>
        <v>0</v>
      </c>
      <c r="J213" s="23"/>
    </row>
    <row r="214" spans="1:10" x14ac:dyDescent="0.25">
      <c r="A214" s="103">
        <v>42768</v>
      </c>
      <c r="B214" s="104" t="s">
        <v>4399</v>
      </c>
      <c r="C214" s="110"/>
      <c r="D214" s="106">
        <v>99550</v>
      </c>
      <c r="E214" s="107" t="s">
        <v>879</v>
      </c>
      <c r="F214" s="108">
        <v>3729.6</v>
      </c>
      <c r="G214" s="111">
        <v>42768</v>
      </c>
      <c r="H214" s="93">
        <f t="shared" si="7"/>
        <v>3729.6</v>
      </c>
      <c r="I214" s="108">
        <f t="shared" si="8"/>
        <v>0</v>
      </c>
      <c r="J214" s="23"/>
    </row>
    <row r="215" spans="1:10" x14ac:dyDescent="0.25">
      <c r="A215" s="103">
        <v>42768</v>
      </c>
      <c r="B215" s="104" t="s">
        <v>4400</v>
      </c>
      <c r="C215" s="110"/>
      <c r="D215" s="106">
        <v>99551</v>
      </c>
      <c r="E215" s="107" t="s">
        <v>428</v>
      </c>
      <c r="F215" s="108">
        <v>1430.6</v>
      </c>
      <c r="G215" s="111">
        <v>42772</v>
      </c>
      <c r="H215" s="93">
        <f t="shared" si="7"/>
        <v>1430.6</v>
      </c>
      <c r="I215" s="108">
        <f t="shared" si="8"/>
        <v>0</v>
      </c>
      <c r="J215" s="23"/>
    </row>
    <row r="216" spans="1:10" x14ac:dyDescent="0.25">
      <c r="A216" s="103">
        <v>42768</v>
      </c>
      <c r="B216" s="104" t="s">
        <v>4401</v>
      </c>
      <c r="C216" s="110"/>
      <c r="D216" s="106">
        <v>99552</v>
      </c>
      <c r="E216" s="107" t="s">
        <v>149</v>
      </c>
      <c r="F216" s="108">
        <v>1474.2</v>
      </c>
      <c r="G216" s="111">
        <v>42768</v>
      </c>
      <c r="H216" s="93">
        <f t="shared" si="7"/>
        <v>1474.2</v>
      </c>
      <c r="I216" s="108">
        <f t="shared" si="8"/>
        <v>0</v>
      </c>
      <c r="J216" s="23"/>
    </row>
    <row r="217" spans="1:10" x14ac:dyDescent="0.25">
      <c r="A217" s="103">
        <v>42768</v>
      </c>
      <c r="B217" s="104" t="s">
        <v>4402</v>
      </c>
      <c r="C217" s="110"/>
      <c r="D217" s="106">
        <v>99553</v>
      </c>
      <c r="E217" s="107" t="s">
        <v>10</v>
      </c>
      <c r="F217" s="108">
        <v>129596.6</v>
      </c>
      <c r="G217" s="111">
        <v>42776</v>
      </c>
      <c r="H217" s="93">
        <f t="shared" si="7"/>
        <v>129596.6</v>
      </c>
      <c r="I217" s="108">
        <f t="shared" si="8"/>
        <v>0</v>
      </c>
      <c r="J217" s="23"/>
    </row>
    <row r="218" spans="1:10" x14ac:dyDescent="0.25">
      <c r="A218" s="103">
        <v>42768</v>
      </c>
      <c r="B218" s="104" t="s">
        <v>4403</v>
      </c>
      <c r="C218" s="110"/>
      <c r="D218" s="106">
        <v>99554</v>
      </c>
      <c r="E218" s="107" t="s">
        <v>10</v>
      </c>
      <c r="F218" s="108">
        <v>1515.8</v>
      </c>
      <c r="G218" s="111">
        <v>42776</v>
      </c>
      <c r="H218" s="93">
        <f t="shared" si="7"/>
        <v>1515.8</v>
      </c>
      <c r="I218" s="108">
        <f t="shared" si="8"/>
        <v>0</v>
      </c>
      <c r="J218" s="23"/>
    </row>
    <row r="219" spans="1:10" x14ac:dyDescent="0.25">
      <c r="A219" s="103">
        <v>42768</v>
      </c>
      <c r="B219" s="104" t="s">
        <v>4404</v>
      </c>
      <c r="C219" s="110"/>
      <c r="D219" s="106">
        <v>99555</v>
      </c>
      <c r="E219" s="107" t="s">
        <v>10</v>
      </c>
      <c r="F219" s="108">
        <v>2069.1999999999998</v>
      </c>
      <c r="G219" s="111">
        <v>42776</v>
      </c>
      <c r="H219" s="93">
        <f t="shared" si="7"/>
        <v>2069.1999999999998</v>
      </c>
      <c r="I219" s="108">
        <f t="shared" si="8"/>
        <v>0</v>
      </c>
      <c r="J219" s="23"/>
    </row>
    <row r="220" spans="1:10" x14ac:dyDescent="0.25">
      <c r="A220" s="103">
        <v>42768</v>
      </c>
      <c r="B220" s="104" t="s">
        <v>4405</v>
      </c>
      <c r="C220" s="110"/>
      <c r="D220" s="106">
        <v>99556</v>
      </c>
      <c r="E220" s="107" t="s">
        <v>193</v>
      </c>
      <c r="F220" s="108">
        <v>1989.4</v>
      </c>
      <c r="G220" s="111">
        <v>42769</v>
      </c>
      <c r="H220" s="93">
        <f t="shared" si="7"/>
        <v>1989.4</v>
      </c>
      <c r="I220" s="108">
        <f t="shared" si="8"/>
        <v>0</v>
      </c>
      <c r="J220" s="23"/>
    </row>
    <row r="221" spans="1:10" x14ac:dyDescent="0.25">
      <c r="A221" s="103">
        <v>42768</v>
      </c>
      <c r="B221" s="104" t="s">
        <v>4406</v>
      </c>
      <c r="C221" s="110"/>
      <c r="D221" s="106">
        <v>99557</v>
      </c>
      <c r="E221" s="107" t="s">
        <v>182</v>
      </c>
      <c r="F221" s="108">
        <v>2505</v>
      </c>
      <c r="G221" s="111">
        <v>42768</v>
      </c>
      <c r="H221" s="93">
        <f t="shared" si="7"/>
        <v>2505</v>
      </c>
      <c r="I221" s="108">
        <f t="shared" si="8"/>
        <v>0</v>
      </c>
      <c r="J221" s="23"/>
    </row>
    <row r="222" spans="1:10" x14ac:dyDescent="0.25">
      <c r="A222" s="103">
        <v>42768</v>
      </c>
      <c r="B222" s="104" t="s">
        <v>4407</v>
      </c>
      <c r="C222" s="110"/>
      <c r="D222" s="106">
        <v>99558</v>
      </c>
      <c r="E222" s="107" t="s">
        <v>9</v>
      </c>
      <c r="F222" s="108">
        <v>7482.4</v>
      </c>
      <c r="G222" s="111">
        <v>42773</v>
      </c>
      <c r="H222" s="93">
        <f t="shared" si="7"/>
        <v>7482.4</v>
      </c>
      <c r="I222" s="108">
        <f t="shared" si="8"/>
        <v>0</v>
      </c>
      <c r="J222" s="23"/>
    </row>
    <row r="223" spans="1:10" x14ac:dyDescent="0.25">
      <c r="A223" s="103">
        <v>42768</v>
      </c>
      <c r="B223" s="104" t="s">
        <v>4408</v>
      </c>
      <c r="C223" s="110"/>
      <c r="D223" s="106">
        <v>99559</v>
      </c>
      <c r="E223" s="107" t="s">
        <v>1299</v>
      </c>
      <c r="F223" s="108">
        <v>2721.6</v>
      </c>
      <c r="G223" s="111">
        <v>42768</v>
      </c>
      <c r="H223" s="93">
        <f t="shared" si="7"/>
        <v>2721.6</v>
      </c>
      <c r="I223" s="108">
        <f t="shared" si="8"/>
        <v>0</v>
      </c>
      <c r="J223" s="23"/>
    </row>
    <row r="224" spans="1:10" x14ac:dyDescent="0.25">
      <c r="A224" s="103">
        <v>42768</v>
      </c>
      <c r="B224" s="104" t="s">
        <v>4409</v>
      </c>
      <c r="C224" s="110"/>
      <c r="D224" s="106">
        <v>99560</v>
      </c>
      <c r="E224" s="107" t="s">
        <v>1299</v>
      </c>
      <c r="F224" s="108">
        <v>1593.6</v>
      </c>
      <c r="G224" s="111">
        <v>42768</v>
      </c>
      <c r="H224" s="93">
        <f t="shared" si="7"/>
        <v>1593.6</v>
      </c>
      <c r="I224" s="108">
        <f t="shared" si="8"/>
        <v>0</v>
      </c>
      <c r="J224" s="23"/>
    </row>
    <row r="225" spans="1:10" x14ac:dyDescent="0.25">
      <c r="A225" s="103">
        <v>42768</v>
      </c>
      <c r="B225" s="104" t="s">
        <v>4410</v>
      </c>
      <c r="C225" s="110"/>
      <c r="D225" s="106">
        <v>99561</v>
      </c>
      <c r="E225" s="107" t="s">
        <v>30</v>
      </c>
      <c r="F225" s="108">
        <v>3681.6</v>
      </c>
      <c r="G225" s="111">
        <v>42769</v>
      </c>
      <c r="H225" s="93">
        <f t="shared" si="7"/>
        <v>3681.6</v>
      </c>
      <c r="I225" s="108">
        <f t="shared" si="8"/>
        <v>0</v>
      </c>
      <c r="J225" s="23"/>
    </row>
    <row r="226" spans="1:10" x14ac:dyDescent="0.25">
      <c r="A226" s="103">
        <v>42768</v>
      </c>
      <c r="B226" s="104" t="s">
        <v>4411</v>
      </c>
      <c r="C226" s="110"/>
      <c r="D226" s="106">
        <v>99562</v>
      </c>
      <c r="E226" s="107" t="s">
        <v>205</v>
      </c>
      <c r="F226" s="108">
        <v>30285.72</v>
      </c>
      <c r="G226" s="111">
        <v>42768</v>
      </c>
      <c r="H226" s="93">
        <f t="shared" si="7"/>
        <v>30285.72</v>
      </c>
      <c r="I226" s="108">
        <f t="shared" si="8"/>
        <v>0</v>
      </c>
      <c r="J226" s="23"/>
    </row>
    <row r="227" spans="1:10" x14ac:dyDescent="0.25">
      <c r="A227" s="103">
        <v>42768</v>
      </c>
      <c r="B227" s="104" t="s">
        <v>4412</v>
      </c>
      <c r="C227" s="110"/>
      <c r="D227" s="106">
        <v>99563</v>
      </c>
      <c r="E227" s="107" t="s">
        <v>30</v>
      </c>
      <c r="F227" s="108">
        <v>13410.7</v>
      </c>
      <c r="G227" s="111">
        <v>42768</v>
      </c>
      <c r="H227" s="93">
        <f t="shared" si="7"/>
        <v>13410.7</v>
      </c>
      <c r="I227" s="108">
        <f t="shared" si="8"/>
        <v>0</v>
      </c>
      <c r="J227" s="23"/>
    </row>
    <row r="228" spans="1:10" x14ac:dyDescent="0.25">
      <c r="A228" s="103">
        <v>42768</v>
      </c>
      <c r="B228" s="104" t="s">
        <v>4413</v>
      </c>
      <c r="C228" s="110"/>
      <c r="D228" s="106">
        <v>99564</v>
      </c>
      <c r="E228" s="107" t="s">
        <v>660</v>
      </c>
      <c r="F228" s="108">
        <v>2305.8000000000002</v>
      </c>
      <c r="G228" s="111">
        <v>42769</v>
      </c>
      <c r="H228" s="93">
        <f t="shared" si="7"/>
        <v>2305.8000000000002</v>
      </c>
      <c r="I228" s="108">
        <f t="shared" si="8"/>
        <v>0</v>
      </c>
      <c r="J228" s="23"/>
    </row>
    <row r="229" spans="1:10" x14ac:dyDescent="0.25">
      <c r="A229" s="103">
        <v>42768</v>
      </c>
      <c r="B229" s="104" t="s">
        <v>4414</v>
      </c>
      <c r="C229" s="110"/>
      <c r="D229" s="106">
        <v>99565</v>
      </c>
      <c r="E229" s="107" t="s">
        <v>205</v>
      </c>
      <c r="F229" s="108">
        <v>31347</v>
      </c>
      <c r="G229" s="111">
        <v>42768</v>
      </c>
      <c r="H229" s="93">
        <f t="shared" si="7"/>
        <v>31347</v>
      </c>
      <c r="I229" s="108">
        <f t="shared" si="8"/>
        <v>0</v>
      </c>
      <c r="J229" s="23"/>
    </row>
    <row r="230" spans="1:10" x14ac:dyDescent="0.25">
      <c r="A230" s="103">
        <v>42768</v>
      </c>
      <c r="B230" s="104" t="s">
        <v>4415</v>
      </c>
      <c r="C230" s="110"/>
      <c r="D230" s="106">
        <v>99566</v>
      </c>
      <c r="E230" s="107" t="s">
        <v>457</v>
      </c>
      <c r="F230" s="108">
        <v>3218.8</v>
      </c>
      <c r="G230" s="111">
        <v>42768</v>
      </c>
      <c r="H230" s="93">
        <f t="shared" si="7"/>
        <v>3218.8</v>
      </c>
      <c r="I230" s="108">
        <f t="shared" si="8"/>
        <v>0</v>
      </c>
      <c r="J230" s="23"/>
    </row>
    <row r="231" spans="1:10" x14ac:dyDescent="0.25">
      <c r="A231" s="103">
        <v>42768</v>
      </c>
      <c r="B231" s="104" t="s">
        <v>4416</v>
      </c>
      <c r="C231" s="110"/>
      <c r="D231" s="106">
        <v>99567</v>
      </c>
      <c r="E231" s="107" t="s">
        <v>10</v>
      </c>
      <c r="F231" s="108">
        <v>7200</v>
      </c>
      <c r="G231" s="111">
        <v>42776</v>
      </c>
      <c r="H231" s="93">
        <f t="shared" si="7"/>
        <v>7200</v>
      </c>
      <c r="I231" s="108">
        <f t="shared" si="8"/>
        <v>0</v>
      </c>
      <c r="J231" s="23"/>
    </row>
    <row r="232" spans="1:10" x14ac:dyDescent="0.25">
      <c r="A232" s="103">
        <v>42768</v>
      </c>
      <c r="B232" s="104" t="s">
        <v>4417</v>
      </c>
      <c r="C232" s="110"/>
      <c r="D232" s="106">
        <v>99568</v>
      </c>
      <c r="E232" s="107" t="s">
        <v>879</v>
      </c>
      <c r="F232" s="108">
        <v>3097.6</v>
      </c>
      <c r="G232" s="111">
        <v>42768</v>
      </c>
      <c r="H232" s="93">
        <f t="shared" si="7"/>
        <v>3097.6</v>
      </c>
      <c r="I232" s="108">
        <f t="shared" si="8"/>
        <v>0</v>
      </c>
      <c r="J232" s="23"/>
    </row>
    <row r="233" spans="1:10" x14ac:dyDescent="0.25">
      <c r="A233" s="103">
        <v>42768</v>
      </c>
      <c r="B233" s="104" t="s">
        <v>4418</v>
      </c>
      <c r="C233" s="110"/>
      <c r="D233" s="106">
        <v>99569</v>
      </c>
      <c r="E233" s="107" t="s">
        <v>3095</v>
      </c>
      <c r="F233" s="108">
        <v>49392</v>
      </c>
      <c r="G233" s="111">
        <v>42769</v>
      </c>
      <c r="H233" s="93">
        <f t="shared" si="7"/>
        <v>49392</v>
      </c>
      <c r="I233" s="108">
        <f t="shared" si="8"/>
        <v>0</v>
      </c>
      <c r="J233" s="23"/>
    </row>
    <row r="234" spans="1:10" x14ac:dyDescent="0.25">
      <c r="A234" s="103">
        <v>42768</v>
      </c>
      <c r="B234" s="104" t="s">
        <v>4419</v>
      </c>
      <c r="C234" s="110"/>
      <c r="D234" s="106">
        <v>99570</v>
      </c>
      <c r="E234" s="107" t="s">
        <v>236</v>
      </c>
      <c r="F234" s="108">
        <v>32251.42</v>
      </c>
      <c r="G234" s="111">
        <v>42780</v>
      </c>
      <c r="H234" s="93">
        <f t="shared" si="7"/>
        <v>32251.42</v>
      </c>
      <c r="I234" s="108">
        <f t="shared" si="8"/>
        <v>0</v>
      </c>
      <c r="J234" s="23"/>
    </row>
    <row r="235" spans="1:10" x14ac:dyDescent="0.25">
      <c r="A235" s="103">
        <v>42768</v>
      </c>
      <c r="B235" s="104" t="s">
        <v>4420</v>
      </c>
      <c r="C235" s="110"/>
      <c r="D235" s="106">
        <v>99571</v>
      </c>
      <c r="E235" s="107" t="s">
        <v>1325</v>
      </c>
      <c r="F235" s="108">
        <v>4235.3</v>
      </c>
      <c r="G235" s="111">
        <v>42770</v>
      </c>
      <c r="H235" s="93">
        <f t="shared" si="7"/>
        <v>4235.3</v>
      </c>
      <c r="I235" s="108">
        <f t="shared" si="8"/>
        <v>0</v>
      </c>
      <c r="J235" s="23"/>
    </row>
    <row r="236" spans="1:10" x14ac:dyDescent="0.25">
      <c r="A236" s="103">
        <v>42768</v>
      </c>
      <c r="B236" s="104" t="s">
        <v>4421</v>
      </c>
      <c r="C236" s="110"/>
      <c r="D236" s="106">
        <v>99572</v>
      </c>
      <c r="E236" s="107" t="s">
        <v>236</v>
      </c>
      <c r="F236" s="108">
        <v>33226.44</v>
      </c>
      <c r="G236" s="111">
        <v>42780</v>
      </c>
      <c r="H236" s="93">
        <f t="shared" si="7"/>
        <v>33226.44</v>
      </c>
      <c r="I236" s="108">
        <f t="shared" si="8"/>
        <v>0</v>
      </c>
      <c r="J236" s="23"/>
    </row>
    <row r="237" spans="1:10" x14ac:dyDescent="0.25">
      <c r="A237" s="103">
        <v>42768</v>
      </c>
      <c r="B237" s="104" t="s">
        <v>4422</v>
      </c>
      <c r="C237" s="110"/>
      <c r="D237" s="106">
        <v>99573</v>
      </c>
      <c r="E237" s="107" t="s">
        <v>688</v>
      </c>
      <c r="F237" s="108">
        <v>18474.599999999999</v>
      </c>
      <c r="G237" s="111">
        <v>42770</v>
      </c>
      <c r="H237" s="93">
        <f t="shared" si="7"/>
        <v>18474.599999999999</v>
      </c>
      <c r="I237" s="108">
        <f t="shared" si="8"/>
        <v>0</v>
      </c>
      <c r="J237" s="23"/>
    </row>
    <row r="238" spans="1:10" x14ac:dyDescent="0.25">
      <c r="A238" s="103">
        <v>42768</v>
      </c>
      <c r="B238" s="104" t="s">
        <v>4423</v>
      </c>
      <c r="C238" s="110"/>
      <c r="D238" s="106">
        <v>99574</v>
      </c>
      <c r="E238" s="107" t="s">
        <v>682</v>
      </c>
      <c r="F238" s="108">
        <v>12090</v>
      </c>
      <c r="G238" s="111"/>
      <c r="H238" s="93">
        <f t="shared" si="7"/>
        <v>12090</v>
      </c>
      <c r="I238" s="108">
        <f t="shared" si="8"/>
        <v>0</v>
      </c>
      <c r="J238" s="23"/>
    </row>
    <row r="239" spans="1:10" x14ac:dyDescent="0.25">
      <c r="A239" s="103">
        <v>42768</v>
      </c>
      <c r="B239" s="104" t="s">
        <v>4424</v>
      </c>
      <c r="C239" s="110"/>
      <c r="D239" s="106">
        <v>99575</v>
      </c>
      <c r="E239" s="116" t="s">
        <v>367</v>
      </c>
      <c r="F239" s="117">
        <v>0</v>
      </c>
      <c r="G239" s="118" t="s">
        <v>95</v>
      </c>
      <c r="H239" s="117">
        <f t="shared" si="7"/>
        <v>0</v>
      </c>
      <c r="I239" s="117">
        <f t="shared" si="8"/>
        <v>0</v>
      </c>
      <c r="J239" s="23"/>
    </row>
    <row r="240" spans="1:10" x14ac:dyDescent="0.25">
      <c r="A240" s="103">
        <v>42768</v>
      </c>
      <c r="B240" s="104" t="s">
        <v>4425</v>
      </c>
      <c r="C240" s="110"/>
      <c r="D240" s="106">
        <v>99576</v>
      </c>
      <c r="E240" s="107" t="s">
        <v>673</v>
      </c>
      <c r="F240" s="108">
        <v>3659.9</v>
      </c>
      <c r="G240" s="111">
        <v>42770</v>
      </c>
      <c r="H240" s="93">
        <f t="shared" si="7"/>
        <v>3659.9</v>
      </c>
      <c r="I240" s="108">
        <f t="shared" si="8"/>
        <v>0</v>
      </c>
      <c r="J240" s="23"/>
    </row>
    <row r="241" spans="1:10" x14ac:dyDescent="0.25">
      <c r="A241" s="103">
        <v>42768</v>
      </c>
      <c r="B241" s="104" t="s">
        <v>4426</v>
      </c>
      <c r="C241" s="110"/>
      <c r="D241" s="106">
        <v>99577</v>
      </c>
      <c r="E241" s="107" t="s">
        <v>675</v>
      </c>
      <c r="F241" s="108">
        <v>2111.8000000000002</v>
      </c>
      <c r="G241" s="111">
        <v>42770</v>
      </c>
      <c r="H241" s="93">
        <f t="shared" si="7"/>
        <v>2111.8000000000002</v>
      </c>
      <c r="I241" s="108">
        <f t="shared" si="8"/>
        <v>0</v>
      </c>
      <c r="J241" s="23"/>
    </row>
    <row r="242" spans="1:10" x14ac:dyDescent="0.25">
      <c r="A242" s="103">
        <v>42768</v>
      </c>
      <c r="B242" s="104" t="s">
        <v>4427</v>
      </c>
      <c r="C242" s="110"/>
      <c r="D242" s="106">
        <v>99578</v>
      </c>
      <c r="E242" s="107" t="s">
        <v>680</v>
      </c>
      <c r="F242" s="108">
        <v>4469.6000000000004</v>
      </c>
      <c r="G242" s="111">
        <v>42770</v>
      </c>
      <c r="H242" s="93">
        <f t="shared" si="7"/>
        <v>4469.6000000000004</v>
      </c>
      <c r="I242" s="108">
        <f t="shared" si="8"/>
        <v>0</v>
      </c>
      <c r="J242" s="23"/>
    </row>
    <row r="243" spans="1:10" x14ac:dyDescent="0.25">
      <c r="A243" s="103">
        <v>42768</v>
      </c>
      <c r="B243" s="104" t="s">
        <v>4428</v>
      </c>
      <c r="C243" s="110"/>
      <c r="D243" s="106">
        <v>99579</v>
      </c>
      <c r="E243" s="107" t="s">
        <v>677</v>
      </c>
      <c r="F243" s="108">
        <v>2965.32</v>
      </c>
      <c r="G243" s="111">
        <v>42770</v>
      </c>
      <c r="H243" s="93">
        <f t="shared" si="7"/>
        <v>2965.32</v>
      </c>
      <c r="I243" s="108">
        <f t="shared" si="8"/>
        <v>0</v>
      </c>
      <c r="J243" s="23"/>
    </row>
    <row r="244" spans="1:10" x14ac:dyDescent="0.25">
      <c r="A244" s="103">
        <v>42768</v>
      </c>
      <c r="B244" s="104" t="s">
        <v>4429</v>
      </c>
      <c r="C244" s="110"/>
      <c r="D244" s="106">
        <v>99580</v>
      </c>
      <c r="E244" s="107" t="s">
        <v>677</v>
      </c>
      <c r="F244" s="108">
        <v>3542.1</v>
      </c>
      <c r="G244" s="111">
        <v>42770</v>
      </c>
      <c r="H244" s="93">
        <f t="shared" si="7"/>
        <v>3542.1</v>
      </c>
      <c r="I244" s="108">
        <f t="shared" si="8"/>
        <v>0</v>
      </c>
      <c r="J244" s="23"/>
    </row>
    <row r="245" spans="1:10" x14ac:dyDescent="0.25">
      <c r="A245" s="103">
        <v>42768</v>
      </c>
      <c r="B245" s="104" t="s">
        <v>4430</v>
      </c>
      <c r="C245" s="110"/>
      <c r="D245" s="106">
        <v>99581</v>
      </c>
      <c r="E245" s="107" t="s">
        <v>3514</v>
      </c>
      <c r="F245" s="108">
        <v>2543</v>
      </c>
      <c r="G245" s="111">
        <v>42770</v>
      </c>
      <c r="H245" s="93">
        <f t="shared" si="7"/>
        <v>2543</v>
      </c>
      <c r="I245" s="108">
        <f t="shared" si="8"/>
        <v>0</v>
      </c>
      <c r="J245" s="23"/>
    </row>
    <row r="246" spans="1:10" x14ac:dyDescent="0.25">
      <c r="A246" s="103">
        <v>42768</v>
      </c>
      <c r="B246" s="104" t="s">
        <v>4431</v>
      </c>
      <c r="C246" s="110"/>
      <c r="D246" s="106">
        <v>99582</v>
      </c>
      <c r="E246" s="107" t="s">
        <v>1197</v>
      </c>
      <c r="F246" s="108">
        <v>3564</v>
      </c>
      <c r="G246" s="111">
        <v>42770</v>
      </c>
      <c r="H246" s="93">
        <f t="shared" si="7"/>
        <v>3564</v>
      </c>
      <c r="I246" s="108">
        <f t="shared" si="8"/>
        <v>0</v>
      </c>
      <c r="J246" s="23"/>
    </row>
    <row r="247" spans="1:10" x14ac:dyDescent="0.25">
      <c r="A247" s="103">
        <v>42768</v>
      </c>
      <c r="B247" s="104" t="s">
        <v>4432</v>
      </c>
      <c r="C247" s="110"/>
      <c r="D247" s="106">
        <v>99583</v>
      </c>
      <c r="E247" s="107" t="s">
        <v>665</v>
      </c>
      <c r="F247" s="108">
        <v>66628.91</v>
      </c>
      <c r="G247" s="111">
        <v>42777</v>
      </c>
      <c r="H247" s="93">
        <f t="shared" si="7"/>
        <v>66628.91</v>
      </c>
      <c r="I247" s="108">
        <f t="shared" si="8"/>
        <v>0</v>
      </c>
      <c r="J247" s="23"/>
    </row>
    <row r="248" spans="1:10" x14ac:dyDescent="0.25">
      <c r="A248" s="103">
        <v>42768</v>
      </c>
      <c r="B248" s="104" t="s">
        <v>4433</v>
      </c>
      <c r="C248" s="110"/>
      <c r="D248" s="106">
        <v>99584</v>
      </c>
      <c r="E248" s="107" t="s">
        <v>220</v>
      </c>
      <c r="F248" s="108">
        <v>1677.6</v>
      </c>
      <c r="G248" s="111">
        <v>42768</v>
      </c>
      <c r="H248" s="93">
        <f t="shared" si="7"/>
        <v>1677.6</v>
      </c>
      <c r="I248" s="108">
        <f t="shared" si="8"/>
        <v>0</v>
      </c>
      <c r="J248" s="23"/>
    </row>
    <row r="249" spans="1:10" x14ac:dyDescent="0.25">
      <c r="A249" s="103">
        <v>42768</v>
      </c>
      <c r="B249" s="104" t="s">
        <v>4434</v>
      </c>
      <c r="C249" s="110"/>
      <c r="D249" s="106">
        <v>99585</v>
      </c>
      <c r="E249" s="107" t="s">
        <v>686</v>
      </c>
      <c r="F249" s="108">
        <v>19571.900000000001</v>
      </c>
      <c r="G249" s="111">
        <v>42770</v>
      </c>
      <c r="H249" s="93">
        <f t="shared" si="7"/>
        <v>19571.900000000001</v>
      </c>
      <c r="I249" s="108">
        <f t="shared" si="8"/>
        <v>0</v>
      </c>
      <c r="J249" s="23"/>
    </row>
    <row r="250" spans="1:10" x14ac:dyDescent="0.25">
      <c r="A250" s="103">
        <v>42768</v>
      </c>
      <c r="B250" s="104" t="s">
        <v>4435</v>
      </c>
      <c r="C250" s="110"/>
      <c r="D250" s="106">
        <v>99586</v>
      </c>
      <c r="E250" s="107" t="s">
        <v>3637</v>
      </c>
      <c r="F250" s="108">
        <v>36331.599999999999</v>
      </c>
      <c r="G250" s="111">
        <v>42768</v>
      </c>
      <c r="H250" s="93">
        <f t="shared" si="7"/>
        <v>36331.599999999999</v>
      </c>
      <c r="I250" s="108">
        <f t="shared" si="8"/>
        <v>0</v>
      </c>
      <c r="J250" s="23"/>
    </row>
    <row r="251" spans="1:10" x14ac:dyDescent="0.25">
      <c r="A251" s="103">
        <v>42768</v>
      </c>
      <c r="B251" s="104" t="s">
        <v>4436</v>
      </c>
      <c r="C251" s="110"/>
      <c r="D251" s="106">
        <v>99587</v>
      </c>
      <c r="E251" s="107" t="s">
        <v>3517</v>
      </c>
      <c r="F251" s="108">
        <v>3928</v>
      </c>
      <c r="G251" s="111">
        <v>42770</v>
      </c>
      <c r="H251" s="93">
        <f t="shared" si="7"/>
        <v>3928</v>
      </c>
      <c r="I251" s="108">
        <f t="shared" si="8"/>
        <v>0</v>
      </c>
      <c r="J251" s="23"/>
    </row>
    <row r="252" spans="1:10" x14ac:dyDescent="0.25">
      <c r="A252" s="103">
        <v>42768</v>
      </c>
      <c r="B252" s="104" t="s">
        <v>4437</v>
      </c>
      <c r="C252" s="110"/>
      <c r="D252" s="106">
        <v>99588</v>
      </c>
      <c r="E252" s="107" t="s">
        <v>211</v>
      </c>
      <c r="F252" s="108">
        <v>8683.6</v>
      </c>
      <c r="G252" s="111">
        <v>42768</v>
      </c>
      <c r="H252" s="93">
        <f t="shared" si="7"/>
        <v>8683.6</v>
      </c>
      <c r="I252" s="108">
        <f t="shared" si="8"/>
        <v>0</v>
      </c>
      <c r="J252" s="23"/>
    </row>
    <row r="253" spans="1:10" x14ac:dyDescent="0.25">
      <c r="A253" s="103">
        <v>42768</v>
      </c>
      <c r="B253" s="104" t="s">
        <v>4438</v>
      </c>
      <c r="C253" s="110"/>
      <c r="D253" s="106">
        <v>99589</v>
      </c>
      <c r="E253" s="116" t="s">
        <v>670</v>
      </c>
      <c r="F253" s="117">
        <v>0</v>
      </c>
      <c r="G253" s="118" t="s">
        <v>95</v>
      </c>
      <c r="H253" s="117">
        <f t="shared" si="7"/>
        <v>0</v>
      </c>
      <c r="I253" s="117">
        <f t="shared" si="8"/>
        <v>0</v>
      </c>
      <c r="J253" s="23"/>
    </row>
    <row r="254" spans="1:10" x14ac:dyDescent="0.25">
      <c r="A254" s="103">
        <v>42768</v>
      </c>
      <c r="B254" s="104" t="s">
        <v>4439</v>
      </c>
      <c r="C254" s="110"/>
      <c r="D254" s="106">
        <v>99590</v>
      </c>
      <c r="E254" s="107" t="s">
        <v>55</v>
      </c>
      <c r="F254" s="108">
        <v>19584</v>
      </c>
      <c r="G254" s="111">
        <v>42768</v>
      </c>
      <c r="H254" s="93">
        <f t="shared" si="7"/>
        <v>19584</v>
      </c>
      <c r="I254" s="108">
        <f t="shared" si="8"/>
        <v>0</v>
      </c>
      <c r="J254" s="23"/>
    </row>
    <row r="255" spans="1:10" x14ac:dyDescent="0.25">
      <c r="A255" s="103">
        <v>42768</v>
      </c>
      <c r="B255" s="104" t="s">
        <v>4440</v>
      </c>
      <c r="C255" s="110"/>
      <c r="D255" s="106">
        <v>99591</v>
      </c>
      <c r="E255" s="107" t="s">
        <v>222</v>
      </c>
      <c r="F255" s="108">
        <v>392265</v>
      </c>
      <c r="G255" s="111">
        <v>42774</v>
      </c>
      <c r="H255" s="93">
        <f t="shared" si="7"/>
        <v>392265</v>
      </c>
      <c r="I255" s="108">
        <f t="shared" si="8"/>
        <v>0</v>
      </c>
      <c r="J255" s="23"/>
    </row>
    <row r="256" spans="1:10" x14ac:dyDescent="0.25">
      <c r="A256" s="103">
        <v>42768</v>
      </c>
      <c r="B256" s="104" t="s">
        <v>4441</v>
      </c>
      <c r="C256" s="110"/>
      <c r="D256" s="106">
        <v>99592</v>
      </c>
      <c r="E256" s="107" t="s">
        <v>682</v>
      </c>
      <c r="F256" s="108">
        <v>8060</v>
      </c>
      <c r="G256" s="111">
        <v>42770</v>
      </c>
      <c r="H256" s="93">
        <f t="shared" si="7"/>
        <v>8060</v>
      </c>
      <c r="I256" s="108">
        <f t="shared" si="8"/>
        <v>0</v>
      </c>
      <c r="J256" s="23"/>
    </row>
    <row r="257" spans="1:10" x14ac:dyDescent="0.25">
      <c r="A257" s="103">
        <v>42768</v>
      </c>
      <c r="B257" s="104" t="s">
        <v>4442</v>
      </c>
      <c r="C257" s="110"/>
      <c r="D257" s="106">
        <v>99593</v>
      </c>
      <c r="E257" s="107" t="s">
        <v>1589</v>
      </c>
      <c r="F257" s="108">
        <v>3480</v>
      </c>
      <c r="G257" s="111">
        <v>42770</v>
      </c>
      <c r="H257" s="93">
        <f t="shared" si="7"/>
        <v>3480</v>
      </c>
      <c r="I257" s="108">
        <f t="shared" si="8"/>
        <v>0</v>
      </c>
      <c r="J257" s="23"/>
    </row>
    <row r="258" spans="1:10" x14ac:dyDescent="0.25">
      <c r="A258" s="103">
        <v>42768</v>
      </c>
      <c r="B258" s="104" t="s">
        <v>4443</v>
      </c>
      <c r="C258" s="110"/>
      <c r="D258" s="106">
        <v>99594</v>
      </c>
      <c r="E258" s="116" t="s">
        <v>670</v>
      </c>
      <c r="F258" s="117">
        <v>0</v>
      </c>
      <c r="G258" s="118" t="s">
        <v>95</v>
      </c>
      <c r="H258" s="117">
        <f t="shared" si="7"/>
        <v>0</v>
      </c>
      <c r="I258" s="117">
        <f t="shared" si="8"/>
        <v>0</v>
      </c>
      <c r="J258" s="23"/>
    </row>
    <row r="259" spans="1:10" x14ac:dyDescent="0.25">
      <c r="A259" s="103">
        <v>42768</v>
      </c>
      <c r="B259" s="104" t="s">
        <v>4444</v>
      </c>
      <c r="C259" s="110"/>
      <c r="D259" s="106">
        <v>99595</v>
      </c>
      <c r="E259" s="107" t="s">
        <v>670</v>
      </c>
      <c r="F259" s="108">
        <v>167196.51</v>
      </c>
      <c r="G259" s="111">
        <v>42770</v>
      </c>
      <c r="H259" s="93">
        <f t="shared" si="7"/>
        <v>167196.51</v>
      </c>
      <c r="I259" s="108">
        <f t="shared" si="8"/>
        <v>0</v>
      </c>
      <c r="J259" s="23"/>
    </row>
    <row r="260" spans="1:10" x14ac:dyDescent="0.25">
      <c r="A260" s="103">
        <v>42769</v>
      </c>
      <c r="B260" s="104" t="s">
        <v>4445</v>
      </c>
      <c r="C260" s="110"/>
      <c r="D260" s="106">
        <v>99596</v>
      </c>
      <c r="E260" s="107" t="s">
        <v>231</v>
      </c>
      <c r="F260" s="108">
        <v>7635.7</v>
      </c>
      <c r="G260" s="111">
        <v>42769</v>
      </c>
      <c r="H260" s="93">
        <f t="shared" ref="H260:H323" si="9">F260</f>
        <v>7635.7</v>
      </c>
      <c r="I260" s="108">
        <f t="shared" si="8"/>
        <v>0</v>
      </c>
      <c r="J260" s="23"/>
    </row>
    <row r="261" spans="1:10" x14ac:dyDescent="0.25">
      <c r="A261" s="103">
        <v>42769</v>
      </c>
      <c r="B261" s="104" t="s">
        <v>4446</v>
      </c>
      <c r="C261" s="110"/>
      <c r="D261" s="106">
        <v>99597</v>
      </c>
      <c r="E261" s="107" t="s">
        <v>374</v>
      </c>
      <c r="F261" s="108">
        <v>866.7</v>
      </c>
      <c r="G261" s="111">
        <v>42769</v>
      </c>
      <c r="H261" s="93">
        <f t="shared" si="9"/>
        <v>866.7</v>
      </c>
      <c r="I261" s="108">
        <f t="shared" si="8"/>
        <v>0</v>
      </c>
      <c r="J261" s="23"/>
    </row>
    <row r="262" spans="1:10" x14ac:dyDescent="0.25">
      <c r="A262" s="103">
        <v>42769</v>
      </c>
      <c r="B262" s="104" t="s">
        <v>4447</v>
      </c>
      <c r="C262" s="110"/>
      <c r="D262" s="106">
        <v>99598</v>
      </c>
      <c r="E262" s="107" t="s">
        <v>55</v>
      </c>
      <c r="F262" s="108">
        <v>3862.2</v>
      </c>
      <c r="G262" s="111">
        <v>42769</v>
      </c>
      <c r="H262" s="93">
        <f t="shared" si="9"/>
        <v>3862.2</v>
      </c>
      <c r="I262" s="108">
        <f t="shared" ref="I262:I325" si="10">F262-H262</f>
        <v>0</v>
      </c>
      <c r="J262" s="23"/>
    </row>
    <row r="263" spans="1:10" x14ac:dyDescent="0.25">
      <c r="A263" s="103">
        <v>42769</v>
      </c>
      <c r="B263" s="104" t="s">
        <v>4448</v>
      </c>
      <c r="C263" s="110"/>
      <c r="D263" s="106">
        <v>99599</v>
      </c>
      <c r="E263" s="107" t="s">
        <v>55</v>
      </c>
      <c r="F263" s="108">
        <v>678.6</v>
      </c>
      <c r="G263" s="111">
        <v>42769</v>
      </c>
      <c r="H263" s="93">
        <f t="shared" si="9"/>
        <v>678.6</v>
      </c>
      <c r="I263" s="108">
        <f t="shared" si="10"/>
        <v>0</v>
      </c>
      <c r="J263" s="23"/>
    </row>
    <row r="264" spans="1:10" x14ac:dyDescent="0.25">
      <c r="A264" s="103">
        <v>42769</v>
      </c>
      <c r="B264" s="104" t="s">
        <v>4449</v>
      </c>
      <c r="C264" s="110"/>
      <c r="D264" s="106">
        <v>99600</v>
      </c>
      <c r="E264" s="107" t="s">
        <v>231</v>
      </c>
      <c r="F264" s="108">
        <v>47172.800000000003</v>
      </c>
      <c r="G264" s="111">
        <v>42770</v>
      </c>
      <c r="H264" s="93">
        <f t="shared" si="9"/>
        <v>47172.800000000003</v>
      </c>
      <c r="I264" s="108">
        <f t="shared" si="10"/>
        <v>0</v>
      </c>
      <c r="J264" s="23"/>
    </row>
    <row r="265" spans="1:10" x14ac:dyDescent="0.25">
      <c r="A265" s="103">
        <v>42769</v>
      </c>
      <c r="B265" s="104" t="s">
        <v>4450</v>
      </c>
      <c r="C265" s="110"/>
      <c r="D265" s="106">
        <v>99601</v>
      </c>
      <c r="E265" s="107" t="s">
        <v>55</v>
      </c>
      <c r="F265" s="108">
        <v>164.7</v>
      </c>
      <c r="G265" s="111">
        <v>42769</v>
      </c>
      <c r="H265" s="93">
        <f t="shared" si="9"/>
        <v>164.7</v>
      </c>
      <c r="I265" s="108">
        <f t="shared" si="10"/>
        <v>0</v>
      </c>
      <c r="J265" s="23"/>
    </row>
    <row r="266" spans="1:10" x14ac:dyDescent="0.25">
      <c r="A266" s="103">
        <v>42769</v>
      </c>
      <c r="B266" s="104" t="s">
        <v>4451</v>
      </c>
      <c r="C266" s="110"/>
      <c r="D266" s="106">
        <v>99602</v>
      </c>
      <c r="E266" s="107" t="s">
        <v>28</v>
      </c>
      <c r="F266" s="108">
        <v>4681.2</v>
      </c>
      <c r="G266" s="111">
        <v>42769</v>
      </c>
      <c r="H266" s="93">
        <f t="shared" si="9"/>
        <v>4681.2</v>
      </c>
      <c r="I266" s="108">
        <f t="shared" si="10"/>
        <v>0</v>
      </c>
      <c r="J266" s="23"/>
    </row>
    <row r="267" spans="1:10" x14ac:dyDescent="0.25">
      <c r="A267" s="103">
        <v>42769</v>
      </c>
      <c r="B267" s="104" t="s">
        <v>4452</v>
      </c>
      <c r="C267" s="110"/>
      <c r="D267" s="106">
        <v>99603</v>
      </c>
      <c r="E267" s="107" t="s">
        <v>17</v>
      </c>
      <c r="F267" s="108">
        <v>3300</v>
      </c>
      <c r="G267" s="111">
        <v>42769</v>
      </c>
      <c r="H267" s="93">
        <f t="shared" si="9"/>
        <v>3300</v>
      </c>
      <c r="I267" s="108">
        <f t="shared" si="10"/>
        <v>0</v>
      </c>
      <c r="J267" s="23"/>
    </row>
    <row r="268" spans="1:10" x14ac:dyDescent="0.25">
      <c r="A268" s="103">
        <v>42769</v>
      </c>
      <c r="B268" s="104" t="s">
        <v>4453</v>
      </c>
      <c r="C268" s="110"/>
      <c r="D268" s="106">
        <v>99604</v>
      </c>
      <c r="E268" s="116" t="s">
        <v>236</v>
      </c>
      <c r="F268" s="117">
        <v>0</v>
      </c>
      <c r="G268" s="118" t="s">
        <v>95</v>
      </c>
      <c r="H268" s="117">
        <f t="shared" si="9"/>
        <v>0</v>
      </c>
      <c r="I268" s="117">
        <f t="shared" si="10"/>
        <v>0</v>
      </c>
      <c r="J268" s="23"/>
    </row>
    <row r="269" spans="1:10" x14ac:dyDescent="0.25">
      <c r="A269" s="103">
        <v>42769</v>
      </c>
      <c r="B269" s="104" t="s">
        <v>4454</v>
      </c>
      <c r="C269" s="110"/>
      <c r="D269" s="106">
        <v>99605</v>
      </c>
      <c r="E269" s="107" t="s">
        <v>1335</v>
      </c>
      <c r="F269" s="108">
        <v>7762.6</v>
      </c>
      <c r="G269" s="111">
        <v>42769</v>
      </c>
      <c r="H269" s="93">
        <f t="shared" si="9"/>
        <v>7762.6</v>
      </c>
      <c r="I269" s="108">
        <f t="shared" si="10"/>
        <v>0</v>
      </c>
      <c r="J269" s="23"/>
    </row>
    <row r="270" spans="1:10" x14ac:dyDescent="0.25">
      <c r="A270" s="103">
        <v>42769</v>
      </c>
      <c r="B270" s="104" t="s">
        <v>4455</v>
      </c>
      <c r="C270" s="110"/>
      <c r="D270" s="106">
        <v>99606</v>
      </c>
      <c r="E270" s="107" t="s">
        <v>1786</v>
      </c>
      <c r="F270" s="108">
        <v>11362</v>
      </c>
      <c r="G270" s="111">
        <v>42769</v>
      </c>
      <c r="H270" s="93">
        <f t="shared" si="9"/>
        <v>11362</v>
      </c>
      <c r="I270" s="108">
        <f t="shared" si="10"/>
        <v>0</v>
      </c>
      <c r="J270" s="23"/>
    </row>
    <row r="271" spans="1:10" x14ac:dyDescent="0.25">
      <c r="A271" s="103">
        <v>42769</v>
      </c>
      <c r="B271" s="104" t="s">
        <v>4456</v>
      </c>
      <c r="C271" s="110"/>
      <c r="D271" s="106">
        <v>99607</v>
      </c>
      <c r="E271" s="107" t="s">
        <v>157</v>
      </c>
      <c r="F271" s="108">
        <v>18538.599999999999</v>
      </c>
      <c r="G271" s="111">
        <v>42769</v>
      </c>
      <c r="H271" s="93">
        <f t="shared" si="9"/>
        <v>18538.599999999999</v>
      </c>
      <c r="I271" s="108">
        <f t="shared" si="10"/>
        <v>0</v>
      </c>
      <c r="J271" s="23"/>
    </row>
    <row r="272" spans="1:10" x14ac:dyDescent="0.25">
      <c r="A272" s="103">
        <v>42769</v>
      </c>
      <c r="B272" s="104" t="s">
        <v>4457</v>
      </c>
      <c r="C272" s="110"/>
      <c r="D272" s="106">
        <v>99608</v>
      </c>
      <c r="E272" s="107" t="s">
        <v>1335</v>
      </c>
      <c r="F272" s="108">
        <v>2160.8000000000002</v>
      </c>
      <c r="G272" s="111">
        <v>42769</v>
      </c>
      <c r="H272" s="93">
        <f>F272</f>
        <v>2160.8000000000002</v>
      </c>
      <c r="I272" s="108">
        <f t="shared" si="10"/>
        <v>0</v>
      </c>
      <c r="J272" s="23"/>
    </row>
    <row r="273" spans="1:10" ht="30" x14ac:dyDescent="0.25">
      <c r="A273" s="103">
        <v>42769</v>
      </c>
      <c r="B273" s="104" t="s">
        <v>4458</v>
      </c>
      <c r="C273" s="110"/>
      <c r="D273" s="106">
        <v>99609</v>
      </c>
      <c r="E273" s="107" t="s">
        <v>21</v>
      </c>
      <c r="F273" s="108">
        <v>49779</v>
      </c>
      <c r="G273" s="112" t="s">
        <v>4459</v>
      </c>
      <c r="H273" s="113">
        <f>24609+20133</f>
        <v>44742</v>
      </c>
      <c r="I273" s="113">
        <f t="shared" si="10"/>
        <v>5037</v>
      </c>
      <c r="J273" s="23"/>
    </row>
    <row r="274" spans="1:10" x14ac:dyDescent="0.25">
      <c r="A274" s="103">
        <v>42769</v>
      </c>
      <c r="B274" s="104" t="s">
        <v>4460</v>
      </c>
      <c r="C274" s="110"/>
      <c r="D274" s="106">
        <v>99610</v>
      </c>
      <c r="E274" s="116" t="s">
        <v>236</v>
      </c>
      <c r="F274" s="117">
        <v>0</v>
      </c>
      <c r="G274" s="118" t="s">
        <v>95</v>
      </c>
      <c r="H274" s="117">
        <f t="shared" si="9"/>
        <v>0</v>
      </c>
      <c r="I274" s="117">
        <f t="shared" si="10"/>
        <v>0</v>
      </c>
      <c r="J274" s="23"/>
    </row>
    <row r="275" spans="1:10" x14ac:dyDescent="0.25">
      <c r="A275" s="103">
        <v>42769</v>
      </c>
      <c r="B275" s="104" t="s">
        <v>4461</v>
      </c>
      <c r="C275" s="110"/>
      <c r="D275" s="106">
        <v>99611</v>
      </c>
      <c r="E275" s="107" t="s">
        <v>218</v>
      </c>
      <c r="F275" s="108">
        <v>87084</v>
      </c>
      <c r="G275" s="111"/>
      <c r="H275" s="93">
        <f t="shared" si="9"/>
        <v>87084</v>
      </c>
      <c r="I275" s="108">
        <f t="shared" si="10"/>
        <v>0</v>
      </c>
      <c r="J275" s="23"/>
    </row>
    <row r="276" spans="1:10" x14ac:dyDescent="0.25">
      <c r="A276" s="103">
        <v>42769</v>
      </c>
      <c r="B276" s="104" t="s">
        <v>4462</v>
      </c>
      <c r="C276" s="110"/>
      <c r="D276" s="106">
        <v>99612</v>
      </c>
      <c r="E276" s="107" t="s">
        <v>19</v>
      </c>
      <c r="F276" s="108">
        <v>1750</v>
      </c>
      <c r="G276" s="111">
        <v>42769</v>
      </c>
      <c r="H276" s="93">
        <f t="shared" si="9"/>
        <v>1750</v>
      </c>
      <c r="I276" s="108">
        <f t="shared" si="10"/>
        <v>0</v>
      </c>
      <c r="J276" s="23"/>
    </row>
    <row r="277" spans="1:10" x14ac:dyDescent="0.25">
      <c r="A277" s="103">
        <v>42769</v>
      </c>
      <c r="B277" s="104" t="s">
        <v>4463</v>
      </c>
      <c r="C277" s="110"/>
      <c r="D277" s="106">
        <v>99613</v>
      </c>
      <c r="E277" s="107" t="s">
        <v>184</v>
      </c>
      <c r="F277" s="108">
        <v>1903.6</v>
      </c>
      <c r="G277" s="111">
        <v>42769</v>
      </c>
      <c r="H277" s="93">
        <f t="shared" si="9"/>
        <v>1903.6</v>
      </c>
      <c r="I277" s="108">
        <f t="shared" si="10"/>
        <v>0</v>
      </c>
      <c r="J277" s="23"/>
    </row>
    <row r="278" spans="1:10" x14ac:dyDescent="0.25">
      <c r="A278" s="103">
        <v>42769</v>
      </c>
      <c r="B278" s="104" t="s">
        <v>4464</v>
      </c>
      <c r="C278" s="110"/>
      <c r="D278" s="106">
        <v>99614</v>
      </c>
      <c r="E278" s="107" t="s">
        <v>59</v>
      </c>
      <c r="F278" s="108">
        <v>1446.5</v>
      </c>
      <c r="G278" s="111">
        <v>42772</v>
      </c>
      <c r="H278" s="93">
        <f t="shared" si="9"/>
        <v>1446.5</v>
      </c>
      <c r="I278" s="108">
        <f t="shared" si="10"/>
        <v>0</v>
      </c>
      <c r="J278" s="23"/>
    </row>
    <row r="279" spans="1:10" x14ac:dyDescent="0.25">
      <c r="A279" s="103">
        <v>42769</v>
      </c>
      <c r="B279" s="104" t="s">
        <v>4465</v>
      </c>
      <c r="C279" s="110"/>
      <c r="D279" s="106">
        <v>99615</v>
      </c>
      <c r="E279" s="107" t="s">
        <v>428</v>
      </c>
      <c r="F279" s="108">
        <v>1877.2</v>
      </c>
      <c r="G279" s="111">
        <v>42772</v>
      </c>
      <c r="H279" s="93">
        <f t="shared" si="9"/>
        <v>1877.2</v>
      </c>
      <c r="I279" s="108">
        <f t="shared" si="10"/>
        <v>0</v>
      </c>
      <c r="J279" s="23"/>
    </row>
    <row r="280" spans="1:10" x14ac:dyDescent="0.25">
      <c r="A280" s="103">
        <v>42769</v>
      </c>
      <c r="B280" s="104" t="s">
        <v>4466</v>
      </c>
      <c r="C280" s="110"/>
      <c r="D280" s="106">
        <v>99616</v>
      </c>
      <c r="E280" s="107" t="s">
        <v>165</v>
      </c>
      <c r="F280" s="108">
        <v>10715.8</v>
      </c>
      <c r="G280" s="111">
        <v>42788</v>
      </c>
      <c r="H280" s="93">
        <f t="shared" si="9"/>
        <v>10715.8</v>
      </c>
      <c r="I280" s="108">
        <f t="shared" si="10"/>
        <v>0</v>
      </c>
      <c r="J280" s="23"/>
    </row>
    <row r="281" spans="1:10" x14ac:dyDescent="0.25">
      <c r="A281" s="103">
        <v>42769</v>
      </c>
      <c r="B281" s="104" t="s">
        <v>4467</v>
      </c>
      <c r="C281" s="110"/>
      <c r="D281" s="106">
        <v>99617</v>
      </c>
      <c r="E281" s="107" t="s">
        <v>1645</v>
      </c>
      <c r="F281" s="108">
        <v>2435</v>
      </c>
      <c r="G281" s="111">
        <v>42769</v>
      </c>
      <c r="H281" s="93">
        <f t="shared" si="9"/>
        <v>2435</v>
      </c>
      <c r="I281" s="108">
        <f t="shared" si="10"/>
        <v>0</v>
      </c>
      <c r="J281" s="23"/>
    </row>
    <row r="282" spans="1:10" x14ac:dyDescent="0.25">
      <c r="A282" s="103">
        <v>42769</v>
      </c>
      <c r="B282" s="104" t="s">
        <v>4468</v>
      </c>
      <c r="C282" s="110"/>
      <c r="D282" s="106">
        <v>99618</v>
      </c>
      <c r="E282" s="116" t="s">
        <v>163</v>
      </c>
      <c r="F282" s="117">
        <v>0</v>
      </c>
      <c r="G282" s="118" t="s">
        <v>95</v>
      </c>
      <c r="H282" s="117">
        <f t="shared" si="9"/>
        <v>0</v>
      </c>
      <c r="I282" s="117">
        <f t="shared" si="10"/>
        <v>0</v>
      </c>
      <c r="J282" s="23"/>
    </row>
    <row r="283" spans="1:10" x14ac:dyDescent="0.25">
      <c r="A283" s="103">
        <v>42769</v>
      </c>
      <c r="B283" s="104" t="s">
        <v>4469</v>
      </c>
      <c r="C283" s="110"/>
      <c r="D283" s="106">
        <v>99619</v>
      </c>
      <c r="E283" s="107" t="s">
        <v>155</v>
      </c>
      <c r="F283" s="108">
        <v>37072.6</v>
      </c>
      <c r="G283" s="111">
        <v>42773</v>
      </c>
      <c r="H283" s="93">
        <f t="shared" si="9"/>
        <v>37072.6</v>
      </c>
      <c r="I283" s="108">
        <f t="shared" si="10"/>
        <v>0</v>
      </c>
      <c r="J283" s="23"/>
    </row>
    <row r="284" spans="1:10" x14ac:dyDescent="0.25">
      <c r="A284" s="103">
        <v>42769</v>
      </c>
      <c r="B284" s="104" t="s">
        <v>4470</v>
      </c>
      <c r="C284" s="110"/>
      <c r="D284" s="106">
        <v>99620</v>
      </c>
      <c r="E284" s="107" t="s">
        <v>2704</v>
      </c>
      <c r="F284" s="108">
        <v>12209.4</v>
      </c>
      <c r="G284" s="111">
        <v>42770</v>
      </c>
      <c r="H284" s="93">
        <f t="shared" si="9"/>
        <v>12209.4</v>
      </c>
      <c r="I284" s="108">
        <f t="shared" si="10"/>
        <v>0</v>
      </c>
      <c r="J284" s="23"/>
    </row>
    <row r="285" spans="1:10" x14ac:dyDescent="0.25">
      <c r="A285" s="103">
        <v>42769</v>
      </c>
      <c r="B285" s="104" t="s">
        <v>4471</v>
      </c>
      <c r="C285" s="110"/>
      <c r="D285" s="106">
        <v>99621</v>
      </c>
      <c r="E285" s="107" t="s">
        <v>163</v>
      </c>
      <c r="F285" s="108">
        <v>19333.2</v>
      </c>
      <c r="G285" s="111">
        <v>42779</v>
      </c>
      <c r="H285" s="93">
        <f t="shared" si="9"/>
        <v>19333.2</v>
      </c>
      <c r="I285" s="108">
        <f t="shared" si="10"/>
        <v>0</v>
      </c>
      <c r="J285" s="23"/>
    </row>
    <row r="286" spans="1:10" x14ac:dyDescent="0.25">
      <c r="A286" s="103">
        <v>42769</v>
      </c>
      <c r="B286" s="104" t="s">
        <v>4472</v>
      </c>
      <c r="C286" s="110"/>
      <c r="D286" s="106">
        <v>99622</v>
      </c>
      <c r="E286" s="107" t="s">
        <v>697</v>
      </c>
      <c r="F286" s="108">
        <v>2199</v>
      </c>
      <c r="G286" s="111">
        <v>42802</v>
      </c>
      <c r="H286" s="93">
        <f t="shared" si="9"/>
        <v>2199</v>
      </c>
      <c r="I286" s="108">
        <f t="shared" si="10"/>
        <v>0</v>
      </c>
      <c r="J286" s="23"/>
    </row>
    <row r="287" spans="1:10" ht="30" x14ac:dyDescent="0.25">
      <c r="A287" s="103">
        <v>42769</v>
      </c>
      <c r="B287" s="104" t="s">
        <v>4473</v>
      </c>
      <c r="C287" s="110"/>
      <c r="D287" s="106">
        <v>99623</v>
      </c>
      <c r="E287" s="107" t="s">
        <v>38</v>
      </c>
      <c r="F287" s="108">
        <v>3415.3</v>
      </c>
      <c r="G287" s="114" t="s">
        <v>4474</v>
      </c>
      <c r="H287" s="115">
        <f>1500+1915.3</f>
        <v>3415.3</v>
      </c>
      <c r="I287" s="115">
        <f t="shared" si="10"/>
        <v>0</v>
      </c>
      <c r="J287" s="23"/>
    </row>
    <row r="288" spans="1:10" x14ac:dyDescent="0.25">
      <c r="A288" s="103">
        <v>42769</v>
      </c>
      <c r="B288" s="104" t="s">
        <v>4475</v>
      </c>
      <c r="C288" s="110"/>
      <c r="D288" s="106">
        <v>99624</v>
      </c>
      <c r="E288" s="107" t="s">
        <v>40</v>
      </c>
      <c r="F288" s="108">
        <v>4424.3</v>
      </c>
      <c r="G288" s="111">
        <v>42772</v>
      </c>
      <c r="H288" s="93">
        <f t="shared" si="9"/>
        <v>4424.3</v>
      </c>
      <c r="I288" s="108">
        <f t="shared" si="10"/>
        <v>0</v>
      </c>
      <c r="J288" s="23"/>
    </row>
    <row r="289" spans="1:10" x14ac:dyDescent="0.25">
      <c r="A289" s="103">
        <v>42769</v>
      </c>
      <c r="B289" s="104" t="s">
        <v>4476</v>
      </c>
      <c r="C289" s="110"/>
      <c r="D289" s="106">
        <v>99625</v>
      </c>
      <c r="E289" s="107" t="s">
        <v>47</v>
      </c>
      <c r="F289" s="108">
        <v>2529.6</v>
      </c>
      <c r="G289" s="111">
        <v>42769</v>
      </c>
      <c r="H289" s="93">
        <f t="shared" si="9"/>
        <v>2529.6</v>
      </c>
      <c r="I289" s="108">
        <f t="shared" si="10"/>
        <v>0</v>
      </c>
      <c r="J289" s="23"/>
    </row>
    <row r="290" spans="1:10" x14ac:dyDescent="0.25">
      <c r="A290" s="103">
        <v>42769</v>
      </c>
      <c r="B290" s="104" t="s">
        <v>4477</v>
      </c>
      <c r="C290" s="110"/>
      <c r="D290" s="106">
        <v>99626</v>
      </c>
      <c r="E290" s="107" t="s">
        <v>432</v>
      </c>
      <c r="F290" s="108">
        <v>13088.4</v>
      </c>
      <c r="G290" s="111">
        <v>42774</v>
      </c>
      <c r="H290" s="93">
        <f t="shared" si="9"/>
        <v>13088.4</v>
      </c>
      <c r="I290" s="108">
        <f t="shared" si="10"/>
        <v>0</v>
      </c>
      <c r="J290" s="23"/>
    </row>
    <row r="291" spans="1:10" x14ac:dyDescent="0.25">
      <c r="A291" s="103">
        <v>42769</v>
      </c>
      <c r="B291" s="104" t="s">
        <v>4478</v>
      </c>
      <c r="C291" s="110"/>
      <c r="D291" s="106">
        <v>99627</v>
      </c>
      <c r="E291" s="107" t="s">
        <v>272</v>
      </c>
      <c r="F291" s="108">
        <v>3572.4</v>
      </c>
      <c r="G291" s="111">
        <v>42774</v>
      </c>
      <c r="H291" s="93">
        <f t="shared" si="9"/>
        <v>3572.4</v>
      </c>
      <c r="I291" s="108">
        <f t="shared" si="10"/>
        <v>0</v>
      </c>
      <c r="J291" s="23"/>
    </row>
    <row r="292" spans="1:10" ht="30" x14ac:dyDescent="0.25">
      <c r="A292" s="103">
        <v>42769</v>
      </c>
      <c r="B292" s="104" t="s">
        <v>4479</v>
      </c>
      <c r="C292" s="110"/>
      <c r="D292" s="106">
        <v>99628</v>
      </c>
      <c r="E292" s="107" t="s">
        <v>49</v>
      </c>
      <c r="F292" s="108">
        <v>15454.8</v>
      </c>
      <c r="G292" s="114" t="s">
        <v>4480</v>
      </c>
      <c r="H292" s="115">
        <f>7454+8000.8</f>
        <v>15454.8</v>
      </c>
      <c r="I292" s="115">
        <f t="shared" si="10"/>
        <v>0</v>
      </c>
      <c r="J292" s="23"/>
    </row>
    <row r="293" spans="1:10" ht="30" x14ac:dyDescent="0.25">
      <c r="A293" s="103">
        <v>42769</v>
      </c>
      <c r="B293" s="104" t="s">
        <v>4481</v>
      </c>
      <c r="C293" s="110"/>
      <c r="D293" s="106">
        <v>99629</v>
      </c>
      <c r="E293" s="107" t="s">
        <v>250</v>
      </c>
      <c r="F293" s="108">
        <v>5961.8</v>
      </c>
      <c r="G293" s="114" t="s">
        <v>4333</v>
      </c>
      <c r="H293" s="115">
        <f>5200+761.8</f>
        <v>5961.8</v>
      </c>
      <c r="I293" s="115">
        <f t="shared" si="10"/>
        <v>0</v>
      </c>
      <c r="J293" s="23"/>
    </row>
    <row r="294" spans="1:10" x14ac:dyDescent="0.25">
      <c r="A294" s="103">
        <v>42769</v>
      </c>
      <c r="B294" s="104" t="s">
        <v>4482</v>
      </c>
      <c r="C294" s="110"/>
      <c r="D294" s="106">
        <v>99630</v>
      </c>
      <c r="E294" s="107" t="s">
        <v>51</v>
      </c>
      <c r="F294" s="108">
        <v>7090.2</v>
      </c>
      <c r="G294" s="111">
        <v>42772</v>
      </c>
      <c r="H294" s="93">
        <f t="shared" si="9"/>
        <v>7090.2</v>
      </c>
      <c r="I294" s="108">
        <f t="shared" si="10"/>
        <v>0</v>
      </c>
      <c r="J294" s="23"/>
    </row>
    <row r="295" spans="1:10" x14ac:dyDescent="0.25">
      <c r="A295" s="103">
        <v>42769</v>
      </c>
      <c r="B295" s="104" t="s">
        <v>4483</v>
      </c>
      <c r="C295" s="110"/>
      <c r="D295" s="106">
        <v>99631</v>
      </c>
      <c r="E295" s="107" t="s">
        <v>32</v>
      </c>
      <c r="F295" s="108">
        <v>11399.2</v>
      </c>
      <c r="G295" s="111">
        <v>42775</v>
      </c>
      <c r="H295" s="93">
        <f t="shared" si="9"/>
        <v>11399.2</v>
      </c>
      <c r="I295" s="108">
        <f t="shared" si="10"/>
        <v>0</v>
      </c>
      <c r="J295" s="23"/>
    </row>
    <row r="296" spans="1:10" x14ac:dyDescent="0.25">
      <c r="A296" s="103">
        <v>42769</v>
      </c>
      <c r="B296" s="104" t="s">
        <v>4484</v>
      </c>
      <c r="C296" s="110"/>
      <c r="D296" s="106">
        <v>99632</v>
      </c>
      <c r="E296" s="107" t="s">
        <v>435</v>
      </c>
      <c r="F296" s="108">
        <v>3818.1</v>
      </c>
      <c r="G296" s="111">
        <v>42774</v>
      </c>
      <c r="H296" s="93">
        <f t="shared" si="9"/>
        <v>3818.1</v>
      </c>
      <c r="I296" s="108">
        <f t="shared" si="10"/>
        <v>0</v>
      </c>
      <c r="J296" s="23"/>
    </row>
    <row r="297" spans="1:10" x14ac:dyDescent="0.25">
      <c r="A297" s="103">
        <v>42769</v>
      </c>
      <c r="B297" s="104" t="s">
        <v>4485</v>
      </c>
      <c r="C297" s="110"/>
      <c r="D297" s="106">
        <v>99633</v>
      </c>
      <c r="E297" s="107" t="s">
        <v>302</v>
      </c>
      <c r="F297" s="108">
        <v>11538.2</v>
      </c>
      <c r="G297" s="111">
        <v>42769</v>
      </c>
      <c r="H297" s="93">
        <f t="shared" si="9"/>
        <v>11538.2</v>
      </c>
      <c r="I297" s="108">
        <f t="shared" si="10"/>
        <v>0</v>
      </c>
      <c r="J297" s="21"/>
    </row>
    <row r="298" spans="1:10" x14ac:dyDescent="0.25">
      <c r="A298" s="103">
        <v>42769</v>
      </c>
      <c r="B298" s="104" t="s">
        <v>4486</v>
      </c>
      <c r="C298" s="110"/>
      <c r="D298" s="106">
        <v>99634</v>
      </c>
      <c r="E298" s="107" t="s">
        <v>43</v>
      </c>
      <c r="F298" s="108">
        <v>12482.1</v>
      </c>
      <c r="G298" s="111">
        <v>42772</v>
      </c>
      <c r="H298" s="93">
        <f t="shared" si="9"/>
        <v>12482.1</v>
      </c>
      <c r="I298" s="108">
        <f t="shared" si="10"/>
        <v>0</v>
      </c>
      <c r="J298" s="21"/>
    </row>
    <row r="299" spans="1:10" x14ac:dyDescent="0.25">
      <c r="A299" s="103">
        <v>42769</v>
      </c>
      <c r="B299" s="104" t="s">
        <v>4487</v>
      </c>
      <c r="C299" s="110"/>
      <c r="D299" s="106">
        <v>99635</v>
      </c>
      <c r="E299" s="107" t="s">
        <v>430</v>
      </c>
      <c r="F299" s="108">
        <v>1667.4</v>
      </c>
      <c r="G299" s="111">
        <v>42769</v>
      </c>
      <c r="H299" s="93">
        <f t="shared" si="9"/>
        <v>1667.4</v>
      </c>
      <c r="I299" s="108">
        <f t="shared" si="10"/>
        <v>0</v>
      </c>
      <c r="J299" s="21"/>
    </row>
    <row r="300" spans="1:10" x14ac:dyDescent="0.25">
      <c r="A300" s="103">
        <v>42769</v>
      </c>
      <c r="B300" s="104" t="s">
        <v>4488</v>
      </c>
      <c r="C300" s="110"/>
      <c r="D300" s="106">
        <v>99636</v>
      </c>
      <c r="E300" s="107" t="s">
        <v>26</v>
      </c>
      <c r="F300" s="108">
        <v>20681.599999999999</v>
      </c>
      <c r="G300" s="111">
        <v>42769</v>
      </c>
      <c r="H300" s="93">
        <f t="shared" si="9"/>
        <v>20681.599999999999</v>
      </c>
      <c r="I300" s="108">
        <f t="shared" si="10"/>
        <v>0</v>
      </c>
      <c r="J300" s="21"/>
    </row>
    <row r="301" spans="1:10" ht="30" x14ac:dyDescent="0.25">
      <c r="A301" s="103">
        <v>42769</v>
      </c>
      <c r="B301" s="104" t="s">
        <v>4489</v>
      </c>
      <c r="C301" s="110"/>
      <c r="D301" s="106">
        <v>99637</v>
      </c>
      <c r="E301" s="107" t="s">
        <v>35</v>
      </c>
      <c r="F301" s="108">
        <v>16487.3</v>
      </c>
      <c r="G301" s="114" t="s">
        <v>4490</v>
      </c>
      <c r="H301" s="115">
        <f>10200+6287.3</f>
        <v>16487.3</v>
      </c>
      <c r="I301" s="115">
        <f t="shared" si="10"/>
        <v>0</v>
      </c>
      <c r="J301" s="21"/>
    </row>
    <row r="302" spans="1:10" x14ac:dyDescent="0.25">
      <c r="A302" s="103">
        <v>42769</v>
      </c>
      <c r="B302" s="104" t="s">
        <v>4491</v>
      </c>
      <c r="C302" s="110"/>
      <c r="D302" s="106">
        <v>99638</v>
      </c>
      <c r="E302" s="107" t="s">
        <v>30</v>
      </c>
      <c r="F302" s="108">
        <v>2056.4</v>
      </c>
      <c r="G302" s="111">
        <v>42769</v>
      </c>
      <c r="H302" s="93">
        <f t="shared" si="9"/>
        <v>2056.4</v>
      </c>
      <c r="I302" s="108">
        <f t="shared" si="10"/>
        <v>0</v>
      </c>
      <c r="J302" s="21"/>
    </row>
    <row r="303" spans="1:10" x14ac:dyDescent="0.25">
      <c r="A303" s="103">
        <v>42769</v>
      </c>
      <c r="B303" s="104" t="s">
        <v>4492</v>
      </c>
      <c r="C303" s="110"/>
      <c r="D303" s="106">
        <v>99639</v>
      </c>
      <c r="E303" s="107" t="s">
        <v>12</v>
      </c>
      <c r="F303" s="108">
        <v>2749.3</v>
      </c>
      <c r="G303" s="111">
        <v>42769</v>
      </c>
      <c r="H303" s="93">
        <f t="shared" si="9"/>
        <v>2749.3</v>
      </c>
      <c r="I303" s="108">
        <f t="shared" si="10"/>
        <v>0</v>
      </c>
      <c r="J303" s="21"/>
    </row>
    <row r="304" spans="1:10" x14ac:dyDescent="0.25">
      <c r="A304" s="103">
        <v>42769</v>
      </c>
      <c r="B304" s="104" t="s">
        <v>4493</v>
      </c>
      <c r="C304" s="110"/>
      <c r="D304" s="106">
        <v>99640</v>
      </c>
      <c r="E304" s="107" t="s">
        <v>30</v>
      </c>
      <c r="F304" s="108">
        <v>392.2</v>
      </c>
      <c r="G304" s="111">
        <v>42769</v>
      </c>
      <c r="H304" s="93">
        <f t="shared" si="9"/>
        <v>392.2</v>
      </c>
      <c r="I304" s="108">
        <f t="shared" si="10"/>
        <v>0</v>
      </c>
      <c r="J304" s="21"/>
    </row>
    <row r="305" spans="1:10" x14ac:dyDescent="0.25">
      <c r="A305" s="103">
        <v>42769</v>
      </c>
      <c r="B305" s="104" t="s">
        <v>4494</v>
      </c>
      <c r="C305" s="110"/>
      <c r="D305" s="106">
        <v>99641</v>
      </c>
      <c r="E305" s="107" t="s">
        <v>590</v>
      </c>
      <c r="F305" s="108">
        <v>20007</v>
      </c>
      <c r="G305" s="111">
        <v>42774</v>
      </c>
      <c r="H305" s="93">
        <f t="shared" si="9"/>
        <v>20007</v>
      </c>
      <c r="I305" s="108">
        <f t="shared" si="10"/>
        <v>0</v>
      </c>
      <c r="J305" s="21"/>
    </row>
    <row r="306" spans="1:10" x14ac:dyDescent="0.25">
      <c r="A306" s="103">
        <v>42769</v>
      </c>
      <c r="B306" s="104" t="s">
        <v>4495</v>
      </c>
      <c r="C306" s="110"/>
      <c r="D306" s="106">
        <v>99642</v>
      </c>
      <c r="E306" s="107" t="s">
        <v>10</v>
      </c>
      <c r="F306" s="108">
        <v>1684.8</v>
      </c>
      <c r="G306" s="111">
        <v>42776</v>
      </c>
      <c r="H306" s="93">
        <f t="shared" si="9"/>
        <v>1684.8</v>
      </c>
      <c r="I306" s="108">
        <f t="shared" si="10"/>
        <v>0</v>
      </c>
      <c r="J306" s="21"/>
    </row>
    <row r="307" spans="1:10" x14ac:dyDescent="0.25">
      <c r="A307" s="103">
        <v>42769</v>
      </c>
      <c r="B307" s="104" t="s">
        <v>4496</v>
      </c>
      <c r="C307" s="110"/>
      <c r="D307" s="106">
        <v>99643</v>
      </c>
      <c r="E307" s="107" t="s">
        <v>79</v>
      </c>
      <c r="F307" s="108">
        <v>3832.4</v>
      </c>
      <c r="G307" s="111">
        <v>42769</v>
      </c>
      <c r="H307" s="93">
        <f t="shared" si="9"/>
        <v>3832.4</v>
      </c>
      <c r="I307" s="108">
        <f t="shared" si="10"/>
        <v>0</v>
      </c>
      <c r="J307" s="21"/>
    </row>
    <row r="308" spans="1:10" x14ac:dyDescent="0.25">
      <c r="A308" s="103">
        <v>42769</v>
      </c>
      <c r="B308" s="104" t="s">
        <v>4497</v>
      </c>
      <c r="C308" s="110"/>
      <c r="D308" s="106">
        <v>99644</v>
      </c>
      <c r="E308" s="107" t="s">
        <v>274</v>
      </c>
      <c r="F308" s="108">
        <v>17831</v>
      </c>
      <c r="G308" s="111">
        <v>42774</v>
      </c>
      <c r="H308" s="93">
        <f t="shared" si="9"/>
        <v>17831</v>
      </c>
      <c r="I308" s="108">
        <f t="shared" si="10"/>
        <v>0</v>
      </c>
      <c r="J308" s="21"/>
    </row>
    <row r="309" spans="1:10" x14ac:dyDescent="0.25">
      <c r="A309" s="103">
        <v>42769</v>
      </c>
      <c r="B309" s="104" t="s">
        <v>4498</v>
      </c>
      <c r="C309" s="110"/>
      <c r="D309" s="106">
        <v>99645</v>
      </c>
      <c r="E309" s="107" t="s">
        <v>590</v>
      </c>
      <c r="F309" s="108">
        <v>6915.6</v>
      </c>
      <c r="G309" s="111">
        <v>42774</v>
      </c>
      <c r="H309" s="93">
        <f t="shared" si="9"/>
        <v>6915.6</v>
      </c>
      <c r="I309" s="108">
        <f t="shared" si="10"/>
        <v>0</v>
      </c>
      <c r="J309" s="21"/>
    </row>
    <row r="310" spans="1:10" x14ac:dyDescent="0.25">
      <c r="A310" s="103">
        <v>42769</v>
      </c>
      <c r="B310" s="104" t="s">
        <v>4499</v>
      </c>
      <c r="C310" s="110"/>
      <c r="D310" s="106">
        <v>99646</v>
      </c>
      <c r="E310" s="107" t="s">
        <v>442</v>
      </c>
      <c r="F310" s="108">
        <v>11388</v>
      </c>
      <c r="G310" s="111">
        <v>42774</v>
      </c>
      <c r="H310" s="93">
        <f t="shared" si="9"/>
        <v>11388</v>
      </c>
      <c r="I310" s="108">
        <f t="shared" si="10"/>
        <v>0</v>
      </c>
      <c r="J310" s="21"/>
    </row>
    <row r="311" spans="1:10" x14ac:dyDescent="0.25">
      <c r="A311" s="103">
        <v>42769</v>
      </c>
      <c r="B311" s="104" t="s">
        <v>4500</v>
      </c>
      <c r="C311" s="110"/>
      <c r="D311" s="106">
        <v>99647</v>
      </c>
      <c r="E311" s="107" t="s">
        <v>1090</v>
      </c>
      <c r="F311" s="108">
        <v>5026.3999999999996</v>
      </c>
      <c r="G311" s="111">
        <v>42769</v>
      </c>
      <c r="H311" s="93">
        <f t="shared" si="9"/>
        <v>5026.3999999999996</v>
      </c>
      <c r="I311" s="108">
        <f t="shared" si="10"/>
        <v>0</v>
      </c>
      <c r="J311" s="21"/>
    </row>
    <row r="312" spans="1:10" x14ac:dyDescent="0.25">
      <c r="A312" s="103">
        <v>42769</v>
      </c>
      <c r="B312" s="104" t="s">
        <v>4501</v>
      </c>
      <c r="C312" s="110"/>
      <c r="D312" s="106">
        <v>99648</v>
      </c>
      <c r="E312" s="107" t="s">
        <v>111</v>
      </c>
      <c r="F312" s="108">
        <v>2548.6</v>
      </c>
      <c r="G312" s="111">
        <v>42769</v>
      </c>
      <c r="H312" s="93">
        <f t="shared" si="9"/>
        <v>2548.6</v>
      </c>
      <c r="I312" s="108">
        <f t="shared" si="10"/>
        <v>0</v>
      </c>
      <c r="J312" s="21"/>
    </row>
    <row r="313" spans="1:10" x14ac:dyDescent="0.25">
      <c r="A313" s="103">
        <v>42769</v>
      </c>
      <c r="B313" s="104" t="s">
        <v>4502</v>
      </c>
      <c r="C313" s="110"/>
      <c r="D313" s="106">
        <v>99649</v>
      </c>
      <c r="E313" s="107" t="s">
        <v>305</v>
      </c>
      <c r="F313" s="108">
        <v>4798.7</v>
      </c>
      <c r="G313" s="111">
        <v>42777</v>
      </c>
      <c r="H313" s="93">
        <f t="shared" si="9"/>
        <v>4798.7</v>
      </c>
      <c r="I313" s="108">
        <f t="shared" si="10"/>
        <v>0</v>
      </c>
      <c r="J313" s="21"/>
    </row>
    <row r="314" spans="1:10" x14ac:dyDescent="0.25">
      <c r="A314" s="103">
        <v>42769</v>
      </c>
      <c r="B314" s="104" t="s">
        <v>4503</v>
      </c>
      <c r="C314" s="110"/>
      <c r="D314" s="106">
        <v>99650</v>
      </c>
      <c r="E314" s="107" t="s">
        <v>476</v>
      </c>
      <c r="F314" s="108">
        <v>21036.7</v>
      </c>
      <c r="G314" s="111">
        <v>42773</v>
      </c>
      <c r="H314" s="93">
        <f t="shared" si="9"/>
        <v>21036.7</v>
      </c>
      <c r="I314" s="108">
        <f t="shared" si="10"/>
        <v>0</v>
      </c>
      <c r="J314" s="21"/>
    </row>
    <row r="315" spans="1:10" x14ac:dyDescent="0.25">
      <c r="A315" s="103">
        <v>42769</v>
      </c>
      <c r="B315" s="104" t="s">
        <v>4504</v>
      </c>
      <c r="C315" s="110"/>
      <c r="D315" s="106">
        <v>99651</v>
      </c>
      <c r="E315" s="107" t="s">
        <v>793</v>
      </c>
      <c r="F315" s="108">
        <v>1992</v>
      </c>
      <c r="G315" s="111">
        <v>42770</v>
      </c>
      <c r="H315" s="93">
        <f t="shared" si="9"/>
        <v>1992</v>
      </c>
      <c r="I315" s="108">
        <f t="shared" si="10"/>
        <v>0</v>
      </c>
      <c r="J315" s="21"/>
    </row>
    <row r="316" spans="1:10" x14ac:dyDescent="0.25">
      <c r="A316" s="103">
        <v>42769</v>
      </c>
      <c r="B316" s="104" t="s">
        <v>4505</v>
      </c>
      <c r="C316" s="110"/>
      <c r="D316" s="106">
        <v>99652</v>
      </c>
      <c r="E316" s="107" t="s">
        <v>1116</v>
      </c>
      <c r="F316" s="108">
        <v>5405.3</v>
      </c>
      <c r="G316" s="111" t="s">
        <v>4261</v>
      </c>
      <c r="H316" s="93">
        <f t="shared" si="9"/>
        <v>5405.3</v>
      </c>
      <c r="I316" s="108">
        <f t="shared" si="10"/>
        <v>0</v>
      </c>
      <c r="J316" s="21"/>
    </row>
    <row r="317" spans="1:10" x14ac:dyDescent="0.25">
      <c r="A317" s="103">
        <v>42769</v>
      </c>
      <c r="B317" s="104" t="s">
        <v>4506</v>
      </c>
      <c r="C317" s="110"/>
      <c r="D317" s="106">
        <v>99653</v>
      </c>
      <c r="E317" s="107" t="s">
        <v>3361</v>
      </c>
      <c r="F317" s="108">
        <v>6095.6</v>
      </c>
      <c r="G317" s="111">
        <v>42769</v>
      </c>
      <c r="H317" s="93">
        <f t="shared" si="9"/>
        <v>6095.6</v>
      </c>
      <c r="I317" s="108">
        <f t="shared" si="10"/>
        <v>0</v>
      </c>
      <c r="J317" s="21"/>
    </row>
    <row r="318" spans="1:10" x14ac:dyDescent="0.25">
      <c r="A318" s="103">
        <v>42769</v>
      </c>
      <c r="B318" s="104" t="s">
        <v>4507</v>
      </c>
      <c r="C318" s="110"/>
      <c r="D318" s="106">
        <v>99654</v>
      </c>
      <c r="E318" s="107" t="s">
        <v>2986</v>
      </c>
      <c r="F318" s="108">
        <v>3826.2</v>
      </c>
      <c r="G318" s="111">
        <v>42769</v>
      </c>
      <c r="H318" s="93">
        <f t="shared" si="9"/>
        <v>3826.2</v>
      </c>
      <c r="I318" s="108">
        <f t="shared" si="10"/>
        <v>0</v>
      </c>
      <c r="J318" s="21"/>
    </row>
    <row r="319" spans="1:10" x14ac:dyDescent="0.25">
      <c r="A319" s="103">
        <v>42769</v>
      </c>
      <c r="B319" s="104" t="s">
        <v>4508</v>
      </c>
      <c r="C319" s="110"/>
      <c r="D319" s="106">
        <v>99655</v>
      </c>
      <c r="E319" s="107" t="s">
        <v>590</v>
      </c>
      <c r="F319" s="108">
        <v>5137.8</v>
      </c>
      <c r="G319" s="111">
        <v>42774</v>
      </c>
      <c r="H319" s="93">
        <f t="shared" si="9"/>
        <v>5137.8</v>
      </c>
      <c r="I319" s="108">
        <f t="shared" si="10"/>
        <v>0</v>
      </c>
      <c r="J319" s="21"/>
    </row>
    <row r="320" spans="1:10" x14ac:dyDescent="0.25">
      <c r="A320" s="103">
        <v>42769</v>
      </c>
      <c r="B320" s="104" t="s">
        <v>4509</v>
      </c>
      <c r="C320" s="110"/>
      <c r="D320" s="106">
        <v>99656</v>
      </c>
      <c r="E320" s="107" t="s">
        <v>270</v>
      </c>
      <c r="F320" s="108">
        <v>2318.4</v>
      </c>
      <c r="G320" s="111">
        <v>42774</v>
      </c>
      <c r="H320" s="93">
        <f t="shared" si="9"/>
        <v>2318.4</v>
      </c>
      <c r="I320" s="108">
        <f t="shared" si="10"/>
        <v>0</v>
      </c>
      <c r="J320" s="21"/>
    </row>
    <row r="321" spans="1:10" x14ac:dyDescent="0.25">
      <c r="A321" s="103">
        <v>42769</v>
      </c>
      <c r="B321" s="104" t="s">
        <v>4510</v>
      </c>
      <c r="C321" s="110"/>
      <c r="D321" s="106">
        <v>99657</v>
      </c>
      <c r="E321" s="107" t="s">
        <v>866</v>
      </c>
      <c r="F321" s="108">
        <v>6911.4</v>
      </c>
      <c r="G321" s="111">
        <v>42769</v>
      </c>
      <c r="H321" s="93">
        <f t="shared" si="9"/>
        <v>6911.4</v>
      </c>
      <c r="I321" s="108">
        <f t="shared" si="10"/>
        <v>0</v>
      </c>
      <c r="J321" s="21"/>
    </row>
    <row r="322" spans="1:10" x14ac:dyDescent="0.25">
      <c r="A322" s="103">
        <v>42769</v>
      </c>
      <c r="B322" s="104" t="s">
        <v>4511</v>
      </c>
      <c r="C322" s="110"/>
      <c r="D322" s="106">
        <v>99658</v>
      </c>
      <c r="E322" s="107" t="s">
        <v>3361</v>
      </c>
      <c r="F322" s="108">
        <v>588</v>
      </c>
      <c r="G322" s="111">
        <v>42769</v>
      </c>
      <c r="H322" s="93">
        <f t="shared" si="9"/>
        <v>588</v>
      </c>
      <c r="I322" s="108">
        <f t="shared" si="10"/>
        <v>0</v>
      </c>
      <c r="J322" s="21"/>
    </row>
    <row r="323" spans="1:10" x14ac:dyDescent="0.25">
      <c r="A323" s="103">
        <v>42769</v>
      </c>
      <c r="B323" s="104" t="s">
        <v>4512</v>
      </c>
      <c r="C323" s="110"/>
      <c r="D323" s="106">
        <v>99659</v>
      </c>
      <c r="E323" s="107" t="s">
        <v>133</v>
      </c>
      <c r="F323" s="108">
        <v>2056.4</v>
      </c>
      <c r="G323" s="111">
        <v>42769</v>
      </c>
      <c r="H323" s="93">
        <f t="shared" si="9"/>
        <v>2056.4</v>
      </c>
      <c r="I323" s="108">
        <f t="shared" si="10"/>
        <v>0</v>
      </c>
      <c r="J323" s="21"/>
    </row>
    <row r="324" spans="1:10" x14ac:dyDescent="0.25">
      <c r="A324" s="103">
        <v>42769</v>
      </c>
      <c r="B324" s="104" t="s">
        <v>4513</v>
      </c>
      <c r="C324" s="110"/>
      <c r="D324" s="106">
        <v>99660</v>
      </c>
      <c r="E324" s="107" t="s">
        <v>268</v>
      </c>
      <c r="F324" s="108">
        <v>27974.799999999999</v>
      </c>
      <c r="G324" s="111">
        <v>42774</v>
      </c>
      <c r="H324" s="93">
        <f t="shared" ref="H324:H387" si="11">F324</f>
        <v>27974.799999999999</v>
      </c>
      <c r="I324" s="108">
        <f t="shared" si="10"/>
        <v>0</v>
      </c>
      <c r="J324" s="21"/>
    </row>
    <row r="325" spans="1:10" x14ac:dyDescent="0.25">
      <c r="A325" s="103">
        <v>42769</v>
      </c>
      <c r="B325" s="104" t="s">
        <v>4514</v>
      </c>
      <c r="C325" s="110"/>
      <c r="D325" s="106">
        <v>99661</v>
      </c>
      <c r="E325" s="116" t="s">
        <v>274</v>
      </c>
      <c r="F325" s="117">
        <v>0</v>
      </c>
      <c r="G325" s="118" t="s">
        <v>95</v>
      </c>
      <c r="H325" s="117">
        <f t="shared" si="11"/>
        <v>0</v>
      </c>
      <c r="I325" s="117">
        <f t="shared" si="10"/>
        <v>0</v>
      </c>
      <c r="J325" s="21"/>
    </row>
    <row r="326" spans="1:10" x14ac:dyDescent="0.25">
      <c r="A326" s="103">
        <v>42769</v>
      </c>
      <c r="B326" s="104" t="s">
        <v>4515</v>
      </c>
      <c r="C326" s="110"/>
      <c r="D326" s="106">
        <v>99662</v>
      </c>
      <c r="E326" s="107" t="s">
        <v>274</v>
      </c>
      <c r="F326" s="108">
        <v>1603</v>
      </c>
      <c r="G326" s="111">
        <v>42774</v>
      </c>
      <c r="H326" s="93">
        <f t="shared" si="11"/>
        <v>1603</v>
      </c>
      <c r="I326" s="108">
        <f t="shared" ref="I326:I389" si="12">F326-H326</f>
        <v>0</v>
      </c>
      <c r="J326" s="21"/>
    </row>
    <row r="327" spans="1:10" x14ac:dyDescent="0.25">
      <c r="A327" s="103">
        <v>42769</v>
      </c>
      <c r="B327" s="104" t="s">
        <v>4516</v>
      </c>
      <c r="C327" s="110"/>
      <c r="D327" s="106">
        <v>99663</v>
      </c>
      <c r="E327" s="107" t="s">
        <v>858</v>
      </c>
      <c r="F327" s="108">
        <v>1714.1</v>
      </c>
      <c r="G327" s="111">
        <v>42769</v>
      </c>
      <c r="H327" s="93">
        <f t="shared" si="11"/>
        <v>1714.1</v>
      </c>
      <c r="I327" s="108">
        <f t="shared" si="12"/>
        <v>0</v>
      </c>
      <c r="J327" s="21"/>
    </row>
    <row r="328" spans="1:10" x14ac:dyDescent="0.25">
      <c r="A328" s="103">
        <v>42769</v>
      </c>
      <c r="B328" s="104" t="s">
        <v>4517</v>
      </c>
      <c r="C328" s="110"/>
      <c r="D328" s="106">
        <v>99664</v>
      </c>
      <c r="E328" s="107" t="s">
        <v>10</v>
      </c>
      <c r="F328" s="108">
        <v>386581.3</v>
      </c>
      <c r="G328" s="111">
        <v>42776</v>
      </c>
      <c r="H328" s="93">
        <f t="shared" si="11"/>
        <v>386581.3</v>
      </c>
      <c r="I328" s="108">
        <f t="shared" si="12"/>
        <v>0</v>
      </c>
      <c r="J328" s="21"/>
    </row>
    <row r="329" spans="1:10" x14ac:dyDescent="0.25">
      <c r="A329" s="103">
        <v>42769</v>
      </c>
      <c r="B329" s="104" t="s">
        <v>4518</v>
      </c>
      <c r="C329" s="110"/>
      <c r="D329" s="106">
        <v>99665</v>
      </c>
      <c r="E329" s="107" t="s">
        <v>312</v>
      </c>
      <c r="F329" s="108">
        <v>4496</v>
      </c>
      <c r="G329" s="111">
        <v>42794</v>
      </c>
      <c r="H329" s="93">
        <f t="shared" si="11"/>
        <v>4496</v>
      </c>
      <c r="I329" s="108">
        <f t="shared" si="12"/>
        <v>0</v>
      </c>
      <c r="J329" s="21"/>
    </row>
    <row r="330" spans="1:10" x14ac:dyDescent="0.25">
      <c r="A330" s="103">
        <v>42769</v>
      </c>
      <c r="B330" s="104" t="s">
        <v>4519</v>
      </c>
      <c r="C330" s="110"/>
      <c r="D330" s="106">
        <v>99666</v>
      </c>
      <c r="E330" s="107" t="s">
        <v>309</v>
      </c>
      <c r="F330" s="108">
        <v>4569.5</v>
      </c>
      <c r="G330" s="111">
        <v>42769</v>
      </c>
      <c r="H330" s="93">
        <f t="shared" si="11"/>
        <v>4569.5</v>
      </c>
      <c r="I330" s="108">
        <f t="shared" si="12"/>
        <v>0</v>
      </c>
      <c r="J330" s="21"/>
    </row>
    <row r="331" spans="1:10" x14ac:dyDescent="0.25">
      <c r="A331" s="103">
        <v>42769</v>
      </c>
      <c r="B331" s="104" t="s">
        <v>4520</v>
      </c>
      <c r="C331" s="110"/>
      <c r="D331" s="106">
        <v>99667</v>
      </c>
      <c r="E331" s="107" t="s">
        <v>208</v>
      </c>
      <c r="F331" s="108">
        <v>15027.88</v>
      </c>
      <c r="G331" s="111">
        <v>42769</v>
      </c>
      <c r="H331" s="93">
        <f t="shared" si="11"/>
        <v>15027.88</v>
      </c>
      <c r="I331" s="108">
        <f t="shared" si="12"/>
        <v>0</v>
      </c>
      <c r="J331" s="21"/>
    </row>
    <row r="332" spans="1:10" x14ac:dyDescent="0.25">
      <c r="A332" s="103">
        <v>42769</v>
      </c>
      <c r="B332" s="104" t="s">
        <v>4521</v>
      </c>
      <c r="C332" s="110"/>
      <c r="D332" s="106">
        <v>99668</v>
      </c>
      <c r="E332" s="107" t="s">
        <v>101</v>
      </c>
      <c r="F332" s="108">
        <v>3598</v>
      </c>
      <c r="G332" s="111">
        <v>42770</v>
      </c>
      <c r="H332" s="93">
        <f t="shared" si="11"/>
        <v>3598</v>
      </c>
      <c r="I332" s="108">
        <f t="shared" si="12"/>
        <v>0</v>
      </c>
      <c r="J332" s="21"/>
    </row>
    <row r="333" spans="1:10" x14ac:dyDescent="0.25">
      <c r="A333" s="103">
        <v>42769</v>
      </c>
      <c r="B333" s="104" t="s">
        <v>4522</v>
      </c>
      <c r="C333" s="110"/>
      <c r="D333" s="106">
        <v>99669</v>
      </c>
      <c r="E333" s="107" t="s">
        <v>10</v>
      </c>
      <c r="F333" s="108">
        <v>50048</v>
      </c>
      <c r="G333" s="111">
        <v>42776</v>
      </c>
      <c r="H333" s="93">
        <f t="shared" si="11"/>
        <v>50048</v>
      </c>
      <c r="I333" s="108">
        <f t="shared" si="12"/>
        <v>0</v>
      </c>
      <c r="J333" s="21"/>
    </row>
    <row r="334" spans="1:10" x14ac:dyDescent="0.25">
      <c r="A334" s="103">
        <v>42769</v>
      </c>
      <c r="B334" s="104" t="s">
        <v>4523</v>
      </c>
      <c r="C334" s="110"/>
      <c r="D334" s="106">
        <v>99670</v>
      </c>
      <c r="E334" s="107" t="s">
        <v>99</v>
      </c>
      <c r="F334" s="108">
        <v>3005</v>
      </c>
      <c r="G334" s="111">
        <v>42770</v>
      </c>
      <c r="H334" s="93">
        <f t="shared" si="11"/>
        <v>3005</v>
      </c>
      <c r="I334" s="108">
        <f t="shared" si="12"/>
        <v>0</v>
      </c>
      <c r="J334" s="21"/>
    </row>
    <row r="335" spans="1:10" x14ac:dyDescent="0.25">
      <c r="A335" s="103">
        <v>42769</v>
      </c>
      <c r="B335" s="104" t="s">
        <v>4524</v>
      </c>
      <c r="C335" s="110"/>
      <c r="D335" s="106">
        <v>99671</v>
      </c>
      <c r="E335" s="107" t="s">
        <v>103</v>
      </c>
      <c r="F335" s="108">
        <v>768</v>
      </c>
      <c r="G335" s="111"/>
      <c r="H335" s="93">
        <f t="shared" si="11"/>
        <v>768</v>
      </c>
      <c r="I335" s="108">
        <f t="shared" si="12"/>
        <v>0</v>
      </c>
      <c r="J335" s="21"/>
    </row>
    <row r="336" spans="1:10" x14ac:dyDescent="0.25">
      <c r="A336" s="103">
        <v>42769</v>
      </c>
      <c r="B336" s="104" t="s">
        <v>4525</v>
      </c>
      <c r="C336" s="110"/>
      <c r="D336" s="106">
        <v>99672</v>
      </c>
      <c r="E336" s="107" t="s">
        <v>1256</v>
      </c>
      <c r="F336" s="108">
        <v>2375</v>
      </c>
      <c r="G336" s="111">
        <v>42770</v>
      </c>
      <c r="H336" s="93">
        <f t="shared" si="11"/>
        <v>2375</v>
      </c>
      <c r="I336" s="108">
        <f t="shared" si="12"/>
        <v>0</v>
      </c>
      <c r="J336" s="21"/>
    </row>
    <row r="337" spans="1:13" x14ac:dyDescent="0.25">
      <c r="A337" s="103">
        <v>42769</v>
      </c>
      <c r="B337" s="104" t="s">
        <v>4526</v>
      </c>
      <c r="C337" s="110"/>
      <c r="D337" s="106">
        <v>99673</v>
      </c>
      <c r="E337" s="107" t="s">
        <v>1081</v>
      </c>
      <c r="F337" s="108">
        <v>385</v>
      </c>
      <c r="G337" s="111">
        <v>42770</v>
      </c>
      <c r="H337" s="93">
        <f t="shared" si="11"/>
        <v>385</v>
      </c>
      <c r="I337" s="108">
        <f t="shared" si="12"/>
        <v>0</v>
      </c>
      <c r="J337" s="21"/>
    </row>
    <row r="338" spans="1:13" x14ac:dyDescent="0.25">
      <c r="A338" s="103">
        <v>42769</v>
      </c>
      <c r="B338" s="104" t="s">
        <v>4527</v>
      </c>
      <c r="C338" s="110"/>
      <c r="D338" s="106">
        <v>99674</v>
      </c>
      <c r="E338" s="116" t="s">
        <v>462</v>
      </c>
      <c r="F338" s="117">
        <v>0</v>
      </c>
      <c r="G338" s="118" t="s">
        <v>95</v>
      </c>
      <c r="H338" s="117">
        <f t="shared" si="11"/>
        <v>0</v>
      </c>
      <c r="I338" s="117">
        <f t="shared" si="12"/>
        <v>0</v>
      </c>
      <c r="J338" s="21"/>
    </row>
    <row r="339" spans="1:13" x14ac:dyDescent="0.25">
      <c r="A339" s="103">
        <v>42769</v>
      </c>
      <c r="B339" s="104" t="s">
        <v>4528</v>
      </c>
      <c r="C339" s="110"/>
      <c r="D339" s="106">
        <v>99675</v>
      </c>
      <c r="E339" s="107" t="s">
        <v>281</v>
      </c>
      <c r="F339" s="108">
        <v>2360</v>
      </c>
      <c r="G339" s="111">
        <v>42770</v>
      </c>
      <c r="H339" s="93">
        <f t="shared" si="11"/>
        <v>2360</v>
      </c>
      <c r="I339" s="108">
        <f t="shared" si="12"/>
        <v>0</v>
      </c>
      <c r="J339" s="21"/>
    </row>
    <row r="340" spans="1:13" x14ac:dyDescent="0.25">
      <c r="A340" s="103">
        <v>42769</v>
      </c>
      <c r="B340" s="104" t="s">
        <v>4529</v>
      </c>
      <c r="C340" s="110"/>
      <c r="D340" s="106">
        <v>99676</v>
      </c>
      <c r="E340" s="107" t="s">
        <v>291</v>
      </c>
      <c r="F340" s="108">
        <v>2533.4</v>
      </c>
      <c r="G340" s="111">
        <v>42770</v>
      </c>
      <c r="H340" s="93">
        <f t="shared" si="11"/>
        <v>2533.4</v>
      </c>
      <c r="I340" s="108">
        <f t="shared" si="12"/>
        <v>0</v>
      </c>
      <c r="J340" s="21"/>
    </row>
    <row r="341" spans="1:13" x14ac:dyDescent="0.25">
      <c r="A341" s="103">
        <v>42769</v>
      </c>
      <c r="B341" s="104" t="s">
        <v>4530</v>
      </c>
      <c r="C341" s="110"/>
      <c r="D341" s="106">
        <v>99677</v>
      </c>
      <c r="E341" s="107" t="s">
        <v>379</v>
      </c>
      <c r="F341" s="108">
        <v>5253.6</v>
      </c>
      <c r="G341" s="111">
        <v>42776</v>
      </c>
      <c r="H341" s="93">
        <f t="shared" si="11"/>
        <v>5253.6</v>
      </c>
      <c r="I341" s="108">
        <f t="shared" si="12"/>
        <v>0</v>
      </c>
      <c r="J341" s="21"/>
    </row>
    <row r="342" spans="1:13" x14ac:dyDescent="0.25">
      <c r="A342" s="103">
        <v>42769</v>
      </c>
      <c r="B342" s="104" t="s">
        <v>4531</v>
      </c>
      <c r="C342" s="110"/>
      <c r="D342" s="106">
        <v>99678</v>
      </c>
      <c r="E342" s="107" t="s">
        <v>445</v>
      </c>
      <c r="F342" s="108">
        <v>1717.2</v>
      </c>
      <c r="G342" s="111">
        <v>42770</v>
      </c>
      <c r="H342" s="93">
        <f t="shared" si="11"/>
        <v>1717.2</v>
      </c>
      <c r="I342" s="108">
        <f t="shared" si="12"/>
        <v>0</v>
      </c>
      <c r="J342" s="21"/>
    </row>
    <row r="343" spans="1:13" x14ac:dyDescent="0.25">
      <c r="A343" s="103">
        <v>42769</v>
      </c>
      <c r="B343" s="104" t="s">
        <v>4532</v>
      </c>
      <c r="C343" s="110"/>
      <c r="D343" s="106">
        <v>99679</v>
      </c>
      <c r="E343" s="107" t="s">
        <v>613</v>
      </c>
      <c r="F343" s="108">
        <v>3015.7</v>
      </c>
      <c r="G343" s="111">
        <v>42770</v>
      </c>
      <c r="H343" s="93">
        <f t="shared" si="11"/>
        <v>3015.7</v>
      </c>
      <c r="I343" s="108">
        <f t="shared" si="12"/>
        <v>0</v>
      </c>
      <c r="J343" s="21"/>
    </row>
    <row r="344" spans="1:13" x14ac:dyDescent="0.25">
      <c r="A344" s="103">
        <v>42769</v>
      </c>
      <c r="B344" s="104" t="s">
        <v>4533</v>
      </c>
      <c r="C344" s="110"/>
      <c r="D344" s="106">
        <v>99680</v>
      </c>
      <c r="E344" s="107" t="s">
        <v>88</v>
      </c>
      <c r="F344" s="108">
        <v>2420.6</v>
      </c>
      <c r="G344" s="111">
        <v>42770</v>
      </c>
      <c r="H344" s="93">
        <f t="shared" si="11"/>
        <v>2420.6</v>
      </c>
      <c r="I344" s="108">
        <f t="shared" si="12"/>
        <v>0</v>
      </c>
      <c r="J344" s="21"/>
    </row>
    <row r="345" spans="1:13" x14ac:dyDescent="0.25">
      <c r="A345" s="103">
        <v>42769</v>
      </c>
      <c r="B345" s="104" t="s">
        <v>4534</v>
      </c>
      <c r="C345" s="110"/>
      <c r="D345" s="106">
        <v>99681</v>
      </c>
      <c r="E345" s="116" t="s">
        <v>113</v>
      </c>
      <c r="F345" s="117">
        <v>0</v>
      </c>
      <c r="G345" s="118" t="s">
        <v>95</v>
      </c>
      <c r="H345" s="117">
        <f t="shared" si="11"/>
        <v>0</v>
      </c>
      <c r="I345" s="117">
        <f t="shared" si="12"/>
        <v>0</v>
      </c>
      <c r="J345" s="21"/>
    </row>
    <row r="346" spans="1:13" x14ac:dyDescent="0.25">
      <c r="A346" s="103">
        <v>42769</v>
      </c>
      <c r="B346" s="104" t="s">
        <v>4535</v>
      </c>
      <c r="C346" s="110"/>
      <c r="D346" s="106">
        <v>99682</v>
      </c>
      <c r="E346" s="107" t="s">
        <v>88</v>
      </c>
      <c r="F346" s="108">
        <v>1832.6</v>
      </c>
      <c r="G346" s="111">
        <v>42770</v>
      </c>
      <c r="H346" s="93">
        <f t="shared" si="11"/>
        <v>1832.6</v>
      </c>
      <c r="I346" s="108">
        <f t="shared" si="12"/>
        <v>0</v>
      </c>
      <c r="J346" s="21"/>
    </row>
    <row r="347" spans="1:13" x14ac:dyDescent="0.25">
      <c r="A347" s="103">
        <v>42769</v>
      </c>
      <c r="B347" s="104" t="s">
        <v>4536</v>
      </c>
      <c r="C347" s="110"/>
      <c r="D347" s="106">
        <v>99683</v>
      </c>
      <c r="E347" s="107" t="s">
        <v>92</v>
      </c>
      <c r="F347" s="108">
        <v>3348.8</v>
      </c>
      <c r="G347" s="111">
        <v>42770</v>
      </c>
      <c r="H347" s="93">
        <f t="shared" si="11"/>
        <v>3348.8</v>
      </c>
      <c r="I347" s="108">
        <f t="shared" si="12"/>
        <v>0</v>
      </c>
      <c r="J347" s="21"/>
    </row>
    <row r="348" spans="1:13" x14ac:dyDescent="0.25">
      <c r="A348" s="103">
        <v>42769</v>
      </c>
      <c r="B348" s="104" t="s">
        <v>4537</v>
      </c>
      <c r="C348" s="110"/>
      <c r="D348" s="106">
        <v>99684</v>
      </c>
      <c r="E348" s="107" t="s">
        <v>105</v>
      </c>
      <c r="F348" s="108">
        <v>3422.1</v>
      </c>
      <c r="G348" s="111">
        <v>42773</v>
      </c>
      <c r="H348" s="93">
        <f t="shared" si="11"/>
        <v>3422.1</v>
      </c>
      <c r="I348" s="108">
        <f t="shared" si="12"/>
        <v>0</v>
      </c>
      <c r="J348" s="21"/>
    </row>
    <row r="349" spans="1:13" x14ac:dyDescent="0.25">
      <c r="A349" s="103">
        <v>42769</v>
      </c>
      <c r="B349" s="104" t="s">
        <v>4538</v>
      </c>
      <c r="C349" s="110"/>
      <c r="D349" s="106">
        <v>99685</v>
      </c>
      <c r="E349" s="107" t="s">
        <v>30</v>
      </c>
      <c r="F349" s="108">
        <v>2687.7</v>
      </c>
      <c r="G349" s="111">
        <v>42769</v>
      </c>
      <c r="H349" s="93">
        <f t="shared" si="11"/>
        <v>2687.7</v>
      </c>
      <c r="I349" s="108">
        <f t="shared" si="12"/>
        <v>0</v>
      </c>
      <c r="J349" s="21"/>
    </row>
    <row r="350" spans="1:13" x14ac:dyDescent="0.25">
      <c r="A350" s="103">
        <v>42769</v>
      </c>
      <c r="B350" s="104" t="s">
        <v>4539</v>
      </c>
      <c r="C350" s="110"/>
      <c r="D350" s="106">
        <v>99686</v>
      </c>
      <c r="E350" s="107" t="s">
        <v>109</v>
      </c>
      <c r="F350" s="108">
        <v>6102</v>
      </c>
      <c r="G350" s="111">
        <v>42770</v>
      </c>
      <c r="H350" s="93">
        <f t="shared" si="11"/>
        <v>6102</v>
      </c>
      <c r="I350" s="108">
        <f t="shared" si="12"/>
        <v>0</v>
      </c>
      <c r="J350" s="21"/>
    </row>
    <row r="351" spans="1:13" x14ac:dyDescent="0.25">
      <c r="A351" s="103">
        <v>42769</v>
      </c>
      <c r="B351" s="104" t="s">
        <v>4540</v>
      </c>
      <c r="C351" s="110"/>
      <c r="D351" s="106">
        <v>99687</v>
      </c>
      <c r="E351" s="116" t="s">
        <v>4541</v>
      </c>
      <c r="F351" s="117">
        <v>0</v>
      </c>
      <c r="G351" s="118" t="s">
        <v>95</v>
      </c>
      <c r="H351" s="117">
        <f t="shared" si="11"/>
        <v>0</v>
      </c>
      <c r="I351" s="117">
        <f t="shared" si="12"/>
        <v>0</v>
      </c>
      <c r="J351" s="21"/>
    </row>
    <row r="352" spans="1:13" ht="18.75" x14ac:dyDescent="0.3">
      <c r="A352" s="103">
        <v>42769</v>
      </c>
      <c r="B352" s="104" t="s">
        <v>4542</v>
      </c>
      <c r="C352" s="110"/>
      <c r="D352" s="106">
        <v>99688</v>
      </c>
      <c r="E352" s="107" t="s">
        <v>4541</v>
      </c>
      <c r="F352" s="108">
        <v>7313.6</v>
      </c>
      <c r="G352" s="111">
        <v>42770</v>
      </c>
      <c r="H352" s="93">
        <f t="shared" si="11"/>
        <v>7313.6</v>
      </c>
      <c r="I352" s="108">
        <f t="shared" si="12"/>
        <v>0</v>
      </c>
      <c r="J352" s="21"/>
      <c r="L352" s="24"/>
      <c r="M352" s="24"/>
    </row>
    <row r="353" spans="1:10" x14ac:dyDescent="0.25">
      <c r="A353" s="103">
        <v>42769</v>
      </c>
      <c r="B353" s="104" t="s">
        <v>4543</v>
      </c>
      <c r="C353" s="110"/>
      <c r="D353" s="106">
        <v>99689</v>
      </c>
      <c r="E353" s="107" t="s">
        <v>81</v>
      </c>
      <c r="F353" s="108">
        <v>2159.4</v>
      </c>
      <c r="G353" s="111">
        <v>42772</v>
      </c>
      <c r="H353" s="93">
        <f t="shared" si="11"/>
        <v>2159.4</v>
      </c>
      <c r="I353" s="108">
        <f t="shared" si="12"/>
        <v>0</v>
      </c>
      <c r="J353" s="21"/>
    </row>
    <row r="354" spans="1:10" x14ac:dyDescent="0.25">
      <c r="A354" s="103">
        <v>42769</v>
      </c>
      <c r="B354" s="104" t="s">
        <v>4544</v>
      </c>
      <c r="C354" s="110"/>
      <c r="D354" s="106">
        <v>99690</v>
      </c>
      <c r="E354" s="107" t="s">
        <v>937</v>
      </c>
      <c r="F354" s="108">
        <v>3975</v>
      </c>
      <c r="G354" s="111">
        <v>42770</v>
      </c>
      <c r="H354" s="93">
        <f t="shared" si="11"/>
        <v>3975</v>
      </c>
      <c r="I354" s="108">
        <f t="shared" si="12"/>
        <v>0</v>
      </c>
      <c r="J354" s="21"/>
    </row>
    <row r="355" spans="1:10" x14ac:dyDescent="0.25">
      <c r="A355" s="103">
        <v>42769</v>
      </c>
      <c r="B355" s="104" t="s">
        <v>4545</v>
      </c>
      <c r="C355" s="110"/>
      <c r="D355" s="106">
        <v>99691</v>
      </c>
      <c r="E355" s="107" t="s">
        <v>45</v>
      </c>
      <c r="F355" s="108">
        <v>1477.1</v>
      </c>
      <c r="G355" s="111">
        <v>42770</v>
      </c>
      <c r="H355" s="93">
        <f t="shared" si="11"/>
        <v>1477.1</v>
      </c>
      <c r="I355" s="108">
        <f t="shared" si="12"/>
        <v>0</v>
      </c>
      <c r="J355" s="21"/>
    </row>
    <row r="356" spans="1:10" x14ac:dyDescent="0.25">
      <c r="A356" s="103">
        <v>42769</v>
      </c>
      <c r="B356" s="104" t="s">
        <v>4546</v>
      </c>
      <c r="C356" s="110"/>
      <c r="D356" s="106">
        <v>99692</v>
      </c>
      <c r="E356" s="107" t="s">
        <v>71</v>
      </c>
      <c r="F356" s="108">
        <v>4410</v>
      </c>
      <c r="G356" s="111">
        <v>42769</v>
      </c>
      <c r="H356" s="93">
        <f t="shared" si="11"/>
        <v>4410</v>
      </c>
      <c r="I356" s="108">
        <f t="shared" si="12"/>
        <v>0</v>
      </c>
      <c r="J356" s="21"/>
    </row>
    <row r="357" spans="1:10" x14ac:dyDescent="0.25">
      <c r="A357" s="103">
        <v>42769</v>
      </c>
      <c r="B357" s="104" t="s">
        <v>4547</v>
      </c>
      <c r="C357" s="110"/>
      <c r="D357" s="106">
        <v>99693</v>
      </c>
      <c r="E357" s="107" t="s">
        <v>57</v>
      </c>
      <c r="F357" s="108">
        <v>700</v>
      </c>
      <c r="G357" s="111">
        <v>42770</v>
      </c>
      <c r="H357" s="93">
        <f t="shared" si="11"/>
        <v>700</v>
      </c>
      <c r="I357" s="108">
        <f t="shared" si="12"/>
        <v>0</v>
      </c>
      <c r="J357" s="21"/>
    </row>
    <row r="358" spans="1:10" x14ac:dyDescent="0.25">
      <c r="A358" s="103">
        <v>42769</v>
      </c>
      <c r="B358" s="104" t="s">
        <v>4548</v>
      </c>
      <c r="C358" s="110"/>
      <c r="D358" s="106">
        <v>99694</v>
      </c>
      <c r="E358" s="107" t="s">
        <v>1293</v>
      </c>
      <c r="F358" s="108">
        <v>155.4</v>
      </c>
      <c r="G358" s="111">
        <v>42770</v>
      </c>
      <c r="H358" s="93">
        <f t="shared" si="11"/>
        <v>155.4</v>
      </c>
      <c r="I358" s="108">
        <f t="shared" si="12"/>
        <v>0</v>
      </c>
      <c r="J358" s="21"/>
    </row>
    <row r="359" spans="1:10" x14ac:dyDescent="0.25">
      <c r="A359" s="103">
        <v>42769</v>
      </c>
      <c r="B359" s="104" t="s">
        <v>4549</v>
      </c>
      <c r="C359" s="110"/>
      <c r="D359" s="106">
        <v>99695</v>
      </c>
      <c r="E359" s="107" t="s">
        <v>53</v>
      </c>
      <c r="F359" s="108">
        <v>2985.6</v>
      </c>
      <c r="G359" s="111">
        <v>42770</v>
      </c>
      <c r="H359" s="93">
        <f t="shared" si="11"/>
        <v>2985.6</v>
      </c>
      <c r="I359" s="108">
        <f t="shared" si="12"/>
        <v>0</v>
      </c>
      <c r="J359" s="21"/>
    </row>
    <row r="360" spans="1:10" x14ac:dyDescent="0.25">
      <c r="A360" s="103">
        <v>42769</v>
      </c>
      <c r="B360" s="104" t="s">
        <v>4550</v>
      </c>
      <c r="C360" s="110"/>
      <c r="D360" s="106">
        <v>99696</v>
      </c>
      <c r="E360" s="107" t="s">
        <v>61</v>
      </c>
      <c r="F360" s="108">
        <v>7776.6</v>
      </c>
      <c r="G360" s="111">
        <v>42770</v>
      </c>
      <c r="H360" s="93">
        <f t="shared" si="11"/>
        <v>7776.6</v>
      </c>
      <c r="I360" s="108">
        <f t="shared" si="12"/>
        <v>0</v>
      </c>
      <c r="J360" s="21"/>
    </row>
    <row r="361" spans="1:10" x14ac:dyDescent="0.25">
      <c r="A361" s="103">
        <v>42769</v>
      </c>
      <c r="B361" s="104" t="s">
        <v>4551</v>
      </c>
      <c r="C361" s="110"/>
      <c r="D361" s="106">
        <v>99697</v>
      </c>
      <c r="E361" s="107" t="s">
        <v>428</v>
      </c>
      <c r="F361" s="108">
        <v>1136.8</v>
      </c>
      <c r="G361" s="111">
        <v>42773</v>
      </c>
      <c r="H361" s="93">
        <f t="shared" si="11"/>
        <v>1136.8</v>
      </c>
      <c r="I361" s="108">
        <f t="shared" si="12"/>
        <v>0</v>
      </c>
      <c r="J361" s="21"/>
    </row>
    <row r="362" spans="1:10" x14ac:dyDescent="0.25">
      <c r="A362" s="103">
        <v>42769</v>
      </c>
      <c r="B362" s="104" t="s">
        <v>4552</v>
      </c>
      <c r="C362" s="110"/>
      <c r="D362" s="106">
        <v>99698</v>
      </c>
      <c r="E362" s="107" t="s">
        <v>198</v>
      </c>
      <c r="F362" s="108">
        <v>1216.18</v>
      </c>
      <c r="G362" s="111">
        <v>42770</v>
      </c>
      <c r="H362" s="93">
        <f t="shared" si="11"/>
        <v>1216.18</v>
      </c>
      <c r="I362" s="108">
        <f t="shared" si="12"/>
        <v>0</v>
      </c>
      <c r="J362" s="21"/>
    </row>
    <row r="363" spans="1:10" x14ac:dyDescent="0.25">
      <c r="A363" s="103">
        <v>42769</v>
      </c>
      <c r="B363" s="104" t="s">
        <v>4553</v>
      </c>
      <c r="C363" s="110"/>
      <c r="D363" s="106">
        <v>99699</v>
      </c>
      <c r="E363" s="107" t="s">
        <v>486</v>
      </c>
      <c r="F363" s="108">
        <v>3494.4</v>
      </c>
      <c r="G363" s="111">
        <v>42770</v>
      </c>
      <c r="H363" s="93">
        <f t="shared" si="11"/>
        <v>3494.4</v>
      </c>
      <c r="I363" s="108">
        <f t="shared" si="12"/>
        <v>0</v>
      </c>
      <c r="J363" s="21"/>
    </row>
    <row r="364" spans="1:10" x14ac:dyDescent="0.25">
      <c r="A364" s="103">
        <v>42769</v>
      </c>
      <c r="B364" s="104" t="s">
        <v>4554</v>
      </c>
      <c r="C364" s="110"/>
      <c r="D364" s="106">
        <v>99700</v>
      </c>
      <c r="E364" s="107" t="s">
        <v>2240</v>
      </c>
      <c r="F364" s="108">
        <v>6109.3</v>
      </c>
      <c r="G364" s="111">
        <v>42769</v>
      </c>
      <c r="H364" s="93">
        <f t="shared" si="11"/>
        <v>6109.3</v>
      </c>
      <c r="I364" s="108">
        <f t="shared" si="12"/>
        <v>0</v>
      </c>
      <c r="J364" s="21"/>
    </row>
    <row r="365" spans="1:10" x14ac:dyDescent="0.25">
      <c r="A365" s="103">
        <v>42769</v>
      </c>
      <c r="B365" s="104" t="s">
        <v>4555</v>
      </c>
      <c r="C365" s="110"/>
      <c r="D365" s="106">
        <v>99701</v>
      </c>
      <c r="E365" s="107" t="s">
        <v>149</v>
      </c>
      <c r="F365" s="108">
        <v>4280.3999999999996</v>
      </c>
      <c r="G365" s="111">
        <v>42769</v>
      </c>
      <c r="H365" s="93">
        <f t="shared" si="11"/>
        <v>4280.3999999999996</v>
      </c>
      <c r="I365" s="108">
        <f t="shared" si="12"/>
        <v>0</v>
      </c>
      <c r="J365" s="21"/>
    </row>
    <row r="366" spans="1:10" x14ac:dyDescent="0.25">
      <c r="A366" s="103">
        <v>42769</v>
      </c>
      <c r="B366" s="104" t="s">
        <v>4556</v>
      </c>
      <c r="C366" s="110"/>
      <c r="D366" s="106">
        <v>99702</v>
      </c>
      <c r="E366" s="107" t="s">
        <v>188</v>
      </c>
      <c r="F366" s="108">
        <v>4236.8</v>
      </c>
      <c r="G366" s="111">
        <v>42770</v>
      </c>
      <c r="H366" s="93">
        <f t="shared" si="11"/>
        <v>4236.8</v>
      </c>
      <c r="I366" s="108">
        <f t="shared" si="12"/>
        <v>0</v>
      </c>
      <c r="J366" s="21"/>
    </row>
    <row r="367" spans="1:10" x14ac:dyDescent="0.25">
      <c r="A367" s="103">
        <v>42769</v>
      </c>
      <c r="B367" s="104" t="s">
        <v>4557</v>
      </c>
      <c r="C367" s="110"/>
      <c r="D367" s="106">
        <v>99703</v>
      </c>
      <c r="E367" s="107" t="s">
        <v>879</v>
      </c>
      <c r="F367" s="108">
        <v>3477.6</v>
      </c>
      <c r="G367" s="111">
        <v>42769</v>
      </c>
      <c r="H367" s="93">
        <f t="shared" si="11"/>
        <v>3477.6</v>
      </c>
      <c r="I367" s="108">
        <f t="shared" si="12"/>
        <v>0</v>
      </c>
      <c r="J367" s="21"/>
    </row>
    <row r="368" spans="1:10" x14ac:dyDescent="0.25">
      <c r="A368" s="103">
        <v>42769</v>
      </c>
      <c r="B368" s="104" t="s">
        <v>4558</v>
      </c>
      <c r="C368" s="110"/>
      <c r="D368" s="106">
        <v>99704</v>
      </c>
      <c r="E368" s="107" t="s">
        <v>909</v>
      </c>
      <c r="F368" s="108">
        <v>3280.2</v>
      </c>
      <c r="G368" s="111">
        <v>42770</v>
      </c>
      <c r="H368" s="93">
        <f t="shared" si="11"/>
        <v>3280.2</v>
      </c>
      <c r="I368" s="108">
        <f t="shared" si="12"/>
        <v>0</v>
      </c>
      <c r="J368" s="21"/>
    </row>
    <row r="369" spans="1:10" x14ac:dyDescent="0.25">
      <c r="A369" s="103">
        <v>42769</v>
      </c>
      <c r="B369" s="104" t="s">
        <v>4559</v>
      </c>
      <c r="C369" s="110"/>
      <c r="D369" s="106">
        <v>99705</v>
      </c>
      <c r="E369" s="107" t="s">
        <v>2528</v>
      </c>
      <c r="F369" s="108">
        <v>780</v>
      </c>
      <c r="G369" s="111">
        <v>42770</v>
      </c>
      <c r="H369" s="93">
        <f t="shared" si="11"/>
        <v>780</v>
      </c>
      <c r="I369" s="108">
        <f t="shared" si="12"/>
        <v>0</v>
      </c>
      <c r="J369" s="21"/>
    </row>
    <row r="370" spans="1:10" x14ac:dyDescent="0.25">
      <c r="A370" s="103">
        <v>42769</v>
      </c>
      <c r="B370" s="104" t="s">
        <v>4560</v>
      </c>
      <c r="C370" s="110"/>
      <c r="D370" s="106">
        <v>99706</v>
      </c>
      <c r="E370" s="107" t="s">
        <v>1141</v>
      </c>
      <c r="F370" s="108">
        <v>375.3</v>
      </c>
      <c r="G370" s="111">
        <v>42769</v>
      </c>
      <c r="H370" s="93">
        <f t="shared" si="11"/>
        <v>375.3</v>
      </c>
      <c r="I370" s="108">
        <f t="shared" si="12"/>
        <v>0</v>
      </c>
      <c r="J370" s="21"/>
    </row>
    <row r="371" spans="1:10" x14ac:dyDescent="0.25">
      <c r="A371" s="103">
        <v>42769</v>
      </c>
      <c r="B371" s="104" t="s">
        <v>4561</v>
      </c>
      <c r="C371" s="110"/>
      <c r="D371" s="106">
        <v>99707</v>
      </c>
      <c r="E371" s="107" t="s">
        <v>135</v>
      </c>
      <c r="F371" s="108">
        <v>604.20000000000005</v>
      </c>
      <c r="G371" s="111">
        <v>42769</v>
      </c>
      <c r="H371" s="93">
        <f t="shared" si="11"/>
        <v>604.20000000000005</v>
      </c>
      <c r="I371" s="108">
        <f t="shared" si="12"/>
        <v>0</v>
      </c>
      <c r="J371" s="21"/>
    </row>
    <row r="372" spans="1:10" x14ac:dyDescent="0.25">
      <c r="A372" s="103">
        <v>42769</v>
      </c>
      <c r="B372" s="104" t="s">
        <v>4562</v>
      </c>
      <c r="C372" s="110"/>
      <c r="D372" s="106">
        <v>99708</v>
      </c>
      <c r="E372" s="107" t="s">
        <v>182</v>
      </c>
      <c r="F372" s="108">
        <v>5000</v>
      </c>
      <c r="G372" s="111">
        <v>42770</v>
      </c>
      <c r="H372" s="93">
        <f t="shared" si="11"/>
        <v>5000</v>
      </c>
      <c r="I372" s="108">
        <f t="shared" si="12"/>
        <v>0</v>
      </c>
      <c r="J372" s="21"/>
    </row>
    <row r="373" spans="1:10" x14ac:dyDescent="0.25">
      <c r="A373" s="103">
        <v>42769</v>
      </c>
      <c r="B373" s="104" t="s">
        <v>4563</v>
      </c>
      <c r="C373" s="110"/>
      <c r="D373" s="106">
        <v>99709</v>
      </c>
      <c r="E373" s="107" t="s">
        <v>1310</v>
      </c>
      <c r="F373" s="108">
        <v>779.1</v>
      </c>
      <c r="G373" s="111">
        <v>42770</v>
      </c>
      <c r="H373" s="93">
        <f t="shared" si="11"/>
        <v>779.1</v>
      </c>
      <c r="I373" s="108">
        <f t="shared" si="12"/>
        <v>0</v>
      </c>
      <c r="J373" s="21"/>
    </row>
    <row r="374" spans="1:10" x14ac:dyDescent="0.25">
      <c r="A374" s="103">
        <v>42769</v>
      </c>
      <c r="B374" s="104" t="s">
        <v>4564</v>
      </c>
      <c r="C374" s="110"/>
      <c r="D374" s="106">
        <v>99710</v>
      </c>
      <c r="E374" s="107" t="s">
        <v>2519</v>
      </c>
      <c r="F374" s="108">
        <v>2209.8000000000002</v>
      </c>
      <c r="G374" s="111">
        <v>42769</v>
      </c>
      <c r="H374" s="93">
        <f t="shared" si="11"/>
        <v>2209.8000000000002</v>
      </c>
      <c r="I374" s="108">
        <f t="shared" si="12"/>
        <v>0</v>
      </c>
      <c r="J374" s="21"/>
    </row>
    <row r="375" spans="1:10" x14ac:dyDescent="0.25">
      <c r="A375" s="103">
        <v>42769</v>
      </c>
      <c r="B375" s="104" t="s">
        <v>4565</v>
      </c>
      <c r="C375" s="110"/>
      <c r="D375" s="106">
        <v>99711</v>
      </c>
      <c r="E375" s="107" t="s">
        <v>2533</v>
      </c>
      <c r="F375" s="108">
        <v>632.79999999999995</v>
      </c>
      <c r="G375" s="111">
        <v>42770</v>
      </c>
      <c r="H375" s="93">
        <f t="shared" si="11"/>
        <v>632.79999999999995</v>
      </c>
      <c r="I375" s="108">
        <f t="shared" si="12"/>
        <v>0</v>
      </c>
      <c r="J375" s="21"/>
    </row>
    <row r="376" spans="1:10" x14ac:dyDescent="0.25">
      <c r="A376" s="103">
        <v>42769</v>
      </c>
      <c r="B376" s="104" t="s">
        <v>4566</v>
      </c>
      <c r="C376" s="110"/>
      <c r="D376" s="106">
        <v>99712</v>
      </c>
      <c r="E376" s="107" t="s">
        <v>193</v>
      </c>
      <c r="F376" s="108">
        <v>5130.3</v>
      </c>
      <c r="G376" s="111">
        <v>42770</v>
      </c>
      <c r="H376" s="93">
        <f t="shared" si="11"/>
        <v>5130.3</v>
      </c>
      <c r="I376" s="108">
        <f t="shared" si="12"/>
        <v>0</v>
      </c>
      <c r="J376" s="21"/>
    </row>
    <row r="377" spans="1:10" x14ac:dyDescent="0.25">
      <c r="A377" s="103">
        <v>42769</v>
      </c>
      <c r="B377" s="104" t="s">
        <v>4567</v>
      </c>
      <c r="C377" s="110"/>
      <c r="D377" s="106">
        <v>99713</v>
      </c>
      <c r="E377" s="107" t="s">
        <v>356</v>
      </c>
      <c r="F377" s="108">
        <v>9200</v>
      </c>
      <c r="G377" s="111">
        <v>42770</v>
      </c>
      <c r="H377" s="93">
        <f t="shared" si="11"/>
        <v>9200</v>
      </c>
      <c r="I377" s="108">
        <f t="shared" si="12"/>
        <v>0</v>
      </c>
      <c r="J377" s="21"/>
    </row>
    <row r="378" spans="1:10" x14ac:dyDescent="0.25">
      <c r="A378" s="103">
        <v>42769</v>
      </c>
      <c r="B378" s="104" t="s">
        <v>4568</v>
      </c>
      <c r="C378" s="110"/>
      <c r="D378" s="106">
        <v>99714</v>
      </c>
      <c r="E378" s="107" t="s">
        <v>10</v>
      </c>
      <c r="F378" s="108">
        <v>39611.599999999999</v>
      </c>
      <c r="G378" s="111">
        <v>42776</v>
      </c>
      <c r="H378" s="93">
        <f t="shared" si="11"/>
        <v>39611.599999999999</v>
      </c>
      <c r="I378" s="108">
        <f t="shared" si="12"/>
        <v>0</v>
      </c>
      <c r="J378" s="21"/>
    </row>
    <row r="379" spans="1:10" x14ac:dyDescent="0.25">
      <c r="A379" s="103">
        <v>42769</v>
      </c>
      <c r="B379" s="104" t="s">
        <v>4569</v>
      </c>
      <c r="C379" s="110"/>
      <c r="D379" s="106">
        <v>99715</v>
      </c>
      <c r="E379" s="107" t="s">
        <v>3320</v>
      </c>
      <c r="F379" s="108">
        <v>5000</v>
      </c>
      <c r="G379" s="111">
        <v>42770</v>
      </c>
      <c r="H379" s="93">
        <f t="shared" si="11"/>
        <v>5000</v>
      </c>
      <c r="I379" s="108">
        <f t="shared" si="12"/>
        <v>0</v>
      </c>
      <c r="J379" s="21"/>
    </row>
    <row r="380" spans="1:10" x14ac:dyDescent="0.25">
      <c r="A380" s="103">
        <v>42769</v>
      </c>
      <c r="B380" s="104" t="s">
        <v>4570</v>
      </c>
      <c r="C380" s="110"/>
      <c r="D380" s="106">
        <v>99716</v>
      </c>
      <c r="E380" s="107" t="s">
        <v>153</v>
      </c>
      <c r="F380" s="108">
        <v>8080</v>
      </c>
      <c r="G380" s="111">
        <v>42770</v>
      </c>
      <c r="H380" s="93">
        <f t="shared" si="11"/>
        <v>8080</v>
      </c>
      <c r="I380" s="108">
        <f t="shared" si="12"/>
        <v>0</v>
      </c>
      <c r="J380" s="21"/>
    </row>
    <row r="381" spans="1:10" x14ac:dyDescent="0.25">
      <c r="A381" s="103">
        <v>42769</v>
      </c>
      <c r="B381" s="104" t="s">
        <v>4571</v>
      </c>
      <c r="C381" s="110"/>
      <c r="D381" s="106">
        <v>99717</v>
      </c>
      <c r="E381" s="107" t="s">
        <v>176</v>
      </c>
      <c r="F381" s="108">
        <v>7425.6</v>
      </c>
      <c r="G381" s="111">
        <v>42769</v>
      </c>
      <c r="H381" s="93">
        <f t="shared" si="11"/>
        <v>7425.6</v>
      </c>
      <c r="I381" s="108">
        <f t="shared" si="12"/>
        <v>0</v>
      </c>
      <c r="J381" s="21"/>
    </row>
    <row r="382" spans="1:10" x14ac:dyDescent="0.25">
      <c r="A382" s="103">
        <v>42769</v>
      </c>
      <c r="B382" s="104" t="s">
        <v>4572</v>
      </c>
      <c r="C382" s="110"/>
      <c r="D382" s="106">
        <v>99718</v>
      </c>
      <c r="E382" s="107" t="s">
        <v>172</v>
      </c>
      <c r="F382" s="108">
        <v>30526.400000000001</v>
      </c>
      <c r="G382" s="111">
        <v>42779</v>
      </c>
      <c r="H382" s="93">
        <f t="shared" si="11"/>
        <v>30526.400000000001</v>
      </c>
      <c r="I382" s="108">
        <f t="shared" si="12"/>
        <v>0</v>
      </c>
      <c r="J382" s="21"/>
    </row>
    <row r="383" spans="1:10" x14ac:dyDescent="0.25">
      <c r="A383" s="103">
        <v>42769</v>
      </c>
      <c r="B383" s="104" t="s">
        <v>4573</v>
      </c>
      <c r="C383" s="110"/>
      <c r="D383" s="106">
        <v>99719</v>
      </c>
      <c r="E383" s="107" t="s">
        <v>161</v>
      </c>
      <c r="F383" s="108">
        <v>41941.800000000003</v>
      </c>
      <c r="G383" s="111">
        <v>42788</v>
      </c>
      <c r="H383" s="93">
        <f t="shared" si="11"/>
        <v>41941.800000000003</v>
      </c>
      <c r="I383" s="108">
        <f t="shared" si="12"/>
        <v>0</v>
      </c>
      <c r="J383" s="21"/>
    </row>
    <row r="384" spans="1:10" x14ac:dyDescent="0.25">
      <c r="A384" s="103">
        <v>42769</v>
      </c>
      <c r="B384" s="104" t="s">
        <v>4574</v>
      </c>
      <c r="C384" s="110"/>
      <c r="D384" s="106">
        <v>99720</v>
      </c>
      <c r="E384" s="107" t="s">
        <v>492</v>
      </c>
      <c r="F384" s="108">
        <v>17138</v>
      </c>
      <c r="G384" s="111">
        <v>42770</v>
      </c>
      <c r="H384" s="93">
        <f t="shared" si="11"/>
        <v>17138</v>
      </c>
      <c r="I384" s="108">
        <f t="shared" si="12"/>
        <v>0</v>
      </c>
      <c r="J384" s="21"/>
    </row>
    <row r="385" spans="1:10" x14ac:dyDescent="0.25">
      <c r="A385" s="103">
        <v>42769</v>
      </c>
      <c r="B385" s="104" t="s">
        <v>4575</v>
      </c>
      <c r="C385" s="110"/>
      <c r="D385" s="106">
        <v>99721</v>
      </c>
      <c r="E385" s="107" t="s">
        <v>465</v>
      </c>
      <c r="F385" s="108">
        <v>7402</v>
      </c>
      <c r="G385" s="111">
        <v>42773</v>
      </c>
      <c r="H385" s="93">
        <f t="shared" si="11"/>
        <v>7402</v>
      </c>
      <c r="I385" s="108">
        <f t="shared" si="12"/>
        <v>0</v>
      </c>
      <c r="J385" s="21"/>
    </row>
    <row r="386" spans="1:10" x14ac:dyDescent="0.25">
      <c r="A386" s="103">
        <v>42769</v>
      </c>
      <c r="B386" s="104" t="s">
        <v>4576</v>
      </c>
      <c r="C386" s="110"/>
      <c r="D386" s="106">
        <v>99722</v>
      </c>
      <c r="E386" s="107" t="s">
        <v>468</v>
      </c>
      <c r="F386" s="108">
        <v>17342.2</v>
      </c>
      <c r="G386" s="111">
        <v>42773</v>
      </c>
      <c r="H386" s="93">
        <f t="shared" si="11"/>
        <v>17342.2</v>
      </c>
      <c r="I386" s="108">
        <f t="shared" si="12"/>
        <v>0</v>
      </c>
      <c r="J386" s="21"/>
    </row>
    <row r="387" spans="1:10" x14ac:dyDescent="0.25">
      <c r="A387" s="103">
        <v>42769</v>
      </c>
      <c r="B387" s="104" t="s">
        <v>4577</v>
      </c>
      <c r="C387" s="110"/>
      <c r="D387" s="106">
        <v>99723</v>
      </c>
      <c r="E387" s="107" t="s">
        <v>785</v>
      </c>
      <c r="F387" s="108">
        <v>11338.2</v>
      </c>
      <c r="G387" s="111">
        <v>42770</v>
      </c>
      <c r="H387" s="93">
        <f t="shared" si="11"/>
        <v>11338.2</v>
      </c>
      <c r="I387" s="108">
        <f t="shared" si="12"/>
        <v>0</v>
      </c>
      <c r="J387" s="21"/>
    </row>
    <row r="388" spans="1:10" x14ac:dyDescent="0.25">
      <c r="A388" s="103">
        <v>42769</v>
      </c>
      <c r="B388" s="104" t="s">
        <v>4578</v>
      </c>
      <c r="C388" s="110"/>
      <c r="D388" s="106">
        <v>99724</v>
      </c>
      <c r="E388" s="107" t="s">
        <v>1830</v>
      </c>
      <c r="F388" s="108">
        <v>13144.6</v>
      </c>
      <c r="G388" s="111">
        <v>42770</v>
      </c>
      <c r="H388" s="93">
        <f t="shared" ref="H388:H451" si="13">F388</f>
        <v>13144.6</v>
      </c>
      <c r="I388" s="108">
        <f t="shared" si="12"/>
        <v>0</v>
      </c>
      <c r="J388" s="21"/>
    </row>
    <row r="389" spans="1:10" x14ac:dyDescent="0.25">
      <c r="A389" s="103">
        <v>42769</v>
      </c>
      <c r="B389" s="104" t="s">
        <v>4579</v>
      </c>
      <c r="C389" s="110"/>
      <c r="D389" s="106">
        <v>99725</v>
      </c>
      <c r="E389" s="107" t="s">
        <v>122</v>
      </c>
      <c r="F389" s="108">
        <v>5704</v>
      </c>
      <c r="G389" s="111">
        <v>42774</v>
      </c>
      <c r="H389" s="93">
        <f t="shared" si="13"/>
        <v>5704</v>
      </c>
      <c r="I389" s="108">
        <f t="shared" si="12"/>
        <v>0</v>
      </c>
      <c r="J389" s="21"/>
    </row>
    <row r="390" spans="1:10" x14ac:dyDescent="0.25">
      <c r="A390" s="103">
        <v>42769</v>
      </c>
      <c r="B390" s="104" t="s">
        <v>4580</v>
      </c>
      <c r="C390" s="110"/>
      <c r="D390" s="106">
        <v>99726</v>
      </c>
      <c r="E390" s="107" t="s">
        <v>141</v>
      </c>
      <c r="F390" s="108">
        <v>15703.92</v>
      </c>
      <c r="G390" s="111">
        <v>42770</v>
      </c>
      <c r="H390" s="93">
        <f t="shared" si="13"/>
        <v>15703.92</v>
      </c>
      <c r="I390" s="108">
        <f t="shared" ref="I390:I453" si="14">F390-H390</f>
        <v>0</v>
      </c>
      <c r="J390" s="21"/>
    </row>
    <row r="391" spans="1:10" x14ac:dyDescent="0.25">
      <c r="A391" s="103">
        <v>42769</v>
      </c>
      <c r="B391" s="104" t="s">
        <v>4581</v>
      </c>
      <c r="C391" s="110"/>
      <c r="D391" s="106">
        <v>99727</v>
      </c>
      <c r="E391" s="107" t="s">
        <v>125</v>
      </c>
      <c r="F391" s="108">
        <v>12706.2</v>
      </c>
      <c r="G391" s="111">
        <v>42770</v>
      </c>
      <c r="H391" s="93">
        <f t="shared" si="13"/>
        <v>12706.2</v>
      </c>
      <c r="I391" s="108">
        <f t="shared" si="14"/>
        <v>0</v>
      </c>
      <c r="J391" s="21"/>
    </row>
    <row r="392" spans="1:10" x14ac:dyDescent="0.25">
      <c r="A392" s="103">
        <v>42769</v>
      </c>
      <c r="B392" s="104" t="s">
        <v>4582</v>
      </c>
      <c r="C392" s="110"/>
      <c r="D392" s="106">
        <v>99728</v>
      </c>
      <c r="E392" s="107" t="s">
        <v>459</v>
      </c>
      <c r="F392" s="108">
        <v>1317.8</v>
      </c>
      <c r="G392" s="111">
        <v>42770</v>
      </c>
      <c r="H392" s="93">
        <f t="shared" si="13"/>
        <v>1317.8</v>
      </c>
      <c r="I392" s="108">
        <f t="shared" si="14"/>
        <v>0</v>
      </c>
      <c r="J392" s="21"/>
    </row>
    <row r="393" spans="1:10" ht="30" x14ac:dyDescent="0.25">
      <c r="A393" s="103">
        <v>42769</v>
      </c>
      <c r="B393" s="104" t="s">
        <v>4583</v>
      </c>
      <c r="C393" s="110"/>
      <c r="D393" s="106">
        <v>99729</v>
      </c>
      <c r="E393" s="107" t="s">
        <v>319</v>
      </c>
      <c r="F393" s="108">
        <v>4674.6000000000004</v>
      </c>
      <c r="G393" s="112" t="s">
        <v>4584</v>
      </c>
      <c r="H393" s="113">
        <f>3500+1174.6</f>
        <v>4674.6000000000004</v>
      </c>
      <c r="I393" s="113">
        <f t="shared" si="14"/>
        <v>0</v>
      </c>
      <c r="J393" s="21"/>
    </row>
    <row r="394" spans="1:10" x14ac:dyDescent="0.25">
      <c r="A394" s="103">
        <v>42769</v>
      </c>
      <c r="B394" s="104" t="s">
        <v>4585</v>
      </c>
      <c r="C394" s="110"/>
      <c r="D394" s="106">
        <v>99730</v>
      </c>
      <c r="E394" s="107" t="s">
        <v>806</v>
      </c>
      <c r="F394" s="108">
        <v>3186.2</v>
      </c>
      <c r="G394" s="111">
        <v>42769</v>
      </c>
      <c r="H394" s="93">
        <f t="shared" si="13"/>
        <v>3186.2</v>
      </c>
      <c r="I394" s="108">
        <f t="shared" si="14"/>
        <v>0</v>
      </c>
      <c r="J394" s="21"/>
    </row>
    <row r="395" spans="1:10" x14ac:dyDescent="0.25">
      <c r="A395" s="103">
        <v>42769</v>
      </c>
      <c r="B395" s="104" t="s">
        <v>4586</v>
      </c>
      <c r="C395" s="110"/>
      <c r="D395" s="106">
        <v>99731</v>
      </c>
      <c r="E395" s="107" t="s">
        <v>88</v>
      </c>
      <c r="F395" s="108">
        <v>6144.6</v>
      </c>
      <c r="G395" s="111">
        <v>42769</v>
      </c>
      <c r="H395" s="93">
        <f t="shared" si="13"/>
        <v>6144.6</v>
      </c>
      <c r="I395" s="108">
        <f t="shared" si="14"/>
        <v>0</v>
      </c>
      <c r="J395" s="21"/>
    </row>
    <row r="396" spans="1:10" x14ac:dyDescent="0.25">
      <c r="A396" s="103">
        <v>42769</v>
      </c>
      <c r="B396" s="104" t="s">
        <v>4587</v>
      </c>
      <c r="C396" s="110"/>
      <c r="D396" s="106">
        <v>99732</v>
      </c>
      <c r="E396" s="116" t="s">
        <v>923</v>
      </c>
      <c r="F396" s="117">
        <v>0</v>
      </c>
      <c r="G396" s="118" t="s">
        <v>95</v>
      </c>
      <c r="H396" s="117">
        <f t="shared" si="13"/>
        <v>0</v>
      </c>
      <c r="I396" s="117">
        <f t="shared" si="14"/>
        <v>0</v>
      </c>
      <c r="J396" s="21"/>
    </row>
    <row r="397" spans="1:10" x14ac:dyDescent="0.25">
      <c r="A397" s="103">
        <v>42769</v>
      </c>
      <c r="B397" s="104" t="s">
        <v>4588</v>
      </c>
      <c r="C397" s="110"/>
      <c r="D397" s="106">
        <v>99733</v>
      </c>
      <c r="E397" s="107" t="s">
        <v>145</v>
      </c>
      <c r="F397" s="108">
        <v>20713.8</v>
      </c>
      <c r="G397" s="111">
        <v>42770</v>
      </c>
      <c r="H397" s="93">
        <f t="shared" si="13"/>
        <v>20713.8</v>
      </c>
      <c r="I397" s="108">
        <f t="shared" si="14"/>
        <v>0</v>
      </c>
      <c r="J397" s="21"/>
    </row>
    <row r="398" spans="1:10" x14ac:dyDescent="0.25">
      <c r="A398" s="103">
        <v>42769</v>
      </c>
      <c r="B398" s="104" t="s">
        <v>4589</v>
      </c>
      <c r="C398" s="110"/>
      <c r="D398" s="106">
        <v>99734</v>
      </c>
      <c r="E398" s="107" t="s">
        <v>2704</v>
      </c>
      <c r="F398" s="108">
        <v>5648</v>
      </c>
      <c r="G398" s="111">
        <v>42770</v>
      </c>
      <c r="H398" s="93">
        <f t="shared" si="13"/>
        <v>5648</v>
      </c>
      <c r="I398" s="108">
        <f t="shared" si="14"/>
        <v>0</v>
      </c>
      <c r="J398" s="21"/>
    </row>
    <row r="399" spans="1:10" x14ac:dyDescent="0.25">
      <c r="A399" s="103">
        <v>42769</v>
      </c>
      <c r="B399" s="104" t="s">
        <v>4590</v>
      </c>
      <c r="C399" s="110"/>
      <c r="D399" s="106">
        <v>99735</v>
      </c>
      <c r="E399" s="107" t="s">
        <v>231</v>
      </c>
      <c r="F399" s="108">
        <v>3378.4</v>
      </c>
      <c r="G399" s="111">
        <v>42770</v>
      </c>
      <c r="H399" s="93">
        <f t="shared" si="13"/>
        <v>3378.4</v>
      </c>
      <c r="I399" s="108">
        <f t="shared" si="14"/>
        <v>0</v>
      </c>
      <c r="J399" s="21"/>
    </row>
    <row r="400" spans="1:10" x14ac:dyDescent="0.25">
      <c r="A400" s="103">
        <v>42769</v>
      </c>
      <c r="B400" s="104" t="s">
        <v>4591</v>
      </c>
      <c r="C400" s="110"/>
      <c r="D400" s="106">
        <v>99736</v>
      </c>
      <c r="E400" s="107" t="s">
        <v>10</v>
      </c>
      <c r="F400" s="108">
        <v>6262</v>
      </c>
      <c r="G400" s="111">
        <v>42776</v>
      </c>
      <c r="H400" s="93">
        <f t="shared" si="13"/>
        <v>6262</v>
      </c>
      <c r="I400" s="108">
        <f t="shared" si="14"/>
        <v>0</v>
      </c>
      <c r="J400" s="21"/>
    </row>
    <row r="401" spans="1:10" x14ac:dyDescent="0.25">
      <c r="A401" s="103">
        <v>42769</v>
      </c>
      <c r="B401" s="104" t="s">
        <v>4592</v>
      </c>
      <c r="C401" s="110"/>
      <c r="D401" s="106">
        <v>99737</v>
      </c>
      <c r="E401" s="107" t="s">
        <v>220</v>
      </c>
      <c r="F401" s="108">
        <v>2175</v>
      </c>
      <c r="G401" s="111">
        <v>42770</v>
      </c>
      <c r="H401" s="93">
        <f t="shared" si="13"/>
        <v>2175</v>
      </c>
      <c r="I401" s="108">
        <f t="shared" si="14"/>
        <v>0</v>
      </c>
      <c r="J401" s="21"/>
    </row>
    <row r="402" spans="1:10" x14ac:dyDescent="0.25">
      <c r="A402" s="103">
        <v>42769</v>
      </c>
      <c r="B402" s="104" t="s">
        <v>4593</v>
      </c>
      <c r="C402" s="110"/>
      <c r="D402" s="106">
        <v>99738</v>
      </c>
      <c r="E402" s="107" t="s">
        <v>360</v>
      </c>
      <c r="F402" s="108">
        <v>14912.8</v>
      </c>
      <c r="G402" s="111">
        <v>42791</v>
      </c>
      <c r="H402" s="93">
        <f t="shared" si="13"/>
        <v>14912.8</v>
      </c>
      <c r="I402" s="108">
        <f t="shared" si="14"/>
        <v>0</v>
      </c>
      <c r="J402" s="21"/>
    </row>
    <row r="403" spans="1:10" x14ac:dyDescent="0.25">
      <c r="A403" s="103">
        <v>42769</v>
      </c>
      <c r="B403" s="104" t="s">
        <v>4594</v>
      </c>
      <c r="C403" s="110"/>
      <c r="D403" s="106">
        <v>99739</v>
      </c>
      <c r="E403" s="107" t="s">
        <v>422</v>
      </c>
      <c r="F403" s="108">
        <v>3000.8</v>
      </c>
      <c r="G403" s="111">
        <v>42769</v>
      </c>
      <c r="H403" s="93">
        <f t="shared" si="13"/>
        <v>3000.8</v>
      </c>
      <c r="I403" s="108">
        <f t="shared" si="14"/>
        <v>0</v>
      </c>
      <c r="J403" s="21"/>
    </row>
    <row r="404" spans="1:10" ht="30" x14ac:dyDescent="0.25">
      <c r="A404" s="103">
        <v>42769</v>
      </c>
      <c r="B404" s="104" t="s">
        <v>4595</v>
      </c>
      <c r="C404" s="110"/>
      <c r="D404" s="106">
        <v>99740</v>
      </c>
      <c r="E404" s="107" t="s">
        <v>409</v>
      </c>
      <c r="F404" s="108">
        <v>7850.4</v>
      </c>
      <c r="G404" s="114" t="s">
        <v>4596</v>
      </c>
      <c r="H404" s="115">
        <f>4000+3850.4</f>
        <v>7850.4</v>
      </c>
      <c r="I404" s="115">
        <f t="shared" si="14"/>
        <v>0</v>
      </c>
      <c r="J404" s="21"/>
    </row>
    <row r="405" spans="1:10" x14ac:dyDescent="0.25">
      <c r="A405" s="103">
        <v>42769</v>
      </c>
      <c r="B405" s="104" t="s">
        <v>4597</v>
      </c>
      <c r="C405" s="110"/>
      <c r="D405" s="106">
        <v>99741</v>
      </c>
      <c r="E405" s="107" t="s">
        <v>133</v>
      </c>
      <c r="F405" s="108">
        <v>80</v>
      </c>
      <c r="G405" s="111">
        <v>42769</v>
      </c>
      <c r="H405" s="93">
        <f t="shared" si="13"/>
        <v>80</v>
      </c>
      <c r="I405" s="108">
        <f t="shared" si="14"/>
        <v>0</v>
      </c>
      <c r="J405" s="21"/>
    </row>
    <row r="406" spans="1:10" x14ac:dyDescent="0.25">
      <c r="A406" s="103">
        <v>42769</v>
      </c>
      <c r="B406" s="104" t="s">
        <v>4598</v>
      </c>
      <c r="C406" s="110"/>
      <c r="D406" s="106">
        <v>99742</v>
      </c>
      <c r="E406" s="116" t="s">
        <v>285</v>
      </c>
      <c r="F406" s="117">
        <v>0</v>
      </c>
      <c r="G406" s="118" t="s">
        <v>95</v>
      </c>
      <c r="H406" s="117">
        <f t="shared" si="13"/>
        <v>0</v>
      </c>
      <c r="I406" s="117">
        <f t="shared" si="14"/>
        <v>0</v>
      </c>
      <c r="J406" s="21"/>
    </row>
    <row r="407" spans="1:10" x14ac:dyDescent="0.25">
      <c r="A407" s="103">
        <v>42769</v>
      </c>
      <c r="B407" s="104" t="s">
        <v>4599</v>
      </c>
      <c r="C407" s="110"/>
      <c r="D407" s="106">
        <v>99743</v>
      </c>
      <c r="E407" s="107" t="s">
        <v>1573</v>
      </c>
      <c r="F407" s="108">
        <v>5310</v>
      </c>
      <c r="G407" s="111">
        <v>42769</v>
      </c>
      <c r="H407" s="93">
        <f t="shared" si="13"/>
        <v>5310</v>
      </c>
      <c r="I407" s="108">
        <f t="shared" si="14"/>
        <v>0</v>
      </c>
      <c r="J407" s="21"/>
    </row>
    <row r="408" spans="1:10" x14ac:dyDescent="0.25">
      <c r="A408" s="103">
        <v>42769</v>
      </c>
      <c r="B408" s="104" t="s">
        <v>4600</v>
      </c>
      <c r="C408" s="110"/>
      <c r="D408" s="106">
        <v>99744</v>
      </c>
      <c r="E408" s="107" t="s">
        <v>352</v>
      </c>
      <c r="F408" s="108">
        <v>3146</v>
      </c>
      <c r="G408" s="111">
        <v>42769</v>
      </c>
      <c r="H408" s="93">
        <f t="shared" si="13"/>
        <v>3146</v>
      </c>
      <c r="I408" s="108">
        <f t="shared" si="14"/>
        <v>0</v>
      </c>
      <c r="J408" s="21"/>
    </row>
    <row r="409" spans="1:10" x14ac:dyDescent="0.25">
      <c r="A409" s="103">
        <v>42769</v>
      </c>
      <c r="B409" s="104" t="s">
        <v>4601</v>
      </c>
      <c r="C409" s="110"/>
      <c r="D409" s="106">
        <v>99745</v>
      </c>
      <c r="E409" s="107" t="s">
        <v>1925</v>
      </c>
      <c r="F409" s="108">
        <v>594.4</v>
      </c>
      <c r="G409" s="111">
        <v>42769</v>
      </c>
      <c r="H409" s="93">
        <f t="shared" si="13"/>
        <v>594.4</v>
      </c>
      <c r="I409" s="108">
        <f t="shared" si="14"/>
        <v>0</v>
      </c>
      <c r="J409" s="21"/>
    </row>
    <row r="410" spans="1:10" x14ac:dyDescent="0.25">
      <c r="A410" s="103">
        <v>42769</v>
      </c>
      <c r="B410" s="104" t="s">
        <v>4602</v>
      </c>
      <c r="C410" s="110"/>
      <c r="D410" s="106">
        <v>99746</v>
      </c>
      <c r="E410" s="107" t="s">
        <v>2054</v>
      </c>
      <c r="F410" s="108">
        <v>518.5</v>
      </c>
      <c r="G410" s="111">
        <v>42769</v>
      </c>
      <c r="H410" s="93">
        <f t="shared" si="13"/>
        <v>518.5</v>
      </c>
      <c r="I410" s="108">
        <f t="shared" si="14"/>
        <v>0</v>
      </c>
      <c r="J410" s="21"/>
    </row>
    <row r="411" spans="1:10" x14ac:dyDescent="0.25">
      <c r="A411" s="103">
        <v>42769</v>
      </c>
      <c r="B411" s="104" t="s">
        <v>4603</v>
      </c>
      <c r="C411" s="110"/>
      <c r="D411" s="106">
        <v>99747</v>
      </c>
      <c r="E411" s="107" t="s">
        <v>236</v>
      </c>
      <c r="F411" s="108">
        <v>36482.800000000003</v>
      </c>
      <c r="G411" s="111">
        <v>42780</v>
      </c>
      <c r="H411" s="93">
        <f t="shared" si="13"/>
        <v>36482.800000000003</v>
      </c>
      <c r="I411" s="108">
        <f t="shared" si="14"/>
        <v>0</v>
      </c>
      <c r="J411" s="21"/>
    </row>
    <row r="412" spans="1:10" x14ac:dyDescent="0.25">
      <c r="A412" s="103">
        <v>42769</v>
      </c>
      <c r="B412" s="104" t="s">
        <v>4604</v>
      </c>
      <c r="C412" s="110"/>
      <c r="D412" s="106">
        <v>99748</v>
      </c>
      <c r="E412" s="107" t="s">
        <v>113</v>
      </c>
      <c r="F412" s="108">
        <v>3028</v>
      </c>
      <c r="G412" s="111">
        <v>42770</v>
      </c>
      <c r="H412" s="93">
        <f t="shared" si="13"/>
        <v>3028</v>
      </c>
      <c r="I412" s="108">
        <f t="shared" si="14"/>
        <v>0</v>
      </c>
      <c r="J412" s="21"/>
    </row>
    <row r="413" spans="1:10" x14ac:dyDescent="0.25">
      <c r="A413" s="103">
        <v>42769</v>
      </c>
      <c r="B413" s="104" t="s">
        <v>4605</v>
      </c>
      <c r="C413" s="110"/>
      <c r="D413" s="106">
        <v>99749</v>
      </c>
      <c r="E413" s="107" t="s">
        <v>30</v>
      </c>
      <c r="F413" s="108">
        <v>541.4</v>
      </c>
      <c r="G413" s="111">
        <v>42769</v>
      </c>
      <c r="H413" s="93">
        <f t="shared" si="13"/>
        <v>541.4</v>
      </c>
      <c r="I413" s="108">
        <f t="shared" si="14"/>
        <v>0</v>
      </c>
      <c r="J413" s="21"/>
    </row>
    <row r="414" spans="1:10" x14ac:dyDescent="0.25">
      <c r="A414" s="103">
        <v>42769</v>
      </c>
      <c r="B414" s="104" t="s">
        <v>4606</v>
      </c>
      <c r="C414" s="110"/>
      <c r="D414" s="106">
        <v>99750</v>
      </c>
      <c r="E414" s="107" t="s">
        <v>354</v>
      </c>
      <c r="F414" s="108">
        <v>638.4</v>
      </c>
      <c r="G414" s="111">
        <v>42769</v>
      </c>
      <c r="H414" s="93">
        <f t="shared" si="13"/>
        <v>638.4</v>
      </c>
      <c r="I414" s="108">
        <f t="shared" si="14"/>
        <v>0</v>
      </c>
      <c r="J414" s="21"/>
    </row>
    <row r="415" spans="1:10" x14ac:dyDescent="0.25">
      <c r="A415" s="103">
        <v>42769</v>
      </c>
      <c r="B415" s="104" t="s">
        <v>4607</v>
      </c>
      <c r="C415" s="110"/>
      <c r="D415" s="106">
        <v>99751</v>
      </c>
      <c r="E415" s="107" t="s">
        <v>122</v>
      </c>
      <c r="F415" s="108">
        <v>2125.1999999999998</v>
      </c>
      <c r="G415" s="111">
        <v>42774</v>
      </c>
      <c r="H415" s="93">
        <f t="shared" si="13"/>
        <v>2125.1999999999998</v>
      </c>
      <c r="I415" s="108">
        <f t="shared" si="14"/>
        <v>0</v>
      </c>
      <c r="J415" s="21"/>
    </row>
    <row r="416" spans="1:10" x14ac:dyDescent="0.25">
      <c r="A416" s="103">
        <v>42769</v>
      </c>
      <c r="B416" s="104" t="s">
        <v>4608</v>
      </c>
      <c r="C416" s="110"/>
      <c r="D416" s="106">
        <v>99752</v>
      </c>
      <c r="E416" s="107" t="s">
        <v>2240</v>
      </c>
      <c r="F416" s="108">
        <v>8116</v>
      </c>
      <c r="G416" s="111">
        <v>42769</v>
      </c>
      <c r="H416" s="93">
        <f t="shared" si="13"/>
        <v>8116</v>
      </c>
      <c r="I416" s="108">
        <f t="shared" si="14"/>
        <v>0</v>
      </c>
      <c r="J416" s="21"/>
    </row>
    <row r="417" spans="1:10" x14ac:dyDescent="0.25">
      <c r="A417" s="103">
        <v>42769</v>
      </c>
      <c r="B417" s="104" t="s">
        <v>4609</v>
      </c>
      <c r="C417" s="110"/>
      <c r="D417" s="106">
        <v>99753</v>
      </c>
      <c r="E417" s="107" t="s">
        <v>10</v>
      </c>
      <c r="F417" s="108">
        <v>21149.599999999999</v>
      </c>
      <c r="G417" s="111">
        <v>42776</v>
      </c>
      <c r="H417" s="93">
        <f t="shared" si="13"/>
        <v>21149.599999999999</v>
      </c>
      <c r="I417" s="108">
        <f t="shared" si="14"/>
        <v>0</v>
      </c>
      <c r="J417" s="21"/>
    </row>
    <row r="418" spans="1:10" x14ac:dyDescent="0.25">
      <c r="A418" s="103">
        <v>42769</v>
      </c>
      <c r="B418" s="104" t="s">
        <v>4610</v>
      </c>
      <c r="C418" s="110"/>
      <c r="D418" s="106">
        <v>99754</v>
      </c>
      <c r="E418" s="107" t="s">
        <v>205</v>
      </c>
      <c r="F418" s="108">
        <v>16159.2</v>
      </c>
      <c r="G418" s="111">
        <v>42802</v>
      </c>
      <c r="H418" s="93">
        <f t="shared" si="13"/>
        <v>16159.2</v>
      </c>
      <c r="I418" s="108">
        <f t="shared" si="14"/>
        <v>0</v>
      </c>
      <c r="J418" s="21"/>
    </row>
    <row r="419" spans="1:10" x14ac:dyDescent="0.25">
      <c r="A419" s="103">
        <v>42769</v>
      </c>
      <c r="B419" s="104" t="s">
        <v>4611</v>
      </c>
      <c r="C419" s="110"/>
      <c r="D419" s="106">
        <v>99755</v>
      </c>
      <c r="E419" s="107" t="s">
        <v>211</v>
      </c>
      <c r="F419" s="108">
        <v>8476.2000000000007</v>
      </c>
      <c r="G419" s="111">
        <v>42769</v>
      </c>
      <c r="H419" s="93">
        <f t="shared" si="13"/>
        <v>8476.2000000000007</v>
      </c>
      <c r="I419" s="108">
        <f t="shared" si="14"/>
        <v>0</v>
      </c>
      <c r="J419" s="21"/>
    </row>
    <row r="420" spans="1:10" x14ac:dyDescent="0.25">
      <c r="A420" s="103">
        <v>42769</v>
      </c>
      <c r="B420" s="104" t="s">
        <v>4612</v>
      </c>
      <c r="C420" s="110"/>
      <c r="D420" s="106">
        <v>99756</v>
      </c>
      <c r="E420" s="107" t="s">
        <v>405</v>
      </c>
      <c r="F420" s="108">
        <v>4280.3999999999996</v>
      </c>
      <c r="G420" s="111">
        <v>42769</v>
      </c>
      <c r="H420" s="93">
        <f t="shared" si="13"/>
        <v>4280.3999999999996</v>
      </c>
      <c r="I420" s="108">
        <f t="shared" si="14"/>
        <v>0</v>
      </c>
      <c r="J420" s="21"/>
    </row>
    <row r="421" spans="1:10" x14ac:dyDescent="0.25">
      <c r="A421" s="103">
        <v>42769</v>
      </c>
      <c r="B421" s="104" t="s">
        <v>4613</v>
      </c>
      <c r="C421" s="110"/>
      <c r="D421" s="106">
        <v>99757</v>
      </c>
      <c r="E421" s="107" t="s">
        <v>430</v>
      </c>
      <c r="F421" s="108">
        <v>1503.6</v>
      </c>
      <c r="G421" s="111">
        <v>42769</v>
      </c>
      <c r="H421" s="93">
        <f t="shared" si="13"/>
        <v>1503.6</v>
      </c>
      <c r="I421" s="108">
        <f t="shared" si="14"/>
        <v>0</v>
      </c>
      <c r="J421" s="21"/>
    </row>
    <row r="422" spans="1:10" x14ac:dyDescent="0.25">
      <c r="A422" s="103">
        <v>42769</v>
      </c>
      <c r="B422" s="104" t="s">
        <v>4614</v>
      </c>
      <c r="C422" s="110"/>
      <c r="D422" s="106">
        <v>99758</v>
      </c>
      <c r="E422" s="107" t="s">
        <v>531</v>
      </c>
      <c r="F422" s="108">
        <v>33800.400000000001</v>
      </c>
      <c r="G422" s="111">
        <v>42769</v>
      </c>
      <c r="H422" s="93">
        <f t="shared" si="13"/>
        <v>33800.400000000001</v>
      </c>
      <c r="I422" s="108">
        <f t="shared" si="14"/>
        <v>0</v>
      </c>
      <c r="J422" s="21"/>
    </row>
    <row r="423" spans="1:10" x14ac:dyDescent="0.25">
      <c r="A423" s="103">
        <v>42769</v>
      </c>
      <c r="B423" s="104" t="s">
        <v>4615</v>
      </c>
      <c r="C423" s="110"/>
      <c r="D423" s="106">
        <v>99759</v>
      </c>
      <c r="E423" s="107" t="s">
        <v>222</v>
      </c>
      <c r="F423" s="108">
        <v>464087</v>
      </c>
      <c r="G423" s="111">
        <v>42774</v>
      </c>
      <c r="H423" s="93">
        <f t="shared" si="13"/>
        <v>464087</v>
      </c>
      <c r="I423" s="108">
        <f t="shared" si="14"/>
        <v>0</v>
      </c>
      <c r="J423" s="21"/>
    </row>
    <row r="424" spans="1:10" x14ac:dyDescent="0.25">
      <c r="A424" s="103">
        <v>42769</v>
      </c>
      <c r="B424" s="104" t="s">
        <v>4616</v>
      </c>
      <c r="C424" s="110"/>
      <c r="D424" s="106">
        <v>99760</v>
      </c>
      <c r="E424" s="107" t="s">
        <v>55</v>
      </c>
      <c r="F424" s="108">
        <v>25641.9</v>
      </c>
      <c r="G424" s="111">
        <v>42769</v>
      </c>
      <c r="H424" s="93">
        <f t="shared" si="13"/>
        <v>25641.9</v>
      </c>
      <c r="I424" s="108">
        <f t="shared" si="14"/>
        <v>0</v>
      </c>
      <c r="J424" s="21"/>
    </row>
    <row r="425" spans="1:10" x14ac:dyDescent="0.25">
      <c r="A425" s="103">
        <v>42769</v>
      </c>
      <c r="B425" s="104" t="s">
        <v>4617</v>
      </c>
      <c r="C425" s="110"/>
      <c r="D425" s="106">
        <v>99761</v>
      </c>
      <c r="E425" s="107" t="s">
        <v>921</v>
      </c>
      <c r="F425" s="108">
        <v>6829.2</v>
      </c>
      <c r="G425" s="111">
        <v>42769</v>
      </c>
      <c r="H425" s="93">
        <f t="shared" si="13"/>
        <v>6829.2</v>
      </c>
      <c r="I425" s="108">
        <f t="shared" si="14"/>
        <v>0</v>
      </c>
      <c r="J425" s="21"/>
    </row>
    <row r="426" spans="1:10" x14ac:dyDescent="0.25">
      <c r="A426" s="103">
        <v>42770</v>
      </c>
      <c r="B426" s="104" t="s">
        <v>4618</v>
      </c>
      <c r="C426" s="110"/>
      <c r="D426" s="106">
        <v>99762</v>
      </c>
      <c r="E426" s="107" t="s">
        <v>231</v>
      </c>
      <c r="F426" s="108">
        <v>10685.7</v>
      </c>
      <c r="G426" s="111" t="s">
        <v>4261</v>
      </c>
      <c r="H426" s="93">
        <f t="shared" si="13"/>
        <v>10685.7</v>
      </c>
      <c r="I426" s="108">
        <f t="shared" si="14"/>
        <v>0</v>
      </c>
      <c r="J426" s="21"/>
    </row>
    <row r="427" spans="1:10" x14ac:dyDescent="0.25">
      <c r="A427" s="103">
        <v>42770</v>
      </c>
      <c r="B427" s="104" t="s">
        <v>4619</v>
      </c>
      <c r="C427" s="110"/>
      <c r="D427" s="106">
        <v>99763</v>
      </c>
      <c r="E427" s="107" t="s">
        <v>231</v>
      </c>
      <c r="F427" s="108">
        <v>42562.9</v>
      </c>
      <c r="G427" s="111" t="s">
        <v>4261</v>
      </c>
      <c r="H427" s="93">
        <f t="shared" si="13"/>
        <v>42562.9</v>
      </c>
      <c r="I427" s="108">
        <f t="shared" si="14"/>
        <v>0</v>
      </c>
      <c r="J427" s="21"/>
    </row>
    <row r="428" spans="1:10" x14ac:dyDescent="0.25">
      <c r="A428" s="103">
        <v>42770</v>
      </c>
      <c r="B428" s="104" t="s">
        <v>4620</v>
      </c>
      <c r="C428" s="110"/>
      <c r="D428" s="106">
        <v>99764</v>
      </c>
      <c r="E428" s="107" t="s">
        <v>28</v>
      </c>
      <c r="F428" s="108">
        <v>4671.8</v>
      </c>
      <c r="G428" s="111" t="s">
        <v>4261</v>
      </c>
      <c r="H428" s="93">
        <f t="shared" si="13"/>
        <v>4671.8</v>
      </c>
      <c r="I428" s="108">
        <f t="shared" si="14"/>
        <v>0</v>
      </c>
      <c r="J428" s="21"/>
    </row>
    <row r="429" spans="1:10" x14ac:dyDescent="0.25">
      <c r="A429" s="103">
        <v>42770</v>
      </c>
      <c r="B429" s="104" t="s">
        <v>4621</v>
      </c>
      <c r="C429" s="110"/>
      <c r="D429" s="106">
        <v>99765</v>
      </c>
      <c r="E429" s="107" t="s">
        <v>1786</v>
      </c>
      <c r="F429" s="108">
        <v>9538.6</v>
      </c>
      <c r="G429" s="111">
        <v>42770</v>
      </c>
      <c r="H429" s="93">
        <f t="shared" si="13"/>
        <v>9538.6</v>
      </c>
      <c r="I429" s="108">
        <f t="shared" si="14"/>
        <v>0</v>
      </c>
      <c r="J429" s="21"/>
    </row>
    <row r="430" spans="1:10" x14ac:dyDescent="0.25">
      <c r="A430" s="103">
        <v>42770</v>
      </c>
      <c r="B430" s="104" t="s">
        <v>4622</v>
      </c>
      <c r="C430" s="110"/>
      <c r="D430" s="106">
        <v>99766</v>
      </c>
      <c r="E430" s="107" t="s">
        <v>67</v>
      </c>
      <c r="F430" s="108">
        <v>12645.6</v>
      </c>
      <c r="G430" s="111">
        <v>42777</v>
      </c>
      <c r="H430" s="93">
        <f t="shared" si="13"/>
        <v>12645.6</v>
      </c>
      <c r="I430" s="108">
        <f t="shared" si="14"/>
        <v>0</v>
      </c>
      <c r="J430" s="21"/>
    </row>
    <row r="431" spans="1:10" x14ac:dyDescent="0.25">
      <c r="A431" s="103">
        <v>42770</v>
      </c>
      <c r="B431" s="104" t="s">
        <v>4623</v>
      </c>
      <c r="C431" s="110"/>
      <c r="D431" s="106">
        <v>99767</v>
      </c>
      <c r="E431" s="107" t="s">
        <v>17</v>
      </c>
      <c r="F431" s="108">
        <v>5500</v>
      </c>
      <c r="G431" s="111">
        <v>42770</v>
      </c>
      <c r="H431" s="93">
        <f t="shared" si="13"/>
        <v>5500</v>
      </c>
      <c r="I431" s="108">
        <f t="shared" si="14"/>
        <v>0</v>
      </c>
      <c r="J431" s="21"/>
    </row>
    <row r="432" spans="1:10" x14ac:dyDescent="0.25">
      <c r="A432" s="103">
        <v>42770</v>
      </c>
      <c r="B432" s="104" t="s">
        <v>4624</v>
      </c>
      <c r="C432" s="110"/>
      <c r="D432" s="106">
        <v>99768</v>
      </c>
      <c r="E432" s="107" t="s">
        <v>1335</v>
      </c>
      <c r="F432" s="108">
        <v>10527.9</v>
      </c>
      <c r="G432" s="111">
        <v>42770</v>
      </c>
      <c r="H432" s="93">
        <f t="shared" si="13"/>
        <v>10527.9</v>
      </c>
      <c r="I432" s="108">
        <f t="shared" si="14"/>
        <v>0</v>
      </c>
      <c r="J432" s="21"/>
    </row>
    <row r="433" spans="1:10" x14ac:dyDescent="0.25">
      <c r="A433" s="103">
        <v>42770</v>
      </c>
      <c r="B433" s="104" t="s">
        <v>4625</v>
      </c>
      <c r="C433" s="110"/>
      <c r="D433" s="106">
        <v>99769</v>
      </c>
      <c r="E433" s="107" t="s">
        <v>30</v>
      </c>
      <c r="F433" s="108">
        <v>4012.8</v>
      </c>
      <c r="G433" s="111">
        <v>42770</v>
      </c>
      <c r="H433" s="93">
        <f t="shared" si="13"/>
        <v>4012.8</v>
      </c>
      <c r="I433" s="108">
        <f t="shared" si="14"/>
        <v>0</v>
      </c>
      <c r="J433" s="21"/>
    </row>
    <row r="434" spans="1:10" x14ac:dyDescent="0.25">
      <c r="A434" s="103">
        <v>42770</v>
      </c>
      <c r="B434" s="104" t="s">
        <v>4626</v>
      </c>
      <c r="C434" s="110"/>
      <c r="D434" s="106">
        <v>99770</v>
      </c>
      <c r="E434" s="107" t="s">
        <v>622</v>
      </c>
      <c r="F434" s="108">
        <v>41677.1</v>
      </c>
      <c r="G434" s="111">
        <v>42770</v>
      </c>
      <c r="H434" s="93">
        <f t="shared" si="13"/>
        <v>41677.1</v>
      </c>
      <c r="I434" s="108">
        <f t="shared" si="14"/>
        <v>0</v>
      </c>
      <c r="J434" s="21"/>
    </row>
    <row r="435" spans="1:10" x14ac:dyDescent="0.25">
      <c r="A435" s="103">
        <v>42770</v>
      </c>
      <c r="B435" s="104" t="s">
        <v>4627</v>
      </c>
      <c r="C435" s="110"/>
      <c r="D435" s="106">
        <v>99771</v>
      </c>
      <c r="E435" s="107" t="s">
        <v>430</v>
      </c>
      <c r="F435" s="108">
        <v>2864.4</v>
      </c>
      <c r="G435" s="111">
        <v>42770</v>
      </c>
      <c r="H435" s="93">
        <f t="shared" si="13"/>
        <v>2864.4</v>
      </c>
      <c r="I435" s="108">
        <f t="shared" si="14"/>
        <v>0</v>
      </c>
      <c r="J435" s="21"/>
    </row>
    <row r="436" spans="1:10" x14ac:dyDescent="0.25">
      <c r="A436" s="103">
        <v>42770</v>
      </c>
      <c r="B436" s="104" t="s">
        <v>4628</v>
      </c>
      <c r="C436" s="110"/>
      <c r="D436" s="106">
        <v>99772</v>
      </c>
      <c r="E436" s="107" t="s">
        <v>274</v>
      </c>
      <c r="F436" s="108">
        <v>16101.36</v>
      </c>
      <c r="G436" s="111">
        <v>42774</v>
      </c>
      <c r="H436" s="93">
        <f t="shared" si="13"/>
        <v>16101.36</v>
      </c>
      <c r="I436" s="108">
        <f t="shared" si="14"/>
        <v>0</v>
      </c>
      <c r="J436" s="21"/>
    </row>
    <row r="437" spans="1:10" x14ac:dyDescent="0.25">
      <c r="A437" s="103">
        <v>42770</v>
      </c>
      <c r="B437" s="104" t="s">
        <v>4629</v>
      </c>
      <c r="C437" s="110"/>
      <c r="D437" s="106">
        <v>99773</v>
      </c>
      <c r="E437" s="107" t="s">
        <v>432</v>
      </c>
      <c r="F437" s="108">
        <v>16048.5</v>
      </c>
      <c r="G437" s="111">
        <v>42774</v>
      </c>
      <c r="H437" s="93">
        <f t="shared" si="13"/>
        <v>16048.5</v>
      </c>
      <c r="I437" s="108">
        <f t="shared" si="14"/>
        <v>0</v>
      </c>
      <c r="J437" s="21"/>
    </row>
    <row r="438" spans="1:10" x14ac:dyDescent="0.25">
      <c r="A438" s="103">
        <v>42770</v>
      </c>
      <c r="B438" s="104" t="s">
        <v>4630</v>
      </c>
      <c r="C438" s="110"/>
      <c r="D438" s="106">
        <v>99774</v>
      </c>
      <c r="E438" s="107" t="s">
        <v>26</v>
      </c>
      <c r="F438" s="108">
        <v>26525.8</v>
      </c>
      <c r="G438" s="111">
        <v>42770</v>
      </c>
      <c r="H438" s="93">
        <f t="shared" si="13"/>
        <v>26525.8</v>
      </c>
      <c r="I438" s="108">
        <f t="shared" si="14"/>
        <v>0</v>
      </c>
      <c r="J438" s="21"/>
    </row>
    <row r="439" spans="1:10" ht="30" x14ac:dyDescent="0.25">
      <c r="A439" s="103">
        <v>42770</v>
      </c>
      <c r="B439" s="104" t="s">
        <v>4631</v>
      </c>
      <c r="C439" s="110"/>
      <c r="D439" s="106">
        <v>99775</v>
      </c>
      <c r="E439" s="107" t="s">
        <v>1797</v>
      </c>
      <c r="F439" s="108">
        <v>17675.099999999999</v>
      </c>
      <c r="G439" s="114" t="s">
        <v>4632</v>
      </c>
      <c r="H439" s="115">
        <f>17244+431.1</f>
        <v>17675.099999999999</v>
      </c>
      <c r="I439" s="115">
        <f t="shared" si="14"/>
        <v>0</v>
      </c>
      <c r="J439" s="21"/>
    </row>
    <row r="440" spans="1:10" ht="30" x14ac:dyDescent="0.25">
      <c r="A440" s="103">
        <v>42770</v>
      </c>
      <c r="B440" s="104" t="s">
        <v>4633</v>
      </c>
      <c r="C440" s="110"/>
      <c r="D440" s="106">
        <v>99776</v>
      </c>
      <c r="E440" s="107" t="s">
        <v>1666</v>
      </c>
      <c r="F440" s="108">
        <v>16818.2</v>
      </c>
      <c r="G440" s="114" t="s">
        <v>4632</v>
      </c>
      <c r="H440" s="115">
        <f>16408+410.2</f>
        <v>16818.2</v>
      </c>
      <c r="I440" s="115">
        <f t="shared" si="14"/>
        <v>0</v>
      </c>
      <c r="J440" s="21"/>
    </row>
    <row r="441" spans="1:10" x14ac:dyDescent="0.25">
      <c r="A441" s="103">
        <v>42770</v>
      </c>
      <c r="B441" s="104" t="s">
        <v>4634</v>
      </c>
      <c r="C441" s="110"/>
      <c r="D441" s="106">
        <v>99777</v>
      </c>
      <c r="E441" s="107" t="s">
        <v>26</v>
      </c>
      <c r="F441" s="108">
        <v>1197</v>
      </c>
      <c r="G441" s="111">
        <v>42770</v>
      </c>
      <c r="H441" s="93">
        <f t="shared" si="13"/>
        <v>1197</v>
      </c>
      <c r="I441" s="108">
        <f t="shared" si="14"/>
        <v>0</v>
      </c>
      <c r="J441" s="21"/>
    </row>
    <row r="442" spans="1:10" x14ac:dyDescent="0.25">
      <c r="A442" s="103">
        <v>42770</v>
      </c>
      <c r="B442" s="104" t="s">
        <v>4635</v>
      </c>
      <c r="C442" s="110"/>
      <c r="D442" s="106">
        <v>99778</v>
      </c>
      <c r="E442" s="107" t="s">
        <v>270</v>
      </c>
      <c r="F442" s="108">
        <v>38643.300000000003</v>
      </c>
      <c r="G442" s="111">
        <v>42774</v>
      </c>
      <c r="H442" s="93">
        <f t="shared" si="13"/>
        <v>38643.300000000003</v>
      </c>
      <c r="I442" s="108">
        <f t="shared" si="14"/>
        <v>0</v>
      </c>
      <c r="J442" s="21"/>
    </row>
    <row r="443" spans="1:10" x14ac:dyDescent="0.25">
      <c r="A443" s="103">
        <v>42770</v>
      </c>
      <c r="B443" s="104" t="s">
        <v>4636</v>
      </c>
      <c r="C443" s="110"/>
      <c r="D443" s="106">
        <v>99779</v>
      </c>
      <c r="E443" s="107" t="s">
        <v>38</v>
      </c>
      <c r="F443" s="108">
        <v>6225.2</v>
      </c>
      <c r="G443" s="111">
        <v>42773</v>
      </c>
      <c r="H443" s="93">
        <f t="shared" si="13"/>
        <v>6225.2</v>
      </c>
      <c r="I443" s="108">
        <f t="shared" si="14"/>
        <v>0</v>
      </c>
      <c r="J443" s="21"/>
    </row>
    <row r="444" spans="1:10" x14ac:dyDescent="0.25">
      <c r="A444" s="103">
        <v>42770</v>
      </c>
      <c r="B444" s="104" t="s">
        <v>4637</v>
      </c>
      <c r="C444" s="110"/>
      <c r="D444" s="106">
        <v>99780</v>
      </c>
      <c r="E444" s="107" t="s">
        <v>32</v>
      </c>
      <c r="F444" s="108">
        <v>16312.2</v>
      </c>
      <c r="G444" s="111">
        <v>42775</v>
      </c>
      <c r="H444" s="93">
        <f t="shared" si="13"/>
        <v>16312.2</v>
      </c>
      <c r="I444" s="108">
        <f t="shared" si="14"/>
        <v>0</v>
      </c>
      <c r="J444" s="21"/>
    </row>
    <row r="445" spans="1:10" x14ac:dyDescent="0.25">
      <c r="A445" s="103">
        <v>42770</v>
      </c>
      <c r="B445" s="104" t="s">
        <v>4638</v>
      </c>
      <c r="C445" s="110"/>
      <c r="D445" s="106">
        <v>99781</v>
      </c>
      <c r="E445" s="107" t="s">
        <v>272</v>
      </c>
      <c r="F445" s="108">
        <v>5344.7</v>
      </c>
      <c r="G445" s="111">
        <v>42774</v>
      </c>
      <c r="H445" s="93">
        <f t="shared" si="13"/>
        <v>5344.7</v>
      </c>
      <c r="I445" s="108">
        <f t="shared" si="14"/>
        <v>0</v>
      </c>
      <c r="J445" s="21"/>
    </row>
    <row r="446" spans="1:10" x14ac:dyDescent="0.25">
      <c r="A446" s="103">
        <v>42770</v>
      </c>
      <c r="B446" s="104" t="s">
        <v>4639</v>
      </c>
      <c r="C446" s="110"/>
      <c r="D446" s="106">
        <v>99782</v>
      </c>
      <c r="E446" s="107" t="s">
        <v>435</v>
      </c>
      <c r="F446" s="108">
        <v>2109</v>
      </c>
      <c r="G446" s="111">
        <v>42774</v>
      </c>
      <c r="H446" s="93">
        <f t="shared" si="13"/>
        <v>2109</v>
      </c>
      <c r="I446" s="108">
        <f t="shared" si="14"/>
        <v>0</v>
      </c>
      <c r="J446" s="21"/>
    </row>
    <row r="447" spans="1:10" ht="30" x14ac:dyDescent="0.25">
      <c r="A447" s="103">
        <v>42770</v>
      </c>
      <c r="B447" s="104" t="s">
        <v>4640</v>
      </c>
      <c r="C447" s="110"/>
      <c r="D447" s="106">
        <v>99783</v>
      </c>
      <c r="E447" s="107" t="s">
        <v>35</v>
      </c>
      <c r="F447" s="108">
        <v>35805.5</v>
      </c>
      <c r="G447" s="114" t="s">
        <v>4480</v>
      </c>
      <c r="H447" s="115">
        <f>24200+11605.5</f>
        <v>35805.5</v>
      </c>
      <c r="I447" s="115">
        <f t="shared" si="14"/>
        <v>0</v>
      </c>
      <c r="J447" s="21"/>
    </row>
    <row r="448" spans="1:10" x14ac:dyDescent="0.25">
      <c r="A448" s="103">
        <v>42770</v>
      </c>
      <c r="B448" s="104" t="s">
        <v>4641</v>
      </c>
      <c r="C448" s="110"/>
      <c r="D448" s="106">
        <v>99784</v>
      </c>
      <c r="E448" s="116" t="s">
        <v>876</v>
      </c>
      <c r="F448" s="117">
        <v>0</v>
      </c>
      <c r="G448" s="118" t="s">
        <v>95</v>
      </c>
      <c r="H448" s="117">
        <f t="shared" si="13"/>
        <v>0</v>
      </c>
      <c r="I448" s="117">
        <f t="shared" si="14"/>
        <v>0</v>
      </c>
      <c r="J448" s="21"/>
    </row>
    <row r="449" spans="1:10" x14ac:dyDescent="0.25">
      <c r="A449" s="103">
        <v>42770</v>
      </c>
      <c r="B449" s="104" t="s">
        <v>4642</v>
      </c>
      <c r="C449" s="110"/>
      <c r="D449" s="106">
        <v>99785</v>
      </c>
      <c r="E449" s="107" t="s">
        <v>590</v>
      </c>
      <c r="F449" s="108">
        <v>3732.3</v>
      </c>
      <c r="G449" s="111">
        <v>42774</v>
      </c>
      <c r="H449" s="93">
        <f t="shared" si="13"/>
        <v>3732.3</v>
      </c>
      <c r="I449" s="108">
        <f t="shared" si="14"/>
        <v>0</v>
      </c>
      <c r="J449" s="21"/>
    </row>
    <row r="450" spans="1:10" x14ac:dyDescent="0.25">
      <c r="A450" s="103">
        <v>42770</v>
      </c>
      <c r="B450" s="104" t="s">
        <v>4643</v>
      </c>
      <c r="C450" s="110"/>
      <c r="D450" s="106">
        <v>99786</v>
      </c>
      <c r="E450" s="107" t="s">
        <v>590</v>
      </c>
      <c r="F450" s="108">
        <v>3591.9</v>
      </c>
      <c r="G450" s="111">
        <v>42774</v>
      </c>
      <c r="H450" s="93">
        <f t="shared" si="13"/>
        <v>3591.9</v>
      </c>
      <c r="I450" s="108">
        <f t="shared" si="14"/>
        <v>0</v>
      </c>
      <c r="J450" s="21"/>
    </row>
    <row r="451" spans="1:10" x14ac:dyDescent="0.25">
      <c r="A451" s="103">
        <v>42770</v>
      </c>
      <c r="B451" s="104" t="s">
        <v>4644</v>
      </c>
      <c r="C451" s="110"/>
      <c r="D451" s="106">
        <v>99787</v>
      </c>
      <c r="E451" s="107" t="s">
        <v>268</v>
      </c>
      <c r="F451" s="108">
        <v>17419.8</v>
      </c>
      <c r="G451" s="111">
        <v>42774</v>
      </c>
      <c r="H451" s="93">
        <f t="shared" si="13"/>
        <v>17419.8</v>
      </c>
      <c r="I451" s="108">
        <f t="shared" si="14"/>
        <v>0</v>
      </c>
      <c r="J451" s="21"/>
    </row>
    <row r="452" spans="1:10" x14ac:dyDescent="0.25">
      <c r="A452" s="103">
        <v>42770</v>
      </c>
      <c r="B452" s="104" t="s">
        <v>4645</v>
      </c>
      <c r="C452" s="110"/>
      <c r="D452" s="106">
        <v>99788</v>
      </c>
      <c r="E452" s="107" t="s">
        <v>876</v>
      </c>
      <c r="F452" s="108">
        <v>3829.8</v>
      </c>
      <c r="G452" s="111">
        <v>42774</v>
      </c>
      <c r="H452" s="93">
        <f t="shared" ref="H452:H515" si="15">F452</f>
        <v>3829.8</v>
      </c>
      <c r="I452" s="108">
        <f t="shared" si="14"/>
        <v>0</v>
      </c>
      <c r="J452" s="21"/>
    </row>
    <row r="453" spans="1:10" x14ac:dyDescent="0.25">
      <c r="A453" s="103">
        <v>42770</v>
      </c>
      <c r="B453" s="104" t="s">
        <v>4646</v>
      </c>
      <c r="C453" s="110"/>
      <c r="D453" s="106">
        <v>99789</v>
      </c>
      <c r="E453" s="107" t="s">
        <v>712</v>
      </c>
      <c r="F453" s="108">
        <v>10761.6</v>
      </c>
      <c r="G453" s="111">
        <v>42770</v>
      </c>
      <c r="H453" s="93">
        <f t="shared" si="15"/>
        <v>10761.6</v>
      </c>
      <c r="I453" s="108">
        <f t="shared" si="14"/>
        <v>0</v>
      </c>
      <c r="J453" s="21"/>
    </row>
    <row r="454" spans="1:10" x14ac:dyDescent="0.25">
      <c r="A454" s="103">
        <v>42770</v>
      </c>
      <c r="B454" s="104" t="s">
        <v>4647</v>
      </c>
      <c r="C454" s="110"/>
      <c r="D454" s="106">
        <v>99790</v>
      </c>
      <c r="E454" s="107" t="s">
        <v>721</v>
      </c>
      <c r="F454" s="108">
        <v>5348.4</v>
      </c>
      <c r="G454" s="111">
        <v>42770</v>
      </c>
      <c r="H454" s="93">
        <f t="shared" si="15"/>
        <v>5348.4</v>
      </c>
      <c r="I454" s="108">
        <f t="shared" ref="I454:I517" si="16">F454-H454</f>
        <v>0</v>
      </c>
      <c r="J454" s="21"/>
    </row>
    <row r="455" spans="1:10" x14ac:dyDescent="0.25">
      <c r="A455" s="103">
        <v>42770</v>
      </c>
      <c r="B455" s="104" t="s">
        <v>4648</v>
      </c>
      <c r="C455" s="110"/>
      <c r="D455" s="106">
        <v>99791</v>
      </c>
      <c r="E455" s="107" t="s">
        <v>208</v>
      </c>
      <c r="F455" s="108">
        <v>18793.099999999999</v>
      </c>
      <c r="G455" s="111">
        <v>42770</v>
      </c>
      <c r="H455" s="93">
        <f t="shared" si="15"/>
        <v>18793.099999999999</v>
      </c>
      <c r="I455" s="108">
        <f t="shared" si="16"/>
        <v>0</v>
      </c>
      <c r="J455" s="21"/>
    </row>
    <row r="456" spans="1:10" x14ac:dyDescent="0.25">
      <c r="A456" s="103">
        <v>42770</v>
      </c>
      <c r="B456" s="104" t="s">
        <v>4649</v>
      </c>
      <c r="C456" s="110"/>
      <c r="D456" s="106">
        <v>99792</v>
      </c>
      <c r="E456" s="107" t="s">
        <v>435</v>
      </c>
      <c r="F456" s="108">
        <v>231.4</v>
      </c>
      <c r="G456" s="111">
        <v>42775</v>
      </c>
      <c r="H456" s="93">
        <f t="shared" si="15"/>
        <v>231.4</v>
      </c>
      <c r="I456" s="108">
        <f t="shared" si="16"/>
        <v>0</v>
      </c>
      <c r="J456" s="21"/>
    </row>
    <row r="457" spans="1:10" x14ac:dyDescent="0.25">
      <c r="A457" s="103">
        <v>42770</v>
      </c>
      <c r="B457" s="104" t="s">
        <v>4650</v>
      </c>
      <c r="C457" s="110"/>
      <c r="D457" s="106">
        <v>99793</v>
      </c>
      <c r="E457" s="107" t="s">
        <v>590</v>
      </c>
      <c r="F457" s="108">
        <v>200.2</v>
      </c>
      <c r="G457" s="111">
        <v>42774</v>
      </c>
      <c r="H457" s="93">
        <f t="shared" si="15"/>
        <v>200.2</v>
      </c>
      <c r="I457" s="108">
        <f t="shared" si="16"/>
        <v>0</v>
      </c>
      <c r="J457" s="21"/>
    </row>
    <row r="458" spans="1:10" x14ac:dyDescent="0.25">
      <c r="A458" s="103">
        <v>42770</v>
      </c>
      <c r="B458" s="104" t="s">
        <v>4651</v>
      </c>
      <c r="C458" s="110"/>
      <c r="D458" s="106">
        <v>99794</v>
      </c>
      <c r="E458" s="107" t="s">
        <v>974</v>
      </c>
      <c r="F458" s="108">
        <v>12224</v>
      </c>
      <c r="G458" s="111">
        <v>42770</v>
      </c>
      <c r="H458" s="93">
        <f t="shared" si="15"/>
        <v>12224</v>
      </c>
      <c r="I458" s="108">
        <f t="shared" si="16"/>
        <v>0</v>
      </c>
      <c r="J458" s="21"/>
    </row>
    <row r="459" spans="1:10" x14ac:dyDescent="0.25">
      <c r="A459" s="103">
        <v>42770</v>
      </c>
      <c r="B459" s="104" t="s">
        <v>4652</v>
      </c>
      <c r="C459" s="110"/>
      <c r="D459" s="106">
        <v>99795</v>
      </c>
      <c r="E459" s="107" t="s">
        <v>414</v>
      </c>
      <c r="F459" s="108">
        <v>988.2</v>
      </c>
      <c r="G459" s="111">
        <v>42770</v>
      </c>
      <c r="H459" s="93">
        <f t="shared" si="15"/>
        <v>988.2</v>
      </c>
      <c r="I459" s="108">
        <f t="shared" si="16"/>
        <v>0</v>
      </c>
      <c r="J459" s="21"/>
    </row>
    <row r="460" spans="1:10" x14ac:dyDescent="0.25">
      <c r="A460" s="103">
        <v>42770</v>
      </c>
      <c r="B460" s="104" t="s">
        <v>4653</v>
      </c>
      <c r="C460" s="110"/>
      <c r="D460" s="106">
        <v>99796</v>
      </c>
      <c r="E460" s="107" t="s">
        <v>3426</v>
      </c>
      <c r="F460" s="108">
        <v>2284.8000000000002</v>
      </c>
      <c r="G460" s="111">
        <v>42770</v>
      </c>
      <c r="H460" s="93">
        <f t="shared" si="15"/>
        <v>2284.8000000000002</v>
      </c>
      <c r="I460" s="108">
        <f t="shared" si="16"/>
        <v>0</v>
      </c>
      <c r="J460" s="21"/>
    </row>
    <row r="461" spans="1:10" x14ac:dyDescent="0.25">
      <c r="A461" s="103">
        <v>42770</v>
      </c>
      <c r="B461" s="104" t="s">
        <v>4654</v>
      </c>
      <c r="C461" s="110"/>
      <c r="D461" s="106">
        <v>99797</v>
      </c>
      <c r="E461" s="107" t="s">
        <v>250</v>
      </c>
      <c r="F461" s="108">
        <v>16964.2</v>
      </c>
      <c r="G461" s="111">
        <v>42772</v>
      </c>
      <c r="H461" s="93">
        <f t="shared" si="15"/>
        <v>16964.2</v>
      </c>
      <c r="I461" s="108">
        <f t="shared" si="16"/>
        <v>0</v>
      </c>
      <c r="J461" s="21"/>
    </row>
    <row r="462" spans="1:10" x14ac:dyDescent="0.25">
      <c r="A462" s="103">
        <v>42770</v>
      </c>
      <c r="B462" s="104" t="s">
        <v>4655</v>
      </c>
      <c r="C462" s="110"/>
      <c r="D462" s="106">
        <v>99798</v>
      </c>
      <c r="E462" s="107" t="s">
        <v>79</v>
      </c>
      <c r="F462" s="108">
        <v>2850.9</v>
      </c>
      <c r="G462" s="111">
        <v>42770</v>
      </c>
      <c r="H462" s="93">
        <f t="shared" si="15"/>
        <v>2850.9</v>
      </c>
      <c r="I462" s="108">
        <f t="shared" si="16"/>
        <v>0</v>
      </c>
      <c r="J462" s="21"/>
    </row>
    <row r="463" spans="1:10" x14ac:dyDescent="0.25">
      <c r="A463" s="103">
        <v>42770</v>
      </c>
      <c r="B463" s="104" t="s">
        <v>4656</v>
      </c>
      <c r="C463" s="110"/>
      <c r="D463" s="106">
        <v>99799</v>
      </c>
      <c r="E463" s="107" t="s">
        <v>492</v>
      </c>
      <c r="F463" s="108">
        <v>35119.56</v>
      </c>
      <c r="G463" s="111">
        <v>42770</v>
      </c>
      <c r="H463" s="93">
        <f t="shared" si="15"/>
        <v>35119.56</v>
      </c>
      <c r="I463" s="108">
        <f t="shared" si="16"/>
        <v>0</v>
      </c>
      <c r="J463" s="21"/>
    </row>
    <row r="464" spans="1:10" x14ac:dyDescent="0.25">
      <c r="A464" s="103">
        <v>42770</v>
      </c>
      <c r="B464" s="104" t="s">
        <v>4657</v>
      </c>
      <c r="C464" s="110"/>
      <c r="D464" s="106">
        <v>99800</v>
      </c>
      <c r="E464" s="107" t="s">
        <v>157</v>
      </c>
      <c r="F464" s="108">
        <v>22109.599999999999</v>
      </c>
      <c r="G464" s="111">
        <v>42770</v>
      </c>
      <c r="H464" s="93">
        <f t="shared" si="15"/>
        <v>22109.599999999999</v>
      </c>
      <c r="I464" s="108">
        <f t="shared" si="16"/>
        <v>0</v>
      </c>
      <c r="J464" s="21"/>
    </row>
    <row r="465" spans="1:10" x14ac:dyDescent="0.25">
      <c r="A465" s="103">
        <v>42770</v>
      </c>
      <c r="B465" s="104" t="s">
        <v>4658</v>
      </c>
      <c r="C465" s="110"/>
      <c r="D465" s="106">
        <v>99801</v>
      </c>
      <c r="E465" s="107" t="s">
        <v>253</v>
      </c>
      <c r="F465" s="108">
        <v>10596.3</v>
      </c>
      <c r="G465" s="111">
        <v>42774</v>
      </c>
      <c r="H465" s="93">
        <f t="shared" si="15"/>
        <v>10596.3</v>
      </c>
      <c r="I465" s="108">
        <f t="shared" si="16"/>
        <v>0</v>
      </c>
      <c r="J465" s="21"/>
    </row>
    <row r="466" spans="1:10" x14ac:dyDescent="0.25">
      <c r="A466" s="103">
        <v>42770</v>
      </c>
      <c r="B466" s="104" t="s">
        <v>4659</v>
      </c>
      <c r="C466" s="110"/>
      <c r="D466" s="106">
        <v>99802</v>
      </c>
      <c r="E466" s="107" t="s">
        <v>118</v>
      </c>
      <c r="F466" s="108">
        <v>33735.599999999999</v>
      </c>
      <c r="G466" s="111">
        <v>42770</v>
      </c>
      <c r="H466" s="93">
        <f t="shared" si="15"/>
        <v>33735.599999999999</v>
      </c>
      <c r="I466" s="108">
        <f t="shared" si="16"/>
        <v>0</v>
      </c>
      <c r="J466" s="21"/>
    </row>
    <row r="467" spans="1:10" ht="30" x14ac:dyDescent="0.25">
      <c r="A467" s="103">
        <v>42770</v>
      </c>
      <c r="B467" s="104" t="s">
        <v>4660</v>
      </c>
      <c r="C467" s="110"/>
      <c r="D467" s="106">
        <v>99803</v>
      </c>
      <c r="E467" s="107" t="s">
        <v>122</v>
      </c>
      <c r="F467" s="108">
        <v>66477.600000000006</v>
      </c>
      <c r="G467" s="114" t="s">
        <v>4174</v>
      </c>
      <c r="H467" s="115">
        <f>37364.9+20000+9112.7</f>
        <v>66477.600000000006</v>
      </c>
      <c r="I467" s="115">
        <f t="shared" si="16"/>
        <v>0</v>
      </c>
      <c r="J467" s="21"/>
    </row>
    <row r="468" spans="1:10" x14ac:dyDescent="0.25">
      <c r="A468" s="103">
        <v>42770</v>
      </c>
      <c r="B468" s="104" t="s">
        <v>4661</v>
      </c>
      <c r="C468" s="110"/>
      <c r="D468" s="106">
        <v>99804</v>
      </c>
      <c r="E468" s="107" t="s">
        <v>38</v>
      </c>
      <c r="F468" s="108">
        <v>195</v>
      </c>
      <c r="G468" s="111">
        <v>42772</v>
      </c>
      <c r="H468" s="93">
        <f t="shared" si="15"/>
        <v>195</v>
      </c>
      <c r="I468" s="108">
        <f t="shared" si="16"/>
        <v>0</v>
      </c>
      <c r="J468" s="21"/>
    </row>
    <row r="469" spans="1:10" x14ac:dyDescent="0.25">
      <c r="A469" s="103">
        <v>42770</v>
      </c>
      <c r="B469" s="104" t="s">
        <v>4662</v>
      </c>
      <c r="C469" s="110"/>
      <c r="D469" s="106">
        <v>99805</v>
      </c>
      <c r="E469" s="107" t="s">
        <v>43</v>
      </c>
      <c r="F469" s="108">
        <v>11926.1</v>
      </c>
      <c r="G469" s="111">
        <v>42772</v>
      </c>
      <c r="H469" s="93">
        <f t="shared" si="15"/>
        <v>11926.1</v>
      </c>
      <c r="I469" s="108">
        <f t="shared" si="16"/>
        <v>0</v>
      </c>
      <c r="J469" s="21"/>
    </row>
    <row r="470" spans="1:10" x14ac:dyDescent="0.25">
      <c r="A470" s="103">
        <v>42770</v>
      </c>
      <c r="B470" s="104" t="s">
        <v>4663</v>
      </c>
      <c r="C470" s="110"/>
      <c r="D470" s="106">
        <v>99806</v>
      </c>
      <c r="E470" s="107" t="s">
        <v>125</v>
      </c>
      <c r="F470" s="108">
        <v>12469</v>
      </c>
      <c r="G470" s="111">
        <v>42770</v>
      </c>
      <c r="H470" s="93">
        <f t="shared" si="15"/>
        <v>12469</v>
      </c>
      <c r="I470" s="108">
        <f t="shared" si="16"/>
        <v>0</v>
      </c>
      <c r="J470" s="21"/>
    </row>
    <row r="471" spans="1:10" x14ac:dyDescent="0.25">
      <c r="A471" s="103">
        <v>42770</v>
      </c>
      <c r="B471" s="104" t="s">
        <v>4664</v>
      </c>
      <c r="C471" s="110"/>
      <c r="D471" s="106">
        <v>99807</v>
      </c>
      <c r="E471" s="107" t="s">
        <v>470</v>
      </c>
      <c r="F471" s="108">
        <v>12282.4</v>
      </c>
      <c r="G471" s="111">
        <v>42770</v>
      </c>
      <c r="H471" s="93">
        <f t="shared" si="15"/>
        <v>12282.4</v>
      </c>
      <c r="I471" s="108">
        <f t="shared" si="16"/>
        <v>0</v>
      </c>
      <c r="J471" s="21"/>
    </row>
    <row r="472" spans="1:10" ht="45" x14ac:dyDescent="0.25">
      <c r="A472" s="103">
        <v>42770</v>
      </c>
      <c r="B472" s="104" t="s">
        <v>4665</v>
      </c>
      <c r="C472" s="110"/>
      <c r="D472" s="106">
        <v>99808</v>
      </c>
      <c r="E472" s="107" t="s">
        <v>49</v>
      </c>
      <c r="F472" s="108">
        <v>21707.4</v>
      </c>
      <c r="G472" s="114" t="s">
        <v>4666</v>
      </c>
      <c r="H472" s="115">
        <f>5000+8000+8707.4</f>
        <v>21707.4</v>
      </c>
      <c r="I472" s="115">
        <f t="shared" si="16"/>
        <v>0</v>
      </c>
      <c r="J472" s="21"/>
    </row>
    <row r="473" spans="1:10" ht="45" x14ac:dyDescent="0.25">
      <c r="A473" s="103">
        <v>42770</v>
      </c>
      <c r="B473" s="104" t="s">
        <v>4667</v>
      </c>
      <c r="C473" s="110"/>
      <c r="D473" s="106">
        <v>99809</v>
      </c>
      <c r="E473" s="107" t="s">
        <v>40</v>
      </c>
      <c r="F473" s="108">
        <v>12608.2</v>
      </c>
      <c r="G473" s="114" t="s">
        <v>4668</v>
      </c>
      <c r="H473" s="115">
        <f>3400+6000+3208.2</f>
        <v>12608.2</v>
      </c>
      <c r="I473" s="115">
        <f t="shared" si="16"/>
        <v>0</v>
      </c>
      <c r="J473" s="21"/>
    </row>
    <row r="474" spans="1:10" x14ac:dyDescent="0.25">
      <c r="A474" s="103">
        <v>42770</v>
      </c>
      <c r="B474" s="104" t="s">
        <v>4669</v>
      </c>
      <c r="C474" s="110"/>
      <c r="D474" s="106">
        <v>99810</v>
      </c>
      <c r="E474" s="107" t="s">
        <v>51</v>
      </c>
      <c r="F474" s="108">
        <v>4095</v>
      </c>
      <c r="G474" s="111">
        <v>42773</v>
      </c>
      <c r="H474" s="93">
        <f t="shared" si="15"/>
        <v>4095</v>
      </c>
      <c r="I474" s="108">
        <f t="shared" si="16"/>
        <v>0</v>
      </c>
      <c r="J474" s="21"/>
    </row>
    <row r="475" spans="1:10" x14ac:dyDescent="0.25">
      <c r="A475" s="103">
        <v>42770</v>
      </c>
      <c r="B475" s="104" t="s">
        <v>4670</v>
      </c>
      <c r="C475" s="110"/>
      <c r="D475" s="106">
        <v>99811</v>
      </c>
      <c r="E475" s="107" t="s">
        <v>590</v>
      </c>
      <c r="F475" s="108">
        <v>4410.3999999999996</v>
      </c>
      <c r="G475" s="111">
        <v>42774</v>
      </c>
      <c r="H475" s="93">
        <f t="shared" si="15"/>
        <v>4410.3999999999996</v>
      </c>
      <c r="I475" s="108">
        <f t="shared" si="16"/>
        <v>0</v>
      </c>
      <c r="J475" s="21"/>
    </row>
    <row r="476" spans="1:10" x14ac:dyDescent="0.25">
      <c r="A476" s="103">
        <v>42770</v>
      </c>
      <c r="B476" s="104" t="s">
        <v>4671</v>
      </c>
      <c r="C476" s="110"/>
      <c r="D476" s="106">
        <v>99812</v>
      </c>
      <c r="E476" s="107" t="s">
        <v>459</v>
      </c>
      <c r="F476" s="108">
        <v>364</v>
      </c>
      <c r="G476" s="111">
        <v>42770</v>
      </c>
      <c r="H476" s="93">
        <f t="shared" si="15"/>
        <v>364</v>
      </c>
      <c r="I476" s="108">
        <f t="shared" si="16"/>
        <v>0</v>
      </c>
      <c r="J476" s="21"/>
    </row>
    <row r="477" spans="1:10" x14ac:dyDescent="0.25">
      <c r="A477" s="103">
        <v>42770</v>
      </c>
      <c r="B477" s="104" t="s">
        <v>4672</v>
      </c>
      <c r="C477" s="110"/>
      <c r="D477" s="106">
        <v>99813</v>
      </c>
      <c r="E477" s="107" t="s">
        <v>122</v>
      </c>
      <c r="F477" s="108">
        <v>4416</v>
      </c>
      <c r="G477" s="111">
        <v>42776</v>
      </c>
      <c r="H477" s="93">
        <f t="shared" si="15"/>
        <v>4416</v>
      </c>
      <c r="I477" s="108">
        <f t="shared" si="16"/>
        <v>0</v>
      </c>
      <c r="J477" s="21"/>
    </row>
    <row r="478" spans="1:10" x14ac:dyDescent="0.25">
      <c r="A478" s="103">
        <v>42770</v>
      </c>
      <c r="B478" s="104" t="s">
        <v>4673</v>
      </c>
      <c r="C478" s="110"/>
      <c r="D478" s="106">
        <v>99814</v>
      </c>
      <c r="E478" s="107" t="s">
        <v>268</v>
      </c>
      <c r="F478" s="108">
        <v>1880.2</v>
      </c>
      <c r="G478" s="111">
        <v>42774</v>
      </c>
      <c r="H478" s="93">
        <f t="shared" si="15"/>
        <v>1880.2</v>
      </c>
      <c r="I478" s="108">
        <f t="shared" si="16"/>
        <v>0</v>
      </c>
      <c r="J478" s="21"/>
    </row>
    <row r="479" spans="1:10" x14ac:dyDescent="0.25">
      <c r="A479" s="103">
        <v>42770</v>
      </c>
      <c r="B479" s="104" t="s">
        <v>4674</v>
      </c>
      <c r="C479" s="110"/>
      <c r="D479" s="106">
        <v>99815</v>
      </c>
      <c r="E479" s="107" t="s">
        <v>218</v>
      </c>
      <c r="F479" s="108">
        <v>85601.1</v>
      </c>
      <c r="G479" s="111"/>
      <c r="H479" s="93">
        <f t="shared" si="15"/>
        <v>85601.1</v>
      </c>
      <c r="I479" s="108">
        <f t="shared" si="16"/>
        <v>0</v>
      </c>
      <c r="J479" s="21"/>
    </row>
    <row r="480" spans="1:10" x14ac:dyDescent="0.25">
      <c r="A480" s="103">
        <v>42770</v>
      </c>
      <c r="B480" s="104" t="s">
        <v>4675</v>
      </c>
      <c r="C480" s="110"/>
      <c r="D480" s="106">
        <v>99816</v>
      </c>
      <c r="E480" s="107" t="s">
        <v>47</v>
      </c>
      <c r="F480" s="108">
        <v>3375.3</v>
      </c>
      <c r="G480" s="111">
        <v>42770</v>
      </c>
      <c r="H480" s="93">
        <f t="shared" si="15"/>
        <v>3375.3</v>
      </c>
      <c r="I480" s="108">
        <f t="shared" si="16"/>
        <v>0</v>
      </c>
      <c r="J480" s="21"/>
    </row>
    <row r="481" spans="1:10" x14ac:dyDescent="0.25">
      <c r="A481" s="103">
        <v>42770</v>
      </c>
      <c r="B481" s="104" t="s">
        <v>4676</v>
      </c>
      <c r="C481" s="110"/>
      <c r="D481" s="106">
        <v>99817</v>
      </c>
      <c r="E481" s="107" t="s">
        <v>115</v>
      </c>
      <c r="F481" s="108">
        <v>3546.8</v>
      </c>
      <c r="G481" s="111">
        <v>42770</v>
      </c>
      <c r="H481" s="93">
        <f t="shared" si="15"/>
        <v>3546.8</v>
      </c>
      <c r="I481" s="108">
        <f t="shared" si="16"/>
        <v>0</v>
      </c>
      <c r="J481" s="21"/>
    </row>
    <row r="482" spans="1:10" x14ac:dyDescent="0.25">
      <c r="A482" s="103">
        <v>42770</v>
      </c>
      <c r="B482" s="104" t="s">
        <v>4677</v>
      </c>
      <c r="C482" s="110"/>
      <c r="D482" s="106">
        <v>99818</v>
      </c>
      <c r="E482" s="107" t="s">
        <v>99</v>
      </c>
      <c r="F482" s="108">
        <v>5000</v>
      </c>
      <c r="G482" s="111">
        <v>42772</v>
      </c>
      <c r="H482" s="93">
        <f t="shared" si="15"/>
        <v>5000</v>
      </c>
      <c r="I482" s="108">
        <f t="shared" si="16"/>
        <v>0</v>
      </c>
      <c r="J482" s="21"/>
    </row>
    <row r="483" spans="1:10" x14ac:dyDescent="0.25">
      <c r="A483" s="103">
        <v>42770</v>
      </c>
      <c r="B483" s="104" t="s">
        <v>4678</v>
      </c>
      <c r="C483" s="110"/>
      <c r="D483" s="106">
        <v>99819</v>
      </c>
      <c r="E483" s="107" t="s">
        <v>101</v>
      </c>
      <c r="F483" s="108">
        <v>1500</v>
      </c>
      <c r="G483" s="111">
        <v>42772</v>
      </c>
      <c r="H483" s="93">
        <f t="shared" si="15"/>
        <v>1500</v>
      </c>
      <c r="I483" s="108">
        <f t="shared" si="16"/>
        <v>0</v>
      </c>
      <c r="J483" s="21"/>
    </row>
    <row r="484" spans="1:10" x14ac:dyDescent="0.25">
      <c r="A484" s="103">
        <v>42770</v>
      </c>
      <c r="B484" s="104" t="s">
        <v>4679</v>
      </c>
      <c r="C484" s="110"/>
      <c r="D484" s="106">
        <v>99820</v>
      </c>
      <c r="E484" s="107" t="s">
        <v>4369</v>
      </c>
      <c r="F484" s="108">
        <v>1646.4</v>
      </c>
      <c r="G484" s="111">
        <v>42772</v>
      </c>
      <c r="H484" s="93">
        <f t="shared" si="15"/>
        <v>1646.4</v>
      </c>
      <c r="I484" s="108">
        <f t="shared" si="16"/>
        <v>0</v>
      </c>
      <c r="J484" s="21"/>
    </row>
    <row r="485" spans="1:10" x14ac:dyDescent="0.25">
      <c r="A485" s="103">
        <v>42770</v>
      </c>
      <c r="B485" s="104" t="s">
        <v>4680</v>
      </c>
      <c r="C485" s="110"/>
      <c r="D485" s="106">
        <v>99821</v>
      </c>
      <c r="E485" s="107" t="s">
        <v>2986</v>
      </c>
      <c r="F485" s="108">
        <v>3582.6</v>
      </c>
      <c r="G485" s="111">
        <v>42770</v>
      </c>
      <c r="H485" s="93">
        <f t="shared" si="15"/>
        <v>3582.6</v>
      </c>
      <c r="I485" s="108">
        <f t="shared" si="16"/>
        <v>0</v>
      </c>
      <c r="J485" s="21"/>
    </row>
    <row r="486" spans="1:10" x14ac:dyDescent="0.25">
      <c r="A486" s="103">
        <v>42770</v>
      </c>
      <c r="B486" s="104" t="s">
        <v>4681</v>
      </c>
      <c r="C486" s="110"/>
      <c r="D486" s="106">
        <v>99822</v>
      </c>
      <c r="E486" s="107" t="s">
        <v>1259</v>
      </c>
      <c r="F486" s="108">
        <v>2332.8000000000002</v>
      </c>
      <c r="G486" s="111">
        <v>42772</v>
      </c>
      <c r="H486" s="93">
        <f t="shared" si="15"/>
        <v>2332.8000000000002</v>
      </c>
      <c r="I486" s="108">
        <f t="shared" si="16"/>
        <v>0</v>
      </c>
      <c r="J486" s="21"/>
    </row>
    <row r="487" spans="1:10" x14ac:dyDescent="0.25">
      <c r="A487" s="103">
        <v>42770</v>
      </c>
      <c r="B487" s="104" t="s">
        <v>4682</v>
      </c>
      <c r="C487" s="110"/>
      <c r="D487" s="106">
        <v>99823</v>
      </c>
      <c r="E487" s="107" t="s">
        <v>88</v>
      </c>
      <c r="F487" s="108">
        <v>9254.4</v>
      </c>
      <c r="G487" s="111">
        <v>42772</v>
      </c>
      <c r="H487" s="93">
        <f t="shared" si="15"/>
        <v>9254.4</v>
      </c>
      <c r="I487" s="108">
        <f t="shared" si="16"/>
        <v>0</v>
      </c>
      <c r="J487" s="21"/>
    </row>
    <row r="488" spans="1:10" x14ac:dyDescent="0.25">
      <c r="A488" s="103">
        <v>42770</v>
      </c>
      <c r="B488" s="104" t="s">
        <v>4683</v>
      </c>
      <c r="C488" s="110"/>
      <c r="D488" s="106">
        <v>99824</v>
      </c>
      <c r="E488" s="107" t="s">
        <v>1116</v>
      </c>
      <c r="F488" s="108">
        <v>3994.4</v>
      </c>
      <c r="G488" s="111">
        <v>42771</v>
      </c>
      <c r="H488" s="93">
        <f t="shared" si="15"/>
        <v>3994.4</v>
      </c>
      <c r="I488" s="108">
        <f t="shared" si="16"/>
        <v>0</v>
      </c>
      <c r="J488" s="21"/>
    </row>
    <row r="489" spans="1:10" x14ac:dyDescent="0.25">
      <c r="A489" s="103">
        <v>42770</v>
      </c>
      <c r="B489" s="104" t="s">
        <v>4684</v>
      </c>
      <c r="C489" s="110"/>
      <c r="D489" s="106">
        <v>99825</v>
      </c>
      <c r="E489" s="107" t="s">
        <v>613</v>
      </c>
      <c r="F489" s="108">
        <v>3203.2</v>
      </c>
      <c r="G489" s="111">
        <v>42772</v>
      </c>
      <c r="H489" s="93">
        <f t="shared" si="15"/>
        <v>3203.2</v>
      </c>
      <c r="I489" s="108">
        <f t="shared" si="16"/>
        <v>0</v>
      </c>
      <c r="J489" s="21"/>
    </row>
    <row r="490" spans="1:10" x14ac:dyDescent="0.25">
      <c r="A490" s="103">
        <v>42770</v>
      </c>
      <c r="B490" s="104" t="s">
        <v>4685</v>
      </c>
      <c r="C490" s="110"/>
      <c r="D490" s="106">
        <v>99826</v>
      </c>
      <c r="E490" s="107" t="s">
        <v>83</v>
      </c>
      <c r="F490" s="108">
        <v>10144.5</v>
      </c>
      <c r="G490" s="111">
        <v>42772</v>
      </c>
      <c r="H490" s="93">
        <f t="shared" si="15"/>
        <v>10144.5</v>
      </c>
      <c r="I490" s="108">
        <f t="shared" si="16"/>
        <v>0</v>
      </c>
      <c r="J490" s="21"/>
    </row>
    <row r="491" spans="1:10" x14ac:dyDescent="0.25">
      <c r="A491" s="103">
        <v>42770</v>
      </c>
      <c r="B491" s="104" t="s">
        <v>4686</v>
      </c>
      <c r="C491" s="110"/>
      <c r="D491" s="106">
        <v>99827</v>
      </c>
      <c r="E491" s="107" t="s">
        <v>103</v>
      </c>
      <c r="F491" s="108">
        <v>2983.5</v>
      </c>
      <c r="G491" s="111">
        <v>42773</v>
      </c>
      <c r="H491" s="93">
        <f t="shared" si="15"/>
        <v>2983.5</v>
      </c>
      <c r="I491" s="108">
        <f t="shared" si="16"/>
        <v>0</v>
      </c>
      <c r="J491" s="21"/>
    </row>
    <row r="492" spans="1:10" x14ac:dyDescent="0.25">
      <c r="A492" s="103">
        <v>42770</v>
      </c>
      <c r="B492" s="104" t="s">
        <v>4687</v>
      </c>
      <c r="C492" s="110"/>
      <c r="D492" s="106">
        <v>99828</v>
      </c>
      <c r="E492" s="107" t="s">
        <v>1081</v>
      </c>
      <c r="F492" s="108">
        <v>2906.36</v>
      </c>
      <c r="G492" s="111">
        <v>42772</v>
      </c>
      <c r="H492" s="93">
        <f t="shared" si="15"/>
        <v>2906.36</v>
      </c>
      <c r="I492" s="108">
        <f t="shared" si="16"/>
        <v>0</v>
      </c>
      <c r="J492" s="21"/>
    </row>
    <row r="493" spans="1:10" x14ac:dyDescent="0.25">
      <c r="A493" s="103">
        <v>42770</v>
      </c>
      <c r="B493" s="104" t="s">
        <v>4688</v>
      </c>
      <c r="C493" s="110"/>
      <c r="D493" s="106">
        <v>99829</v>
      </c>
      <c r="E493" s="107" t="s">
        <v>445</v>
      </c>
      <c r="F493" s="108">
        <v>545.4</v>
      </c>
      <c r="G493" s="111">
        <v>42772</v>
      </c>
      <c r="H493" s="93">
        <f t="shared" si="15"/>
        <v>545.4</v>
      </c>
      <c r="I493" s="108">
        <f t="shared" si="16"/>
        <v>0</v>
      </c>
      <c r="J493" s="21"/>
    </row>
    <row r="494" spans="1:10" x14ac:dyDescent="0.25">
      <c r="A494" s="103">
        <v>42770</v>
      </c>
      <c r="B494" s="104" t="s">
        <v>4689</v>
      </c>
      <c r="C494" s="110"/>
      <c r="D494" s="106">
        <v>99830</v>
      </c>
      <c r="E494" s="107" t="s">
        <v>168</v>
      </c>
      <c r="F494" s="108">
        <v>337.4</v>
      </c>
      <c r="G494" s="111">
        <v>42770</v>
      </c>
      <c r="H494" s="93">
        <f t="shared" si="15"/>
        <v>337.4</v>
      </c>
      <c r="I494" s="108">
        <f t="shared" si="16"/>
        <v>0</v>
      </c>
      <c r="J494" s="21"/>
    </row>
    <row r="495" spans="1:10" x14ac:dyDescent="0.25">
      <c r="A495" s="103">
        <v>42770</v>
      </c>
      <c r="B495" s="104" t="s">
        <v>4690</v>
      </c>
      <c r="C495" s="110"/>
      <c r="D495" s="106">
        <v>99831</v>
      </c>
      <c r="E495" s="107" t="s">
        <v>92</v>
      </c>
      <c r="F495" s="108">
        <v>3172.2</v>
      </c>
      <c r="G495" s="111">
        <v>42772</v>
      </c>
      <c r="H495" s="93">
        <f t="shared" si="15"/>
        <v>3172.2</v>
      </c>
      <c r="I495" s="108">
        <f t="shared" si="16"/>
        <v>0</v>
      </c>
      <c r="J495" s="21"/>
    </row>
    <row r="496" spans="1:10" x14ac:dyDescent="0.25">
      <c r="A496" s="103">
        <v>42770</v>
      </c>
      <c r="B496" s="104" t="s">
        <v>4691</v>
      </c>
      <c r="C496" s="110"/>
      <c r="D496" s="106">
        <v>99832</v>
      </c>
      <c r="E496" s="107" t="s">
        <v>293</v>
      </c>
      <c r="F496" s="108">
        <v>332.8</v>
      </c>
      <c r="G496" s="111">
        <v>42772</v>
      </c>
      <c r="H496" s="93">
        <f t="shared" si="15"/>
        <v>332.8</v>
      </c>
      <c r="I496" s="108">
        <f t="shared" si="16"/>
        <v>0</v>
      </c>
      <c r="J496" s="21"/>
    </row>
    <row r="497" spans="1:10" x14ac:dyDescent="0.25">
      <c r="A497" s="103">
        <v>42770</v>
      </c>
      <c r="B497" s="104" t="s">
        <v>4692</v>
      </c>
      <c r="C497" s="110"/>
      <c r="D497" s="106">
        <v>99833</v>
      </c>
      <c r="E497" s="107" t="s">
        <v>450</v>
      </c>
      <c r="F497" s="108">
        <v>1274</v>
      </c>
      <c r="G497" s="111">
        <v>42772</v>
      </c>
      <c r="H497" s="93">
        <f t="shared" si="15"/>
        <v>1274</v>
      </c>
      <c r="I497" s="108">
        <f t="shared" si="16"/>
        <v>0</v>
      </c>
      <c r="J497" s="21"/>
    </row>
    <row r="498" spans="1:10" x14ac:dyDescent="0.25">
      <c r="A498" s="103">
        <v>42770</v>
      </c>
      <c r="B498" s="104" t="s">
        <v>4693</v>
      </c>
      <c r="C498" s="110"/>
      <c r="D498" s="106">
        <v>99834</v>
      </c>
      <c r="E498" s="107" t="s">
        <v>305</v>
      </c>
      <c r="F498" s="108">
        <v>6062.4</v>
      </c>
      <c r="G498" s="111">
        <v>42777</v>
      </c>
      <c r="H498" s="93">
        <f t="shared" si="15"/>
        <v>6062.4</v>
      </c>
      <c r="I498" s="108">
        <f t="shared" si="16"/>
        <v>0</v>
      </c>
      <c r="J498" s="21"/>
    </row>
    <row r="499" spans="1:10" x14ac:dyDescent="0.25">
      <c r="A499" s="103">
        <v>42770</v>
      </c>
      <c r="B499" s="104" t="s">
        <v>4694</v>
      </c>
      <c r="C499" s="110"/>
      <c r="D499" s="106">
        <v>99835</v>
      </c>
      <c r="E499" s="107" t="s">
        <v>476</v>
      </c>
      <c r="F499" s="108">
        <v>20855.400000000001</v>
      </c>
      <c r="G499" s="111">
        <v>42773</v>
      </c>
      <c r="H499" s="93">
        <f t="shared" si="15"/>
        <v>20855.400000000001</v>
      </c>
      <c r="I499" s="108">
        <f t="shared" si="16"/>
        <v>0</v>
      </c>
      <c r="J499" s="21"/>
    </row>
    <row r="500" spans="1:10" x14ac:dyDescent="0.25">
      <c r="A500" s="103">
        <v>42770</v>
      </c>
      <c r="B500" s="104" t="s">
        <v>4695</v>
      </c>
      <c r="C500" s="110"/>
      <c r="D500" s="106">
        <v>99836</v>
      </c>
      <c r="E500" s="107" t="s">
        <v>30</v>
      </c>
      <c r="F500" s="108">
        <v>6188</v>
      </c>
      <c r="G500" s="111">
        <v>42770</v>
      </c>
      <c r="H500" s="93">
        <f t="shared" si="15"/>
        <v>6188</v>
      </c>
      <c r="I500" s="108">
        <f t="shared" si="16"/>
        <v>0</v>
      </c>
      <c r="J500" s="21"/>
    </row>
    <row r="501" spans="1:10" x14ac:dyDescent="0.25">
      <c r="A501" s="103">
        <v>42770</v>
      </c>
      <c r="B501" s="104" t="s">
        <v>4696</v>
      </c>
      <c r="C501" s="110"/>
      <c r="D501" s="106">
        <v>99837</v>
      </c>
      <c r="E501" s="107" t="s">
        <v>298</v>
      </c>
      <c r="F501" s="108">
        <v>3936</v>
      </c>
      <c r="G501" s="111">
        <v>42770</v>
      </c>
      <c r="H501" s="93">
        <f t="shared" si="15"/>
        <v>3936</v>
      </c>
      <c r="I501" s="108">
        <f t="shared" si="16"/>
        <v>0</v>
      </c>
      <c r="J501" s="21"/>
    </row>
    <row r="502" spans="1:10" x14ac:dyDescent="0.25">
      <c r="A502" s="103">
        <v>42770</v>
      </c>
      <c r="B502" s="104" t="s">
        <v>4697</v>
      </c>
      <c r="C502" s="110"/>
      <c r="D502" s="106">
        <v>99838</v>
      </c>
      <c r="E502" s="107" t="s">
        <v>159</v>
      </c>
      <c r="F502" s="108">
        <v>2978.4</v>
      </c>
      <c r="G502" s="111">
        <v>42772</v>
      </c>
      <c r="H502" s="93">
        <f t="shared" si="15"/>
        <v>2978.4</v>
      </c>
      <c r="I502" s="108">
        <f t="shared" si="16"/>
        <v>0</v>
      </c>
      <c r="J502" s="21"/>
    </row>
    <row r="503" spans="1:10" x14ac:dyDescent="0.25">
      <c r="A503" s="103">
        <v>42770</v>
      </c>
      <c r="B503" s="104" t="s">
        <v>4698</v>
      </c>
      <c r="C503" s="110"/>
      <c r="D503" s="106">
        <v>99839</v>
      </c>
      <c r="E503" s="107" t="s">
        <v>30</v>
      </c>
      <c r="F503" s="108">
        <v>1334.76</v>
      </c>
      <c r="G503" s="111" t="s">
        <v>4261</v>
      </c>
      <c r="H503" s="93">
        <f t="shared" si="15"/>
        <v>1334.76</v>
      </c>
      <c r="I503" s="108">
        <f t="shared" si="16"/>
        <v>0</v>
      </c>
      <c r="J503" s="21"/>
    </row>
    <row r="504" spans="1:10" x14ac:dyDescent="0.25">
      <c r="A504" s="103">
        <v>42770</v>
      </c>
      <c r="B504" s="104" t="s">
        <v>4699</v>
      </c>
      <c r="C504" s="110"/>
      <c r="D504" s="106">
        <v>99840</v>
      </c>
      <c r="E504" s="107" t="s">
        <v>30</v>
      </c>
      <c r="F504" s="108">
        <v>1464</v>
      </c>
      <c r="G504" s="111" t="s">
        <v>4261</v>
      </c>
      <c r="H504" s="93">
        <f t="shared" si="15"/>
        <v>1464</v>
      </c>
      <c r="I504" s="108">
        <f t="shared" si="16"/>
        <v>0</v>
      </c>
      <c r="J504" s="21"/>
    </row>
    <row r="505" spans="1:10" x14ac:dyDescent="0.25">
      <c r="A505" s="103">
        <v>42770</v>
      </c>
      <c r="B505" s="104" t="s">
        <v>4700</v>
      </c>
      <c r="C505" s="110"/>
      <c r="D505" s="106">
        <v>99841</v>
      </c>
      <c r="E505" s="107" t="s">
        <v>693</v>
      </c>
      <c r="F505" s="108">
        <v>13804.7</v>
      </c>
      <c r="G505" s="111">
        <v>42773</v>
      </c>
      <c r="H505" s="93">
        <f t="shared" si="15"/>
        <v>13804.7</v>
      </c>
      <c r="I505" s="108">
        <f t="shared" si="16"/>
        <v>0</v>
      </c>
      <c r="J505" s="21"/>
    </row>
    <row r="506" spans="1:10" x14ac:dyDescent="0.25">
      <c r="A506" s="103">
        <v>42770</v>
      </c>
      <c r="B506" s="104" t="s">
        <v>4701</v>
      </c>
      <c r="C506" s="110"/>
      <c r="D506" s="106">
        <v>99842</v>
      </c>
      <c r="E506" s="107" t="s">
        <v>428</v>
      </c>
      <c r="F506" s="108">
        <v>2811.6</v>
      </c>
      <c r="G506" s="111">
        <v>42773</v>
      </c>
      <c r="H506" s="93">
        <f t="shared" si="15"/>
        <v>2811.6</v>
      </c>
      <c r="I506" s="108">
        <f t="shared" si="16"/>
        <v>0</v>
      </c>
      <c r="J506" s="21"/>
    </row>
    <row r="507" spans="1:10" x14ac:dyDescent="0.25">
      <c r="A507" s="103">
        <v>42770</v>
      </c>
      <c r="B507" s="104" t="s">
        <v>4702</v>
      </c>
      <c r="C507" s="110"/>
      <c r="D507" s="106">
        <v>99843</v>
      </c>
      <c r="E507" s="107" t="s">
        <v>3998</v>
      </c>
      <c r="F507" s="108">
        <v>13059.2</v>
      </c>
      <c r="G507" s="111">
        <v>42774</v>
      </c>
      <c r="H507" s="93">
        <f t="shared" si="15"/>
        <v>13059.2</v>
      </c>
      <c r="I507" s="108">
        <f t="shared" si="16"/>
        <v>0</v>
      </c>
      <c r="J507" s="21"/>
    </row>
    <row r="508" spans="1:10" x14ac:dyDescent="0.25">
      <c r="A508" s="103">
        <v>42770</v>
      </c>
      <c r="B508" s="104" t="s">
        <v>4703</v>
      </c>
      <c r="C508" s="110"/>
      <c r="D508" s="106">
        <v>99844</v>
      </c>
      <c r="E508" s="107" t="s">
        <v>457</v>
      </c>
      <c r="F508" s="108">
        <v>2870.4</v>
      </c>
      <c r="G508" s="111">
        <v>42770</v>
      </c>
      <c r="H508" s="93">
        <f t="shared" si="15"/>
        <v>2870.4</v>
      </c>
      <c r="I508" s="108">
        <f t="shared" si="16"/>
        <v>0</v>
      </c>
      <c r="J508" s="21"/>
    </row>
    <row r="509" spans="1:10" x14ac:dyDescent="0.25">
      <c r="A509" s="103">
        <v>42770</v>
      </c>
      <c r="B509" s="104" t="s">
        <v>4704</v>
      </c>
      <c r="C509" s="110"/>
      <c r="D509" s="106">
        <v>99845</v>
      </c>
      <c r="E509" s="107" t="s">
        <v>182</v>
      </c>
      <c r="F509" s="108">
        <v>5000</v>
      </c>
      <c r="G509" s="111" t="s">
        <v>4261</v>
      </c>
      <c r="H509" s="93">
        <f t="shared" si="15"/>
        <v>5000</v>
      </c>
      <c r="I509" s="108">
        <f t="shared" si="16"/>
        <v>0</v>
      </c>
      <c r="J509" s="21"/>
    </row>
    <row r="510" spans="1:10" x14ac:dyDescent="0.25">
      <c r="A510" s="103">
        <v>42770</v>
      </c>
      <c r="B510" s="104" t="s">
        <v>4705</v>
      </c>
      <c r="C510" s="110"/>
      <c r="D510" s="106">
        <v>99846</v>
      </c>
      <c r="E510" s="107" t="s">
        <v>19</v>
      </c>
      <c r="F510" s="108">
        <v>1250</v>
      </c>
      <c r="G510" s="111" t="s">
        <v>4261</v>
      </c>
      <c r="H510" s="93">
        <f t="shared" si="15"/>
        <v>1250</v>
      </c>
      <c r="I510" s="108">
        <f t="shared" si="16"/>
        <v>0</v>
      </c>
      <c r="J510" s="21"/>
    </row>
    <row r="511" spans="1:10" x14ac:dyDescent="0.25">
      <c r="A511" s="103">
        <v>42770</v>
      </c>
      <c r="B511" s="104" t="s">
        <v>4706</v>
      </c>
      <c r="C511" s="110"/>
      <c r="D511" s="106">
        <v>99847</v>
      </c>
      <c r="E511" s="116" t="s">
        <v>30</v>
      </c>
      <c r="F511" s="117">
        <v>0</v>
      </c>
      <c r="G511" s="118" t="s">
        <v>95</v>
      </c>
      <c r="H511" s="117">
        <f t="shared" si="15"/>
        <v>0</v>
      </c>
      <c r="I511" s="117">
        <f t="shared" si="16"/>
        <v>0</v>
      </c>
      <c r="J511" s="21"/>
    </row>
    <row r="512" spans="1:10" x14ac:dyDescent="0.25">
      <c r="A512" s="103">
        <v>42770</v>
      </c>
      <c r="B512" s="104" t="s">
        <v>4707</v>
      </c>
      <c r="C512" s="110"/>
      <c r="D512" s="106">
        <v>99848</v>
      </c>
      <c r="E512" s="107" t="s">
        <v>30</v>
      </c>
      <c r="F512" s="108">
        <v>1377.6</v>
      </c>
      <c r="G512" s="111"/>
      <c r="H512" s="93">
        <f t="shared" si="15"/>
        <v>1377.6</v>
      </c>
      <c r="I512" s="108">
        <f t="shared" si="16"/>
        <v>0</v>
      </c>
      <c r="J512" s="21"/>
    </row>
    <row r="513" spans="1:10" x14ac:dyDescent="0.25">
      <c r="A513" s="103">
        <v>42770</v>
      </c>
      <c r="B513" s="104" t="s">
        <v>4708</v>
      </c>
      <c r="C513" s="110"/>
      <c r="D513" s="106">
        <v>99849</v>
      </c>
      <c r="E513" s="107" t="s">
        <v>1299</v>
      </c>
      <c r="F513" s="108">
        <v>8469.4</v>
      </c>
      <c r="G513" s="111" t="s">
        <v>4261</v>
      </c>
      <c r="H513" s="93">
        <f t="shared" si="15"/>
        <v>8469.4</v>
      </c>
      <c r="I513" s="108">
        <f t="shared" si="16"/>
        <v>0</v>
      </c>
      <c r="J513" s="21"/>
    </row>
    <row r="514" spans="1:10" x14ac:dyDescent="0.25">
      <c r="A514" s="103">
        <v>42770</v>
      </c>
      <c r="B514" s="104" t="s">
        <v>4709</v>
      </c>
      <c r="C514" s="110"/>
      <c r="D514" s="106">
        <v>99850</v>
      </c>
      <c r="E514" s="107" t="s">
        <v>45</v>
      </c>
      <c r="F514" s="108">
        <v>2011.6</v>
      </c>
      <c r="G514" s="111" t="s">
        <v>4261</v>
      </c>
      <c r="H514" s="93">
        <f t="shared" si="15"/>
        <v>2011.6</v>
      </c>
      <c r="I514" s="108">
        <f t="shared" si="16"/>
        <v>0</v>
      </c>
      <c r="J514" s="21"/>
    </row>
    <row r="515" spans="1:10" x14ac:dyDescent="0.25">
      <c r="A515" s="103">
        <v>42770</v>
      </c>
      <c r="B515" s="104" t="s">
        <v>4710</v>
      </c>
      <c r="C515" s="110"/>
      <c r="D515" s="106">
        <v>99851</v>
      </c>
      <c r="E515" s="107" t="s">
        <v>53</v>
      </c>
      <c r="F515" s="108">
        <v>2434.6</v>
      </c>
      <c r="G515" s="111" t="s">
        <v>4261</v>
      </c>
      <c r="H515" s="93">
        <f t="shared" si="15"/>
        <v>2434.6</v>
      </c>
      <c r="I515" s="108">
        <f t="shared" si="16"/>
        <v>0</v>
      </c>
      <c r="J515" s="21"/>
    </row>
    <row r="516" spans="1:10" x14ac:dyDescent="0.25">
      <c r="A516" s="103">
        <v>42770</v>
      </c>
      <c r="B516" s="104" t="s">
        <v>4711</v>
      </c>
      <c r="C516" s="110"/>
      <c r="D516" s="106">
        <v>99852</v>
      </c>
      <c r="E516" s="107" t="s">
        <v>61</v>
      </c>
      <c r="F516" s="108">
        <v>5090.8</v>
      </c>
      <c r="G516" s="111" t="s">
        <v>4261</v>
      </c>
      <c r="H516" s="93">
        <f t="shared" ref="H516:H579" si="17">F516</f>
        <v>5090.8</v>
      </c>
      <c r="I516" s="108">
        <f t="shared" si="16"/>
        <v>0</v>
      </c>
      <c r="J516" s="21"/>
    </row>
    <row r="517" spans="1:10" x14ac:dyDescent="0.25">
      <c r="A517" s="103">
        <v>42770</v>
      </c>
      <c r="B517" s="104" t="s">
        <v>4712</v>
      </c>
      <c r="C517" s="110"/>
      <c r="D517" s="106">
        <v>99853</v>
      </c>
      <c r="E517" s="107" t="s">
        <v>184</v>
      </c>
      <c r="F517" s="108">
        <v>982.8</v>
      </c>
      <c r="G517" s="111" t="s">
        <v>4261</v>
      </c>
      <c r="H517" s="93">
        <f t="shared" si="17"/>
        <v>982.8</v>
      </c>
      <c r="I517" s="108">
        <f t="shared" si="16"/>
        <v>0</v>
      </c>
      <c r="J517" s="21"/>
    </row>
    <row r="518" spans="1:10" x14ac:dyDescent="0.25">
      <c r="A518" s="103">
        <v>42770</v>
      </c>
      <c r="B518" s="104" t="s">
        <v>4713</v>
      </c>
      <c r="C518" s="110"/>
      <c r="D518" s="106">
        <v>99854</v>
      </c>
      <c r="E518" s="107" t="s">
        <v>335</v>
      </c>
      <c r="F518" s="108">
        <v>75.599999999999994</v>
      </c>
      <c r="G518" s="111" t="s">
        <v>4261</v>
      </c>
      <c r="H518" s="93">
        <f t="shared" si="17"/>
        <v>75.599999999999994</v>
      </c>
      <c r="I518" s="108">
        <f t="shared" ref="I518:I581" si="18">F518-H518</f>
        <v>0</v>
      </c>
      <c r="J518" s="21"/>
    </row>
    <row r="519" spans="1:10" x14ac:dyDescent="0.25">
      <c r="A519" s="103">
        <v>42770</v>
      </c>
      <c r="B519" s="104" t="s">
        <v>4714</v>
      </c>
      <c r="C519" s="110"/>
      <c r="D519" s="106">
        <v>99855</v>
      </c>
      <c r="E519" s="107" t="s">
        <v>186</v>
      </c>
      <c r="F519" s="108">
        <v>2078.1</v>
      </c>
      <c r="G519" s="111">
        <v>42775</v>
      </c>
      <c r="H519" s="93">
        <f t="shared" si="17"/>
        <v>2078.1</v>
      </c>
      <c r="I519" s="108">
        <f t="shared" si="18"/>
        <v>0</v>
      </c>
      <c r="J519" s="21"/>
    </row>
    <row r="520" spans="1:10" x14ac:dyDescent="0.25">
      <c r="A520" s="103">
        <v>42770</v>
      </c>
      <c r="B520" s="104" t="s">
        <v>4715</v>
      </c>
      <c r="C520" s="110"/>
      <c r="D520" s="106">
        <v>99856</v>
      </c>
      <c r="E520" s="107" t="s">
        <v>331</v>
      </c>
      <c r="F520" s="108">
        <v>2194.1999999999998</v>
      </c>
      <c r="G520" s="111" t="s">
        <v>4261</v>
      </c>
      <c r="H520" s="93">
        <f t="shared" si="17"/>
        <v>2194.1999999999998</v>
      </c>
      <c r="I520" s="108">
        <f t="shared" si="18"/>
        <v>0</v>
      </c>
      <c r="J520" s="21"/>
    </row>
    <row r="521" spans="1:10" x14ac:dyDescent="0.25">
      <c r="A521" s="103">
        <v>42770</v>
      </c>
      <c r="B521" s="104" t="s">
        <v>4716</v>
      </c>
      <c r="C521" s="110"/>
      <c r="D521" s="106">
        <v>99857</v>
      </c>
      <c r="E521" s="116" t="s">
        <v>71</v>
      </c>
      <c r="F521" s="117">
        <v>0</v>
      </c>
      <c r="G521" s="118" t="s">
        <v>95</v>
      </c>
      <c r="H521" s="117">
        <f t="shared" si="17"/>
        <v>0</v>
      </c>
      <c r="I521" s="117">
        <f t="shared" si="18"/>
        <v>0</v>
      </c>
      <c r="J521" s="21"/>
    </row>
    <row r="522" spans="1:10" x14ac:dyDescent="0.25">
      <c r="A522" s="103">
        <v>42770</v>
      </c>
      <c r="B522" s="104" t="s">
        <v>4717</v>
      </c>
      <c r="C522" s="110"/>
      <c r="D522" s="106">
        <v>99858</v>
      </c>
      <c r="E522" s="107" t="s">
        <v>193</v>
      </c>
      <c r="F522" s="108">
        <v>3955.2</v>
      </c>
      <c r="G522" s="111" t="s">
        <v>4261</v>
      </c>
      <c r="H522" s="93">
        <f t="shared" si="17"/>
        <v>3955.2</v>
      </c>
      <c r="I522" s="108">
        <f t="shared" si="18"/>
        <v>0</v>
      </c>
      <c r="J522" s="21"/>
    </row>
    <row r="523" spans="1:10" x14ac:dyDescent="0.25">
      <c r="A523" s="103">
        <v>42770</v>
      </c>
      <c r="B523" s="104" t="s">
        <v>4718</v>
      </c>
      <c r="C523" s="110"/>
      <c r="D523" s="106">
        <v>99859</v>
      </c>
      <c r="E523" s="107" t="s">
        <v>205</v>
      </c>
      <c r="F523" s="108">
        <v>63535.5</v>
      </c>
      <c r="G523" s="111">
        <v>42770</v>
      </c>
      <c r="H523" s="93">
        <f t="shared" si="17"/>
        <v>63535.5</v>
      </c>
      <c r="I523" s="108">
        <f t="shared" si="18"/>
        <v>0</v>
      </c>
      <c r="J523" s="21"/>
    </row>
    <row r="524" spans="1:10" x14ac:dyDescent="0.25">
      <c r="A524" s="103">
        <v>42770</v>
      </c>
      <c r="B524" s="104" t="s">
        <v>4719</v>
      </c>
      <c r="C524" s="110"/>
      <c r="D524" s="106">
        <v>99860</v>
      </c>
      <c r="E524" s="107" t="s">
        <v>773</v>
      </c>
      <c r="F524" s="108">
        <v>2398.4</v>
      </c>
      <c r="G524" s="111">
        <v>42770</v>
      </c>
      <c r="H524" s="93">
        <f t="shared" si="17"/>
        <v>2398.4</v>
      </c>
      <c r="I524" s="108">
        <f t="shared" si="18"/>
        <v>0</v>
      </c>
      <c r="J524" s="21"/>
    </row>
    <row r="525" spans="1:10" x14ac:dyDescent="0.25">
      <c r="A525" s="103">
        <v>42770</v>
      </c>
      <c r="B525" s="104" t="s">
        <v>4720</v>
      </c>
      <c r="C525" s="110"/>
      <c r="D525" s="106">
        <v>99861</v>
      </c>
      <c r="E525" s="107" t="s">
        <v>10</v>
      </c>
      <c r="F525" s="108">
        <v>13411.2</v>
      </c>
      <c r="G525" s="111">
        <v>42776</v>
      </c>
      <c r="H525" s="93">
        <f t="shared" si="17"/>
        <v>13411.2</v>
      </c>
      <c r="I525" s="108">
        <f t="shared" si="18"/>
        <v>0</v>
      </c>
      <c r="J525" s="21"/>
    </row>
    <row r="526" spans="1:10" x14ac:dyDescent="0.25">
      <c r="A526" s="103">
        <v>42770</v>
      </c>
      <c r="B526" s="104" t="s">
        <v>4721</v>
      </c>
      <c r="C526" s="110"/>
      <c r="D526" s="106">
        <v>99862</v>
      </c>
      <c r="E526" s="107" t="s">
        <v>1126</v>
      </c>
      <c r="F526" s="108">
        <v>5125.5</v>
      </c>
      <c r="G526" s="111">
        <v>42770</v>
      </c>
      <c r="H526" s="93">
        <f t="shared" si="17"/>
        <v>5125.5</v>
      </c>
      <c r="I526" s="108">
        <f t="shared" si="18"/>
        <v>0</v>
      </c>
      <c r="J526" s="21"/>
    </row>
    <row r="527" spans="1:10" x14ac:dyDescent="0.25">
      <c r="A527" s="103">
        <v>42770</v>
      </c>
      <c r="B527" s="104" t="s">
        <v>4722</v>
      </c>
      <c r="C527" s="110"/>
      <c r="D527" s="106">
        <v>99863</v>
      </c>
      <c r="E527" s="107" t="s">
        <v>2240</v>
      </c>
      <c r="F527" s="108">
        <v>3674.2</v>
      </c>
      <c r="G527" s="111">
        <v>42770</v>
      </c>
      <c r="H527" s="93">
        <f t="shared" si="17"/>
        <v>3674.2</v>
      </c>
      <c r="I527" s="108">
        <f t="shared" si="18"/>
        <v>0</v>
      </c>
      <c r="J527" s="21"/>
    </row>
    <row r="528" spans="1:10" x14ac:dyDescent="0.25">
      <c r="A528" s="103">
        <v>42770</v>
      </c>
      <c r="B528" s="104" t="s">
        <v>4723</v>
      </c>
      <c r="C528" s="110" t="s">
        <v>4724</v>
      </c>
      <c r="D528" s="106">
        <v>99864</v>
      </c>
      <c r="E528" s="107" t="s">
        <v>609</v>
      </c>
      <c r="F528" s="108">
        <v>44270</v>
      </c>
      <c r="G528" s="111">
        <v>42770</v>
      </c>
      <c r="H528" s="93">
        <f t="shared" si="17"/>
        <v>44270</v>
      </c>
      <c r="I528" s="108">
        <f t="shared" si="18"/>
        <v>0</v>
      </c>
      <c r="J528" s="21"/>
    </row>
    <row r="529" spans="1:10" x14ac:dyDescent="0.25">
      <c r="A529" s="103">
        <v>42770</v>
      </c>
      <c r="B529" s="104" t="s">
        <v>4725</v>
      </c>
      <c r="C529" s="110" t="s">
        <v>4726</v>
      </c>
      <c r="D529" s="106">
        <v>99865</v>
      </c>
      <c r="E529" s="107" t="s">
        <v>205</v>
      </c>
      <c r="F529" s="108">
        <v>5578</v>
      </c>
      <c r="G529" s="111">
        <v>42770</v>
      </c>
      <c r="H529" s="93">
        <f t="shared" si="17"/>
        <v>5578</v>
      </c>
      <c r="I529" s="108">
        <f t="shared" si="18"/>
        <v>0</v>
      </c>
      <c r="J529" s="21"/>
    </row>
    <row r="530" spans="1:10" x14ac:dyDescent="0.25">
      <c r="A530" s="103">
        <v>42770</v>
      </c>
      <c r="B530" s="104" t="s">
        <v>4727</v>
      </c>
      <c r="C530" s="110" t="s">
        <v>4728</v>
      </c>
      <c r="D530" s="106">
        <v>99866</v>
      </c>
      <c r="E530" s="107" t="s">
        <v>627</v>
      </c>
      <c r="F530" s="108">
        <v>391.4</v>
      </c>
      <c r="G530" s="111">
        <v>42770</v>
      </c>
      <c r="H530" s="93">
        <f t="shared" si="17"/>
        <v>391.4</v>
      </c>
      <c r="I530" s="108">
        <f t="shared" si="18"/>
        <v>0</v>
      </c>
      <c r="J530" s="21"/>
    </row>
    <row r="531" spans="1:10" x14ac:dyDescent="0.25">
      <c r="A531" s="103">
        <v>42770</v>
      </c>
      <c r="B531" s="104" t="s">
        <v>4729</v>
      </c>
      <c r="C531" s="110" t="s">
        <v>4730</v>
      </c>
      <c r="D531" s="106">
        <v>99867</v>
      </c>
      <c r="E531" s="107" t="s">
        <v>21</v>
      </c>
      <c r="F531" s="108">
        <v>44923.5</v>
      </c>
      <c r="G531" s="111">
        <v>42770</v>
      </c>
      <c r="H531" s="93">
        <f t="shared" si="17"/>
        <v>44923.5</v>
      </c>
      <c r="I531" s="108">
        <f t="shared" si="18"/>
        <v>0</v>
      </c>
      <c r="J531" s="21"/>
    </row>
    <row r="532" spans="1:10" x14ac:dyDescent="0.25">
      <c r="A532" s="103">
        <v>42770</v>
      </c>
      <c r="B532" s="104" t="s">
        <v>4731</v>
      </c>
      <c r="C532" s="110" t="s">
        <v>4732</v>
      </c>
      <c r="D532" s="106">
        <v>99868</v>
      </c>
      <c r="E532" s="107" t="s">
        <v>472</v>
      </c>
      <c r="F532" s="108">
        <v>699.6</v>
      </c>
      <c r="G532" s="111">
        <v>42773</v>
      </c>
      <c r="H532" s="93">
        <f t="shared" si="17"/>
        <v>699.6</v>
      </c>
      <c r="I532" s="108">
        <f t="shared" si="18"/>
        <v>0</v>
      </c>
      <c r="J532" s="21"/>
    </row>
    <row r="533" spans="1:10" x14ac:dyDescent="0.25">
      <c r="A533" s="103">
        <v>42770</v>
      </c>
      <c r="B533" s="104" t="s">
        <v>4733</v>
      </c>
      <c r="C533" s="110" t="s">
        <v>4734</v>
      </c>
      <c r="D533" s="106">
        <v>99869</v>
      </c>
      <c r="E533" s="107" t="s">
        <v>302</v>
      </c>
      <c r="F533" s="108">
        <v>5222.3999999999996</v>
      </c>
      <c r="G533" s="111">
        <v>42770</v>
      </c>
      <c r="H533" s="93">
        <f t="shared" si="17"/>
        <v>5222.3999999999996</v>
      </c>
      <c r="I533" s="108">
        <f t="shared" si="18"/>
        <v>0</v>
      </c>
      <c r="J533" s="21"/>
    </row>
    <row r="534" spans="1:10" x14ac:dyDescent="0.25">
      <c r="A534" s="103">
        <v>42770</v>
      </c>
      <c r="B534" s="104" t="s">
        <v>4735</v>
      </c>
      <c r="C534" s="110" t="s">
        <v>4736</v>
      </c>
      <c r="D534" s="106">
        <v>99870</v>
      </c>
      <c r="E534" s="107" t="s">
        <v>1380</v>
      </c>
      <c r="F534" s="108">
        <v>33458.400000000001</v>
      </c>
      <c r="G534" s="111">
        <v>42772</v>
      </c>
      <c r="H534" s="93">
        <f t="shared" si="17"/>
        <v>33458.400000000001</v>
      </c>
      <c r="I534" s="108">
        <f t="shared" si="18"/>
        <v>0</v>
      </c>
      <c r="J534" s="21"/>
    </row>
    <row r="535" spans="1:10" x14ac:dyDescent="0.25">
      <c r="A535" s="103">
        <v>42770</v>
      </c>
      <c r="B535" s="104" t="s">
        <v>4737</v>
      </c>
      <c r="C535" s="110" t="s">
        <v>4738</v>
      </c>
      <c r="D535" s="106">
        <v>99871</v>
      </c>
      <c r="E535" s="107" t="s">
        <v>231</v>
      </c>
      <c r="F535" s="108">
        <v>3480.9</v>
      </c>
      <c r="G535" s="111">
        <v>42771</v>
      </c>
      <c r="H535" s="93">
        <f t="shared" si="17"/>
        <v>3480.9</v>
      </c>
      <c r="I535" s="108">
        <f t="shared" si="18"/>
        <v>0</v>
      </c>
      <c r="J535" s="21"/>
    </row>
    <row r="536" spans="1:10" x14ac:dyDescent="0.25">
      <c r="A536" s="103">
        <v>42770</v>
      </c>
      <c r="B536" s="104" t="s">
        <v>4739</v>
      </c>
      <c r="C536" s="110" t="s">
        <v>4740</v>
      </c>
      <c r="D536" s="106">
        <v>99872</v>
      </c>
      <c r="E536" s="107" t="s">
        <v>12</v>
      </c>
      <c r="F536" s="108">
        <v>2678.8</v>
      </c>
      <c r="G536" s="111">
        <v>42772</v>
      </c>
      <c r="H536" s="93">
        <f t="shared" si="17"/>
        <v>2678.8</v>
      </c>
      <c r="I536" s="108">
        <f t="shared" si="18"/>
        <v>0</v>
      </c>
      <c r="J536" s="21"/>
    </row>
    <row r="537" spans="1:10" x14ac:dyDescent="0.25">
      <c r="A537" s="103">
        <v>42770</v>
      </c>
      <c r="B537" s="104" t="s">
        <v>4741</v>
      </c>
      <c r="C537" s="110" t="s">
        <v>4742</v>
      </c>
      <c r="D537" s="106">
        <v>99873</v>
      </c>
      <c r="E537" s="107" t="s">
        <v>135</v>
      </c>
      <c r="F537" s="108">
        <v>600.16</v>
      </c>
      <c r="G537" s="111">
        <v>42770</v>
      </c>
      <c r="H537" s="93">
        <f t="shared" si="17"/>
        <v>600.16</v>
      </c>
      <c r="I537" s="108">
        <f t="shared" si="18"/>
        <v>0</v>
      </c>
      <c r="J537" s="21"/>
    </row>
    <row r="538" spans="1:10" x14ac:dyDescent="0.25">
      <c r="A538" s="103">
        <v>42770</v>
      </c>
      <c r="B538" s="104" t="s">
        <v>4743</v>
      </c>
      <c r="C538" s="110" t="s">
        <v>4744</v>
      </c>
      <c r="D538" s="106">
        <v>99874</v>
      </c>
      <c r="E538" s="107" t="s">
        <v>289</v>
      </c>
      <c r="F538" s="108">
        <v>86104.04</v>
      </c>
      <c r="G538" s="111">
        <v>42780</v>
      </c>
      <c r="H538" s="93">
        <f t="shared" si="17"/>
        <v>86104.04</v>
      </c>
      <c r="I538" s="108">
        <f t="shared" si="18"/>
        <v>0</v>
      </c>
      <c r="J538" s="21"/>
    </row>
    <row r="539" spans="1:10" x14ac:dyDescent="0.25">
      <c r="A539" s="103">
        <v>42770</v>
      </c>
      <c r="B539" s="104" t="s">
        <v>4745</v>
      </c>
      <c r="C539" s="110" t="s">
        <v>4746</v>
      </c>
      <c r="D539" s="106">
        <v>99875</v>
      </c>
      <c r="E539" s="107" t="s">
        <v>71</v>
      </c>
      <c r="F539" s="108">
        <v>2000</v>
      </c>
      <c r="G539" s="111">
        <v>42770</v>
      </c>
      <c r="H539" s="93">
        <f t="shared" si="17"/>
        <v>2000</v>
      </c>
      <c r="I539" s="108">
        <f t="shared" si="18"/>
        <v>0</v>
      </c>
      <c r="J539" s="21"/>
    </row>
    <row r="540" spans="1:10" x14ac:dyDescent="0.25">
      <c r="A540" s="103">
        <v>42770</v>
      </c>
      <c r="B540" s="104" t="s">
        <v>4747</v>
      </c>
      <c r="C540" s="110" t="s">
        <v>4748</v>
      </c>
      <c r="D540" s="106">
        <v>99876</v>
      </c>
      <c r="E540" s="107" t="s">
        <v>14</v>
      </c>
      <c r="F540" s="108">
        <v>9662.7999999999993</v>
      </c>
      <c r="G540" s="111">
        <v>42770</v>
      </c>
      <c r="H540" s="93">
        <f t="shared" si="17"/>
        <v>9662.7999999999993</v>
      </c>
      <c r="I540" s="108">
        <f t="shared" si="18"/>
        <v>0</v>
      </c>
      <c r="J540" s="21"/>
    </row>
    <row r="541" spans="1:10" x14ac:dyDescent="0.25">
      <c r="A541" s="103">
        <v>42770</v>
      </c>
      <c r="B541" s="104" t="s">
        <v>4749</v>
      </c>
      <c r="C541" s="110" t="s">
        <v>4750</v>
      </c>
      <c r="D541" s="106">
        <v>99877</v>
      </c>
      <c r="E541" s="107" t="s">
        <v>163</v>
      </c>
      <c r="F541" s="108">
        <v>11802</v>
      </c>
      <c r="G541" s="111">
        <v>42770</v>
      </c>
      <c r="H541" s="93">
        <f t="shared" si="17"/>
        <v>11802</v>
      </c>
      <c r="I541" s="108">
        <f t="shared" si="18"/>
        <v>0</v>
      </c>
      <c r="J541" s="21"/>
    </row>
    <row r="542" spans="1:10" x14ac:dyDescent="0.25">
      <c r="A542" s="103">
        <v>42770</v>
      </c>
      <c r="B542" s="104" t="s">
        <v>4751</v>
      </c>
      <c r="C542" s="110" t="s">
        <v>4752</v>
      </c>
      <c r="D542" s="106">
        <v>99878</v>
      </c>
      <c r="E542" s="107" t="s">
        <v>231</v>
      </c>
      <c r="F542" s="108">
        <v>7484.7</v>
      </c>
      <c r="G542" s="111">
        <v>42771</v>
      </c>
      <c r="H542" s="93">
        <f t="shared" si="17"/>
        <v>7484.7</v>
      </c>
      <c r="I542" s="108">
        <f t="shared" si="18"/>
        <v>0</v>
      </c>
      <c r="J542" s="21"/>
    </row>
    <row r="543" spans="1:10" x14ac:dyDescent="0.25">
      <c r="A543" s="103">
        <v>42770</v>
      </c>
      <c r="B543" s="104" t="s">
        <v>4753</v>
      </c>
      <c r="C543" s="110" t="s">
        <v>4754</v>
      </c>
      <c r="D543" s="106">
        <v>99879</v>
      </c>
      <c r="E543" s="107" t="s">
        <v>3361</v>
      </c>
      <c r="F543" s="108">
        <v>27909</v>
      </c>
      <c r="G543" s="111">
        <v>42781</v>
      </c>
      <c r="H543" s="93">
        <f t="shared" si="17"/>
        <v>27909</v>
      </c>
      <c r="I543" s="108">
        <f t="shared" si="18"/>
        <v>0</v>
      </c>
      <c r="J543" s="21"/>
    </row>
    <row r="544" spans="1:10" x14ac:dyDescent="0.25">
      <c r="A544" s="103">
        <v>42770</v>
      </c>
      <c r="B544" s="104" t="s">
        <v>4755</v>
      </c>
      <c r="C544" s="110" t="s">
        <v>4756</v>
      </c>
      <c r="D544" s="106">
        <v>99880</v>
      </c>
      <c r="E544" s="107" t="s">
        <v>627</v>
      </c>
      <c r="F544" s="108">
        <v>858.8</v>
      </c>
      <c r="G544" s="111">
        <v>42770</v>
      </c>
      <c r="H544" s="93">
        <f t="shared" si="17"/>
        <v>858.8</v>
      </c>
      <c r="I544" s="108">
        <f t="shared" si="18"/>
        <v>0</v>
      </c>
      <c r="J544" s="21"/>
    </row>
    <row r="545" spans="1:10" x14ac:dyDescent="0.25">
      <c r="A545" s="103">
        <v>42770</v>
      </c>
      <c r="B545" s="104" t="s">
        <v>4757</v>
      </c>
      <c r="C545" s="110" t="s">
        <v>4758</v>
      </c>
      <c r="D545" s="106">
        <v>99881</v>
      </c>
      <c r="E545" s="107" t="s">
        <v>222</v>
      </c>
      <c r="F545" s="108">
        <v>435435</v>
      </c>
      <c r="G545" s="111">
        <v>42774</v>
      </c>
      <c r="H545" s="93">
        <f t="shared" si="17"/>
        <v>435435</v>
      </c>
      <c r="I545" s="108">
        <f t="shared" si="18"/>
        <v>0</v>
      </c>
      <c r="J545" s="21"/>
    </row>
    <row r="546" spans="1:10" x14ac:dyDescent="0.25">
      <c r="A546" s="103">
        <v>42770</v>
      </c>
      <c r="B546" s="104" t="s">
        <v>4759</v>
      </c>
      <c r="C546" s="110" t="s">
        <v>4760</v>
      </c>
      <c r="D546" s="106">
        <v>99882</v>
      </c>
      <c r="E546" s="107" t="s">
        <v>236</v>
      </c>
      <c r="F546" s="108">
        <v>36940</v>
      </c>
      <c r="G546" s="111">
        <v>42780</v>
      </c>
      <c r="H546" s="93">
        <f t="shared" si="17"/>
        <v>36940</v>
      </c>
      <c r="I546" s="108">
        <f t="shared" si="18"/>
        <v>0</v>
      </c>
      <c r="J546" s="21"/>
    </row>
    <row r="547" spans="1:10" x14ac:dyDescent="0.25">
      <c r="A547" s="103">
        <v>42770</v>
      </c>
      <c r="B547" s="104" t="s">
        <v>4761</v>
      </c>
      <c r="C547" s="110" t="s">
        <v>4762</v>
      </c>
      <c r="D547" s="106">
        <v>99883</v>
      </c>
      <c r="E547" s="107" t="s">
        <v>10</v>
      </c>
      <c r="F547" s="108">
        <v>172168.64</v>
      </c>
      <c r="G547" s="114">
        <v>42776</v>
      </c>
      <c r="H547" s="115">
        <f>89958.98+82209.66</f>
        <v>172168.64</v>
      </c>
      <c r="I547" s="115">
        <f t="shared" si="18"/>
        <v>0</v>
      </c>
      <c r="J547" s="21"/>
    </row>
    <row r="548" spans="1:10" x14ac:dyDescent="0.25">
      <c r="A548" s="103">
        <v>42770</v>
      </c>
      <c r="B548" s="104" t="s">
        <v>4763</v>
      </c>
      <c r="C548" s="110"/>
      <c r="D548" s="106">
        <v>99884</v>
      </c>
      <c r="E548" s="107" t="s">
        <v>10</v>
      </c>
      <c r="F548" s="108">
        <v>69221.899999999994</v>
      </c>
      <c r="G548" s="111">
        <v>42776</v>
      </c>
      <c r="H548" s="93">
        <f t="shared" si="17"/>
        <v>69221.899999999994</v>
      </c>
      <c r="I548" s="108">
        <f t="shared" si="18"/>
        <v>0</v>
      </c>
      <c r="J548" s="21"/>
    </row>
    <row r="549" spans="1:10" x14ac:dyDescent="0.25">
      <c r="A549" s="103">
        <v>42770</v>
      </c>
      <c r="B549" s="104" t="s">
        <v>4764</v>
      </c>
      <c r="C549" s="110"/>
      <c r="D549" s="106">
        <v>99885</v>
      </c>
      <c r="E549" s="107" t="s">
        <v>10</v>
      </c>
      <c r="F549" s="108">
        <v>28065.200000000001</v>
      </c>
      <c r="G549" s="111">
        <v>42776</v>
      </c>
      <c r="H549" s="93">
        <f t="shared" si="17"/>
        <v>28065.200000000001</v>
      </c>
      <c r="I549" s="108">
        <f t="shared" si="18"/>
        <v>0</v>
      </c>
      <c r="J549" s="21"/>
    </row>
    <row r="550" spans="1:10" x14ac:dyDescent="0.25">
      <c r="A550" s="103">
        <v>42770</v>
      </c>
      <c r="B550" s="104" t="s">
        <v>4765</v>
      </c>
      <c r="C550" s="110"/>
      <c r="D550" s="106">
        <v>99886</v>
      </c>
      <c r="E550" s="107" t="s">
        <v>10</v>
      </c>
      <c r="F550" s="108">
        <v>7987</v>
      </c>
      <c r="G550" s="111">
        <v>42776</v>
      </c>
      <c r="H550" s="93">
        <f t="shared" si="17"/>
        <v>7987</v>
      </c>
      <c r="I550" s="108">
        <f t="shared" si="18"/>
        <v>0</v>
      </c>
      <c r="J550" s="21"/>
    </row>
    <row r="551" spans="1:10" x14ac:dyDescent="0.25">
      <c r="A551" s="103">
        <v>42770</v>
      </c>
      <c r="B551" s="104" t="s">
        <v>4766</v>
      </c>
      <c r="C551" s="110"/>
      <c r="D551" s="106">
        <v>99887</v>
      </c>
      <c r="E551" s="107" t="s">
        <v>220</v>
      </c>
      <c r="F551" s="108">
        <v>1344.6</v>
      </c>
      <c r="G551" s="111">
        <v>42770</v>
      </c>
      <c r="H551" s="93">
        <f t="shared" si="17"/>
        <v>1344.6</v>
      </c>
      <c r="I551" s="108">
        <f t="shared" si="18"/>
        <v>0</v>
      </c>
      <c r="J551" s="21"/>
    </row>
    <row r="552" spans="1:10" x14ac:dyDescent="0.25">
      <c r="A552" s="103">
        <v>42770</v>
      </c>
      <c r="B552" s="104" t="s">
        <v>4767</v>
      </c>
      <c r="C552" s="110"/>
      <c r="D552" s="106">
        <v>99888</v>
      </c>
      <c r="E552" s="107" t="s">
        <v>1325</v>
      </c>
      <c r="F552" s="108">
        <v>2260.4</v>
      </c>
      <c r="G552" s="111">
        <v>42770</v>
      </c>
      <c r="H552" s="93">
        <f t="shared" si="17"/>
        <v>2260.4</v>
      </c>
      <c r="I552" s="108">
        <f t="shared" si="18"/>
        <v>0</v>
      </c>
      <c r="J552" s="21"/>
    </row>
    <row r="553" spans="1:10" x14ac:dyDescent="0.25">
      <c r="A553" s="103">
        <v>42770</v>
      </c>
      <c r="B553" s="104" t="s">
        <v>4768</v>
      </c>
      <c r="C553" s="110"/>
      <c r="D553" s="106">
        <v>99889</v>
      </c>
      <c r="E553" s="107" t="s">
        <v>236</v>
      </c>
      <c r="F553" s="108">
        <v>33387.839999999997</v>
      </c>
      <c r="G553" s="111">
        <v>42780</v>
      </c>
      <c r="H553" s="93">
        <f t="shared" si="17"/>
        <v>33387.839999999997</v>
      </c>
      <c r="I553" s="108">
        <f t="shared" si="18"/>
        <v>0</v>
      </c>
      <c r="J553" s="21"/>
    </row>
    <row r="554" spans="1:10" x14ac:dyDescent="0.25">
      <c r="A554" s="103">
        <v>42770</v>
      </c>
      <c r="B554" s="104" t="s">
        <v>4769</v>
      </c>
      <c r="C554" s="110"/>
      <c r="D554" s="106">
        <v>99890</v>
      </c>
      <c r="E554" s="116" t="s">
        <v>266</v>
      </c>
      <c r="F554" s="117">
        <v>0</v>
      </c>
      <c r="G554" s="118" t="s">
        <v>95</v>
      </c>
      <c r="H554" s="117">
        <f t="shared" si="17"/>
        <v>0</v>
      </c>
      <c r="I554" s="117">
        <f t="shared" si="18"/>
        <v>0</v>
      </c>
      <c r="J554" s="21"/>
    </row>
    <row r="555" spans="1:10" x14ac:dyDescent="0.25">
      <c r="A555" s="103">
        <v>42770</v>
      </c>
      <c r="B555" s="104" t="s">
        <v>4770</v>
      </c>
      <c r="C555" s="110"/>
      <c r="D555" s="106">
        <v>99891</v>
      </c>
      <c r="E555" s="107" t="s">
        <v>30</v>
      </c>
      <c r="F555" s="108">
        <v>1240.8</v>
      </c>
      <c r="G555" s="111">
        <v>42770</v>
      </c>
      <c r="H555" s="93">
        <f t="shared" si="17"/>
        <v>1240.8</v>
      </c>
      <c r="I555" s="108">
        <f t="shared" si="18"/>
        <v>0</v>
      </c>
      <c r="J555" s="21"/>
    </row>
    <row r="556" spans="1:10" x14ac:dyDescent="0.25">
      <c r="A556" s="103">
        <v>42770</v>
      </c>
      <c r="B556" s="104" t="s">
        <v>4771</v>
      </c>
      <c r="C556" s="110"/>
      <c r="D556" s="106">
        <v>99892</v>
      </c>
      <c r="E556" s="107" t="s">
        <v>405</v>
      </c>
      <c r="F556" s="108">
        <v>4880.3999999999996</v>
      </c>
      <c r="G556" s="111">
        <v>42770</v>
      </c>
      <c r="H556" s="93">
        <f t="shared" si="17"/>
        <v>4880.3999999999996</v>
      </c>
      <c r="I556" s="108">
        <f t="shared" si="18"/>
        <v>0</v>
      </c>
      <c r="J556" s="21"/>
    </row>
    <row r="557" spans="1:10" x14ac:dyDescent="0.25">
      <c r="A557" s="103">
        <v>42770</v>
      </c>
      <c r="B557" s="104" t="s">
        <v>4772</v>
      </c>
      <c r="C557" s="110"/>
      <c r="D557" s="106">
        <v>99893</v>
      </c>
      <c r="E557" s="107" t="s">
        <v>205</v>
      </c>
      <c r="F557" s="108">
        <v>13504</v>
      </c>
      <c r="G557" s="111">
        <v>42771</v>
      </c>
      <c r="H557" s="93">
        <f t="shared" si="17"/>
        <v>13504</v>
      </c>
      <c r="I557" s="108">
        <f t="shared" si="18"/>
        <v>0</v>
      </c>
      <c r="J557" s="21"/>
    </row>
    <row r="558" spans="1:10" x14ac:dyDescent="0.25">
      <c r="A558" s="103">
        <v>42770</v>
      </c>
      <c r="B558" s="104" t="s">
        <v>4773</v>
      </c>
      <c r="C558" s="110"/>
      <c r="D558" s="106">
        <v>99894</v>
      </c>
      <c r="E558" s="107" t="s">
        <v>122</v>
      </c>
      <c r="F558" s="108">
        <v>3956</v>
      </c>
      <c r="G558" s="111">
        <v>42770</v>
      </c>
      <c r="H558" s="93">
        <f t="shared" si="17"/>
        <v>3956</v>
      </c>
      <c r="I558" s="108">
        <f t="shared" si="18"/>
        <v>0</v>
      </c>
      <c r="J558" s="21"/>
    </row>
    <row r="559" spans="1:10" x14ac:dyDescent="0.25">
      <c r="A559" s="103">
        <v>42770</v>
      </c>
      <c r="B559" s="104" t="s">
        <v>4774</v>
      </c>
      <c r="C559" s="110"/>
      <c r="D559" s="106">
        <v>99895</v>
      </c>
      <c r="E559" s="107" t="s">
        <v>266</v>
      </c>
      <c r="F559" s="108">
        <v>12532.4</v>
      </c>
      <c r="G559" s="111">
        <v>42771</v>
      </c>
      <c r="H559" s="93">
        <f t="shared" si="17"/>
        <v>12532.4</v>
      </c>
      <c r="I559" s="108">
        <f t="shared" si="18"/>
        <v>0</v>
      </c>
      <c r="J559" s="21"/>
    </row>
    <row r="560" spans="1:10" x14ac:dyDescent="0.25">
      <c r="A560" s="103">
        <v>42770</v>
      </c>
      <c r="B560" s="104" t="s">
        <v>4775</v>
      </c>
      <c r="C560" s="110"/>
      <c r="D560" s="106">
        <v>99896</v>
      </c>
      <c r="E560" s="107" t="s">
        <v>236</v>
      </c>
      <c r="F560" s="108">
        <v>34350.959999999999</v>
      </c>
      <c r="G560" s="111">
        <v>42780</v>
      </c>
      <c r="H560" s="93">
        <f t="shared" si="17"/>
        <v>34350.959999999999</v>
      </c>
      <c r="I560" s="108">
        <f t="shared" si="18"/>
        <v>0</v>
      </c>
      <c r="J560" s="21"/>
    </row>
    <row r="561" spans="1:10" x14ac:dyDescent="0.25">
      <c r="A561" s="103">
        <v>42770</v>
      </c>
      <c r="B561" s="104" t="s">
        <v>4776</v>
      </c>
      <c r="C561" s="110"/>
      <c r="D561" s="106">
        <v>99897</v>
      </c>
      <c r="E561" s="107" t="s">
        <v>457</v>
      </c>
      <c r="F561" s="108">
        <v>1071.2</v>
      </c>
      <c r="G561" s="111">
        <v>42770</v>
      </c>
      <c r="H561" s="93">
        <f t="shared" si="17"/>
        <v>1071.2</v>
      </c>
      <c r="I561" s="108">
        <f t="shared" si="18"/>
        <v>0</v>
      </c>
      <c r="J561" s="21"/>
    </row>
    <row r="562" spans="1:10" x14ac:dyDescent="0.25">
      <c r="A562" s="103">
        <v>42770</v>
      </c>
      <c r="B562" s="104" t="s">
        <v>4777</v>
      </c>
      <c r="C562" s="110"/>
      <c r="D562" s="106">
        <v>99898</v>
      </c>
      <c r="E562" s="107" t="s">
        <v>1925</v>
      </c>
      <c r="F562" s="108">
        <v>459.8</v>
      </c>
      <c r="G562" s="111">
        <v>42770</v>
      </c>
      <c r="H562" s="93">
        <f t="shared" si="17"/>
        <v>459.8</v>
      </c>
      <c r="I562" s="108">
        <f t="shared" si="18"/>
        <v>0</v>
      </c>
      <c r="J562" s="21"/>
    </row>
    <row r="563" spans="1:10" x14ac:dyDescent="0.25">
      <c r="A563" s="103">
        <v>42770</v>
      </c>
      <c r="B563" s="104" t="s">
        <v>4778</v>
      </c>
      <c r="C563" s="110"/>
      <c r="D563" s="106">
        <v>99899</v>
      </c>
      <c r="E563" s="107" t="s">
        <v>2552</v>
      </c>
      <c r="F563" s="108">
        <v>29869.62</v>
      </c>
      <c r="G563" s="111">
        <v>42770</v>
      </c>
      <c r="H563" s="93">
        <f t="shared" si="17"/>
        <v>29869.62</v>
      </c>
      <c r="I563" s="108">
        <f t="shared" si="18"/>
        <v>0</v>
      </c>
      <c r="J563" s="21"/>
    </row>
    <row r="564" spans="1:10" x14ac:dyDescent="0.25">
      <c r="A564" s="103">
        <v>42770</v>
      </c>
      <c r="B564" s="104" t="s">
        <v>4779</v>
      </c>
      <c r="C564" s="110"/>
      <c r="D564" s="106">
        <v>99900</v>
      </c>
      <c r="E564" s="107" t="s">
        <v>2552</v>
      </c>
      <c r="F564" s="108">
        <v>2586.8000000000002</v>
      </c>
      <c r="G564" s="111">
        <v>42770</v>
      </c>
      <c r="H564" s="93">
        <f t="shared" si="17"/>
        <v>2586.8000000000002</v>
      </c>
      <c r="I564" s="108">
        <f t="shared" si="18"/>
        <v>0</v>
      </c>
      <c r="J564" s="21"/>
    </row>
    <row r="565" spans="1:10" x14ac:dyDescent="0.25">
      <c r="A565" s="103">
        <v>42770</v>
      </c>
      <c r="B565" s="104" t="s">
        <v>4780</v>
      </c>
      <c r="C565" s="110"/>
      <c r="D565" s="106">
        <v>99901</v>
      </c>
      <c r="E565" s="107" t="s">
        <v>921</v>
      </c>
      <c r="F565" s="108">
        <v>6524.7</v>
      </c>
      <c r="G565" s="111">
        <v>42770</v>
      </c>
      <c r="H565" s="93">
        <f t="shared" si="17"/>
        <v>6524.7</v>
      </c>
      <c r="I565" s="108">
        <f t="shared" si="18"/>
        <v>0</v>
      </c>
      <c r="J565" s="21"/>
    </row>
    <row r="566" spans="1:10" x14ac:dyDescent="0.25">
      <c r="A566" s="103">
        <v>42770</v>
      </c>
      <c r="B566" s="104" t="s">
        <v>4781</v>
      </c>
      <c r="C566" s="110"/>
      <c r="D566" s="106">
        <v>99902</v>
      </c>
      <c r="E566" s="107" t="s">
        <v>921</v>
      </c>
      <c r="F566" s="108">
        <v>179.4</v>
      </c>
      <c r="G566" s="111">
        <v>42770</v>
      </c>
      <c r="H566" s="93">
        <f t="shared" si="17"/>
        <v>179.4</v>
      </c>
      <c r="I566" s="108">
        <f t="shared" si="18"/>
        <v>0</v>
      </c>
      <c r="J566" s="21"/>
    </row>
    <row r="567" spans="1:10" x14ac:dyDescent="0.25">
      <c r="A567" s="103">
        <v>42770</v>
      </c>
      <c r="B567" s="104" t="s">
        <v>4782</v>
      </c>
      <c r="C567" s="110"/>
      <c r="D567" s="106">
        <v>99903</v>
      </c>
      <c r="E567" s="107" t="s">
        <v>55</v>
      </c>
      <c r="F567" s="108">
        <v>9456.7000000000007</v>
      </c>
      <c r="G567" s="111">
        <v>42770</v>
      </c>
      <c r="H567" s="93">
        <f t="shared" si="17"/>
        <v>9456.7000000000007</v>
      </c>
      <c r="I567" s="108">
        <f t="shared" si="18"/>
        <v>0</v>
      </c>
      <c r="J567" s="21"/>
    </row>
    <row r="568" spans="1:10" x14ac:dyDescent="0.25">
      <c r="A568" s="103">
        <v>42770</v>
      </c>
      <c r="B568" s="104" t="s">
        <v>4783</v>
      </c>
      <c r="C568" s="110"/>
      <c r="D568" s="106">
        <v>99904</v>
      </c>
      <c r="E568" s="107" t="s">
        <v>289</v>
      </c>
      <c r="F568" s="108">
        <v>32848.92</v>
      </c>
      <c r="G568" s="111">
        <v>42798</v>
      </c>
      <c r="H568" s="93">
        <f t="shared" si="17"/>
        <v>32848.92</v>
      </c>
      <c r="I568" s="108">
        <f t="shared" si="18"/>
        <v>0</v>
      </c>
      <c r="J568" s="21"/>
    </row>
    <row r="569" spans="1:10" x14ac:dyDescent="0.25">
      <c r="A569" s="103">
        <v>42771</v>
      </c>
      <c r="B569" s="104" t="s">
        <v>4784</v>
      </c>
      <c r="C569" s="110"/>
      <c r="D569" s="106">
        <v>99905</v>
      </c>
      <c r="E569" s="107" t="s">
        <v>17</v>
      </c>
      <c r="F569" s="108">
        <v>5250</v>
      </c>
      <c r="G569" s="111">
        <v>42771</v>
      </c>
      <c r="H569" s="93">
        <f t="shared" si="17"/>
        <v>5250</v>
      </c>
      <c r="I569" s="108">
        <f t="shared" si="18"/>
        <v>0</v>
      </c>
      <c r="J569" s="21"/>
    </row>
    <row r="570" spans="1:10" x14ac:dyDescent="0.25">
      <c r="A570" s="103">
        <v>42771</v>
      </c>
      <c r="B570" s="104" t="s">
        <v>4785</v>
      </c>
      <c r="C570" s="110"/>
      <c r="D570" s="106">
        <v>99906</v>
      </c>
      <c r="E570" s="107" t="s">
        <v>231</v>
      </c>
      <c r="F570" s="108">
        <v>10710.4</v>
      </c>
      <c r="G570" s="111">
        <v>42772</v>
      </c>
      <c r="H570" s="93">
        <f t="shared" si="17"/>
        <v>10710.4</v>
      </c>
      <c r="I570" s="108">
        <f t="shared" si="18"/>
        <v>0</v>
      </c>
      <c r="J570" s="21"/>
    </row>
    <row r="571" spans="1:10" x14ac:dyDescent="0.25">
      <c r="A571" s="103">
        <v>42771</v>
      </c>
      <c r="B571" s="104" t="s">
        <v>4786</v>
      </c>
      <c r="C571" s="110"/>
      <c r="D571" s="106">
        <v>99907</v>
      </c>
      <c r="E571" s="116" t="s">
        <v>28</v>
      </c>
      <c r="F571" s="117">
        <v>0</v>
      </c>
      <c r="G571" s="118" t="s">
        <v>95</v>
      </c>
      <c r="H571" s="117">
        <f t="shared" si="17"/>
        <v>0</v>
      </c>
      <c r="I571" s="117">
        <f t="shared" si="18"/>
        <v>0</v>
      </c>
      <c r="J571" s="21"/>
    </row>
    <row r="572" spans="1:10" x14ac:dyDescent="0.25">
      <c r="A572" s="103">
        <v>42771</v>
      </c>
      <c r="B572" s="104" t="s">
        <v>4787</v>
      </c>
      <c r="C572" s="110"/>
      <c r="D572" s="106">
        <v>99908</v>
      </c>
      <c r="E572" s="107" t="s">
        <v>28</v>
      </c>
      <c r="F572" s="108">
        <v>5152</v>
      </c>
      <c r="G572" s="111">
        <v>42771</v>
      </c>
      <c r="H572" s="93">
        <f t="shared" si="17"/>
        <v>5152</v>
      </c>
      <c r="I572" s="108">
        <f t="shared" si="18"/>
        <v>0</v>
      </c>
      <c r="J572" s="21"/>
    </row>
    <row r="573" spans="1:10" x14ac:dyDescent="0.25">
      <c r="A573" s="103">
        <v>42771</v>
      </c>
      <c r="B573" s="104" t="s">
        <v>4788</v>
      </c>
      <c r="C573" s="110"/>
      <c r="D573" s="106">
        <v>99909</v>
      </c>
      <c r="E573" s="107" t="s">
        <v>55</v>
      </c>
      <c r="F573" s="108">
        <v>4133.3999999999996</v>
      </c>
      <c r="G573" s="111">
        <v>42771</v>
      </c>
      <c r="H573" s="93">
        <f t="shared" si="17"/>
        <v>4133.3999999999996</v>
      </c>
      <c r="I573" s="108">
        <f t="shared" si="18"/>
        <v>0</v>
      </c>
      <c r="J573" s="21"/>
    </row>
    <row r="574" spans="1:10" x14ac:dyDescent="0.25">
      <c r="A574" s="103">
        <v>42771</v>
      </c>
      <c r="B574" s="104" t="s">
        <v>4789</v>
      </c>
      <c r="C574" s="110"/>
      <c r="D574" s="106">
        <v>99910</v>
      </c>
      <c r="E574" s="107" t="s">
        <v>231</v>
      </c>
      <c r="F574" s="108">
        <v>46866.400000000001</v>
      </c>
      <c r="G574" s="111">
        <v>42772</v>
      </c>
      <c r="H574" s="93">
        <f t="shared" si="17"/>
        <v>46866.400000000001</v>
      </c>
      <c r="I574" s="108">
        <f t="shared" si="18"/>
        <v>0</v>
      </c>
      <c r="J574" s="21"/>
    </row>
    <row r="575" spans="1:10" x14ac:dyDescent="0.25">
      <c r="A575" s="103">
        <v>42771</v>
      </c>
      <c r="B575" s="104" t="s">
        <v>4790</v>
      </c>
      <c r="C575" s="110"/>
      <c r="D575" s="106">
        <v>99911</v>
      </c>
      <c r="E575" s="107" t="s">
        <v>30</v>
      </c>
      <c r="F575" s="108">
        <v>1637.8</v>
      </c>
      <c r="G575" s="111">
        <v>42771</v>
      </c>
      <c r="H575" s="93">
        <f t="shared" si="17"/>
        <v>1637.8</v>
      </c>
      <c r="I575" s="108">
        <f t="shared" si="18"/>
        <v>0</v>
      </c>
      <c r="J575" s="21"/>
    </row>
    <row r="576" spans="1:10" x14ac:dyDescent="0.25">
      <c r="A576" s="103">
        <v>42771</v>
      </c>
      <c r="B576" s="104" t="s">
        <v>4791</v>
      </c>
      <c r="C576" s="110"/>
      <c r="D576" s="106">
        <v>99912</v>
      </c>
      <c r="E576" s="107" t="s">
        <v>21</v>
      </c>
      <c r="F576" s="108">
        <v>32715</v>
      </c>
      <c r="G576" s="111">
        <v>42786</v>
      </c>
      <c r="H576" s="93">
        <f t="shared" si="17"/>
        <v>32715</v>
      </c>
      <c r="I576" s="108">
        <f t="shared" si="18"/>
        <v>0</v>
      </c>
      <c r="J576" s="21"/>
    </row>
    <row r="577" spans="1:10" x14ac:dyDescent="0.25">
      <c r="A577" s="103">
        <v>42771</v>
      </c>
      <c r="B577" s="104" t="s">
        <v>4792</v>
      </c>
      <c r="C577" s="110"/>
      <c r="D577" s="106">
        <v>99913</v>
      </c>
      <c r="E577" s="107" t="s">
        <v>71</v>
      </c>
      <c r="F577" s="108">
        <v>2500</v>
      </c>
      <c r="G577" s="111">
        <v>42771</v>
      </c>
      <c r="H577" s="93">
        <f t="shared" si="17"/>
        <v>2500</v>
      </c>
      <c r="I577" s="108">
        <f t="shared" si="18"/>
        <v>0</v>
      </c>
      <c r="J577" s="21"/>
    </row>
    <row r="578" spans="1:10" x14ac:dyDescent="0.25">
      <c r="A578" s="103">
        <v>42771</v>
      </c>
      <c r="B578" s="104" t="s">
        <v>4793</v>
      </c>
      <c r="C578" s="110"/>
      <c r="D578" s="106">
        <v>99914</v>
      </c>
      <c r="E578" s="107" t="s">
        <v>1789</v>
      </c>
      <c r="F578" s="108">
        <v>7660.8</v>
      </c>
      <c r="G578" s="111">
        <v>42771</v>
      </c>
      <c r="H578" s="93">
        <f t="shared" si="17"/>
        <v>7660.8</v>
      </c>
      <c r="I578" s="108">
        <f t="shared" si="18"/>
        <v>0</v>
      </c>
      <c r="J578" s="21"/>
    </row>
    <row r="579" spans="1:10" x14ac:dyDescent="0.25">
      <c r="A579" s="103">
        <v>42771</v>
      </c>
      <c r="B579" s="104" t="s">
        <v>4794</v>
      </c>
      <c r="C579" s="110"/>
      <c r="D579" s="106">
        <v>99915</v>
      </c>
      <c r="E579" s="107" t="s">
        <v>3426</v>
      </c>
      <c r="F579" s="108">
        <v>409.2</v>
      </c>
      <c r="G579" s="111">
        <v>42771</v>
      </c>
      <c r="H579" s="93">
        <f t="shared" si="17"/>
        <v>409.2</v>
      </c>
      <c r="I579" s="108">
        <f t="shared" si="18"/>
        <v>0</v>
      </c>
      <c r="J579" s="21"/>
    </row>
    <row r="580" spans="1:10" x14ac:dyDescent="0.25">
      <c r="A580" s="103">
        <v>42771</v>
      </c>
      <c r="B580" s="104" t="s">
        <v>4795</v>
      </c>
      <c r="C580" s="110"/>
      <c r="D580" s="106">
        <v>99916</v>
      </c>
      <c r="E580" s="107" t="s">
        <v>1789</v>
      </c>
      <c r="F580" s="108">
        <v>1512.5</v>
      </c>
      <c r="G580" s="111">
        <v>42771</v>
      </c>
      <c r="H580" s="93">
        <f t="shared" ref="H580:H643" si="19">F580</f>
        <v>1512.5</v>
      </c>
      <c r="I580" s="108">
        <f t="shared" si="18"/>
        <v>0</v>
      </c>
      <c r="J580" s="21"/>
    </row>
    <row r="581" spans="1:10" x14ac:dyDescent="0.25">
      <c r="A581" s="103">
        <v>42771</v>
      </c>
      <c r="B581" s="104" t="s">
        <v>4796</v>
      </c>
      <c r="C581" s="110"/>
      <c r="D581" s="106">
        <v>99917</v>
      </c>
      <c r="E581" s="107" t="s">
        <v>143</v>
      </c>
      <c r="F581" s="108">
        <v>7233.2</v>
      </c>
      <c r="G581" s="111">
        <v>42771</v>
      </c>
      <c r="H581" s="93">
        <f t="shared" si="19"/>
        <v>7233.2</v>
      </c>
      <c r="I581" s="108">
        <f t="shared" si="18"/>
        <v>0</v>
      </c>
      <c r="J581" s="21"/>
    </row>
    <row r="582" spans="1:10" x14ac:dyDescent="0.25">
      <c r="A582" s="103">
        <v>42771</v>
      </c>
      <c r="B582" s="104" t="s">
        <v>4797</v>
      </c>
      <c r="C582" s="110"/>
      <c r="D582" s="106">
        <v>99918</v>
      </c>
      <c r="E582" s="107" t="s">
        <v>47</v>
      </c>
      <c r="F582" s="108">
        <v>3522.7</v>
      </c>
      <c r="G582" s="111">
        <v>42771</v>
      </c>
      <c r="H582" s="93">
        <f t="shared" si="19"/>
        <v>3522.7</v>
      </c>
      <c r="I582" s="108">
        <f t="shared" ref="I582:I645" si="20">F582-H582</f>
        <v>0</v>
      </c>
      <c r="J582" s="21"/>
    </row>
    <row r="583" spans="1:10" x14ac:dyDescent="0.25">
      <c r="A583" s="103">
        <v>42771</v>
      </c>
      <c r="B583" s="104" t="s">
        <v>4798</v>
      </c>
      <c r="C583" s="110"/>
      <c r="D583" s="106">
        <v>99919</v>
      </c>
      <c r="E583" s="107" t="s">
        <v>151</v>
      </c>
      <c r="F583" s="108">
        <v>25229.439999999999</v>
      </c>
      <c r="G583" s="111">
        <v>42771</v>
      </c>
      <c r="H583" s="93">
        <f t="shared" si="19"/>
        <v>25229.439999999999</v>
      </c>
      <c r="I583" s="108">
        <f t="shared" si="20"/>
        <v>0</v>
      </c>
      <c r="J583" s="21"/>
    </row>
    <row r="584" spans="1:10" x14ac:dyDescent="0.25">
      <c r="A584" s="103">
        <v>42771</v>
      </c>
      <c r="B584" s="104" t="s">
        <v>4799</v>
      </c>
      <c r="C584" s="110"/>
      <c r="D584" s="106">
        <v>99920</v>
      </c>
      <c r="E584" s="107" t="s">
        <v>79</v>
      </c>
      <c r="F584" s="108">
        <v>2697.9</v>
      </c>
      <c r="G584" s="111">
        <v>42771</v>
      </c>
      <c r="H584" s="93">
        <f t="shared" si="19"/>
        <v>2697.9</v>
      </c>
      <c r="I584" s="108">
        <f t="shared" si="20"/>
        <v>0</v>
      </c>
      <c r="J584" s="21"/>
    </row>
    <row r="585" spans="1:10" x14ac:dyDescent="0.25">
      <c r="A585" s="103">
        <v>42771</v>
      </c>
      <c r="B585" s="104" t="s">
        <v>4800</v>
      </c>
      <c r="C585" s="110"/>
      <c r="D585" s="106">
        <v>99921</v>
      </c>
      <c r="E585" s="107" t="s">
        <v>492</v>
      </c>
      <c r="F585" s="108">
        <v>5376.6</v>
      </c>
      <c r="G585" s="111">
        <v>42778</v>
      </c>
      <c r="H585" s="93">
        <f t="shared" si="19"/>
        <v>5376.6</v>
      </c>
      <c r="I585" s="108">
        <f t="shared" si="20"/>
        <v>0</v>
      </c>
      <c r="J585" s="21"/>
    </row>
    <row r="586" spans="1:10" x14ac:dyDescent="0.25">
      <c r="A586" s="103">
        <v>42771</v>
      </c>
      <c r="B586" s="104" t="s">
        <v>4801</v>
      </c>
      <c r="C586" s="110"/>
      <c r="D586" s="106">
        <v>99922</v>
      </c>
      <c r="E586" s="107" t="s">
        <v>470</v>
      </c>
      <c r="F586" s="108">
        <v>8843.6</v>
      </c>
      <c r="G586" s="111">
        <v>42772</v>
      </c>
      <c r="H586" s="93">
        <f t="shared" si="19"/>
        <v>8843.6</v>
      </c>
      <c r="I586" s="108">
        <f t="shared" si="20"/>
        <v>0</v>
      </c>
      <c r="J586" s="21"/>
    </row>
    <row r="587" spans="1:10" x14ac:dyDescent="0.25">
      <c r="A587" s="103">
        <v>42771</v>
      </c>
      <c r="B587" s="104" t="s">
        <v>4802</v>
      </c>
      <c r="C587" s="110"/>
      <c r="D587" s="106">
        <v>99923</v>
      </c>
      <c r="E587" s="107" t="s">
        <v>1645</v>
      </c>
      <c r="F587" s="108">
        <v>1746.6</v>
      </c>
      <c r="G587" s="111">
        <v>42771</v>
      </c>
      <c r="H587" s="93">
        <f t="shared" si="19"/>
        <v>1746.6</v>
      </c>
      <c r="I587" s="108">
        <f t="shared" si="20"/>
        <v>0</v>
      </c>
      <c r="J587" s="21"/>
    </row>
    <row r="588" spans="1:10" x14ac:dyDescent="0.25">
      <c r="A588" s="103">
        <v>42771</v>
      </c>
      <c r="B588" s="104" t="s">
        <v>4803</v>
      </c>
      <c r="C588" s="110"/>
      <c r="D588" s="106">
        <v>99924</v>
      </c>
      <c r="E588" s="107" t="s">
        <v>1116</v>
      </c>
      <c r="F588" s="108">
        <v>3286.4</v>
      </c>
      <c r="G588" s="111">
        <v>42772</v>
      </c>
      <c r="H588" s="93">
        <f t="shared" si="19"/>
        <v>3286.4</v>
      </c>
      <c r="I588" s="108">
        <f t="shared" si="20"/>
        <v>0</v>
      </c>
      <c r="J588" s="21"/>
    </row>
    <row r="589" spans="1:10" x14ac:dyDescent="0.25">
      <c r="A589" s="103">
        <v>42771</v>
      </c>
      <c r="B589" s="104" t="s">
        <v>4804</v>
      </c>
      <c r="C589" s="110"/>
      <c r="D589" s="106">
        <v>99925</v>
      </c>
      <c r="E589" s="107" t="s">
        <v>111</v>
      </c>
      <c r="F589" s="108">
        <v>3611.8</v>
      </c>
      <c r="G589" s="111">
        <v>42771</v>
      </c>
      <c r="H589" s="93">
        <f t="shared" si="19"/>
        <v>3611.8</v>
      </c>
      <c r="I589" s="108">
        <f t="shared" si="20"/>
        <v>0</v>
      </c>
      <c r="J589" s="21"/>
    </row>
    <row r="590" spans="1:10" x14ac:dyDescent="0.25">
      <c r="A590" s="103">
        <v>42771</v>
      </c>
      <c r="B590" s="104" t="s">
        <v>4805</v>
      </c>
      <c r="C590" s="110"/>
      <c r="D590" s="106">
        <v>99926</v>
      </c>
      <c r="E590" s="107" t="s">
        <v>923</v>
      </c>
      <c r="F590" s="108">
        <v>6502.6</v>
      </c>
      <c r="G590" s="111">
        <v>42771</v>
      </c>
      <c r="H590" s="93">
        <f t="shared" si="19"/>
        <v>6502.6</v>
      </c>
      <c r="I590" s="108">
        <f t="shared" si="20"/>
        <v>0</v>
      </c>
      <c r="J590" s="21"/>
    </row>
    <row r="591" spans="1:10" x14ac:dyDescent="0.25">
      <c r="A591" s="103">
        <v>42771</v>
      </c>
      <c r="B591" s="104" t="s">
        <v>4806</v>
      </c>
      <c r="C591" s="110"/>
      <c r="D591" s="106">
        <v>99927</v>
      </c>
      <c r="E591" s="107" t="s">
        <v>12</v>
      </c>
      <c r="F591" s="108">
        <v>1588.8</v>
      </c>
      <c r="G591" s="111">
        <v>42771</v>
      </c>
      <c r="H591" s="93">
        <f t="shared" si="19"/>
        <v>1588.8</v>
      </c>
      <c r="I591" s="108">
        <f t="shared" si="20"/>
        <v>0</v>
      </c>
      <c r="J591" s="21"/>
    </row>
    <row r="592" spans="1:10" x14ac:dyDescent="0.25">
      <c r="A592" s="103">
        <v>42771</v>
      </c>
      <c r="B592" s="104" t="s">
        <v>4807</v>
      </c>
      <c r="C592" s="110"/>
      <c r="D592" s="106">
        <v>99928</v>
      </c>
      <c r="E592" s="107" t="s">
        <v>168</v>
      </c>
      <c r="F592" s="108">
        <v>1196.8</v>
      </c>
      <c r="G592" s="111">
        <v>42771</v>
      </c>
      <c r="H592" s="93">
        <f t="shared" si="19"/>
        <v>1196.8</v>
      </c>
      <c r="I592" s="108">
        <f t="shared" si="20"/>
        <v>0</v>
      </c>
      <c r="J592" s="21"/>
    </row>
    <row r="593" spans="1:10" x14ac:dyDescent="0.25">
      <c r="A593" s="103">
        <v>42771</v>
      </c>
      <c r="B593" s="104" t="s">
        <v>4808</v>
      </c>
      <c r="C593" s="110"/>
      <c r="D593" s="106">
        <v>99929</v>
      </c>
      <c r="E593" s="107" t="s">
        <v>457</v>
      </c>
      <c r="F593" s="108">
        <v>3121.2</v>
      </c>
      <c r="G593" s="111">
        <v>42771</v>
      </c>
      <c r="H593" s="93">
        <f t="shared" si="19"/>
        <v>3121.2</v>
      </c>
      <c r="I593" s="108">
        <f t="shared" si="20"/>
        <v>0</v>
      </c>
      <c r="J593" s="21"/>
    </row>
    <row r="594" spans="1:10" x14ac:dyDescent="0.25">
      <c r="A594" s="103">
        <v>42771</v>
      </c>
      <c r="B594" s="104" t="s">
        <v>4809</v>
      </c>
      <c r="C594" s="110"/>
      <c r="D594" s="106">
        <v>99930</v>
      </c>
      <c r="E594" s="107" t="s">
        <v>157</v>
      </c>
      <c r="F594" s="108">
        <v>23226.98</v>
      </c>
      <c r="G594" s="111">
        <v>42771</v>
      </c>
      <c r="H594" s="93">
        <f t="shared" si="19"/>
        <v>23226.98</v>
      </c>
      <c r="I594" s="108">
        <f t="shared" si="20"/>
        <v>0</v>
      </c>
      <c r="J594" s="21"/>
    </row>
    <row r="595" spans="1:10" x14ac:dyDescent="0.25">
      <c r="A595" s="103">
        <v>42771</v>
      </c>
      <c r="B595" s="104" t="s">
        <v>4810</v>
      </c>
      <c r="C595" s="110"/>
      <c r="D595" s="106">
        <v>99931</v>
      </c>
      <c r="E595" s="107" t="s">
        <v>222</v>
      </c>
      <c r="F595" s="108">
        <v>21232.3</v>
      </c>
      <c r="G595" s="111">
        <v>42784</v>
      </c>
      <c r="H595" s="93">
        <f t="shared" si="19"/>
        <v>21232.3</v>
      </c>
      <c r="I595" s="108">
        <f t="shared" si="20"/>
        <v>0</v>
      </c>
      <c r="J595" s="21"/>
    </row>
    <row r="596" spans="1:10" x14ac:dyDescent="0.25">
      <c r="A596" s="103">
        <v>42771</v>
      </c>
      <c r="B596" s="104" t="s">
        <v>4811</v>
      </c>
      <c r="C596" s="110"/>
      <c r="D596" s="106">
        <v>99932</v>
      </c>
      <c r="E596" s="107" t="s">
        <v>289</v>
      </c>
      <c r="F596" s="108">
        <v>35977.449999999997</v>
      </c>
      <c r="G596" s="111"/>
      <c r="H596" s="93">
        <f t="shared" si="19"/>
        <v>35977.449999999997</v>
      </c>
      <c r="I596" s="108">
        <f t="shared" si="20"/>
        <v>0</v>
      </c>
      <c r="J596" s="21"/>
    </row>
    <row r="597" spans="1:10" x14ac:dyDescent="0.25">
      <c r="A597" s="103">
        <v>42771</v>
      </c>
      <c r="B597" s="104" t="s">
        <v>4812</v>
      </c>
      <c r="C597" s="110"/>
      <c r="D597" s="106">
        <v>99933</v>
      </c>
      <c r="E597" s="116" t="s">
        <v>81</v>
      </c>
      <c r="F597" s="117">
        <v>0</v>
      </c>
      <c r="G597" s="118" t="s">
        <v>95</v>
      </c>
      <c r="H597" s="117">
        <f t="shared" si="19"/>
        <v>0</v>
      </c>
      <c r="I597" s="117">
        <f t="shared" si="20"/>
        <v>0</v>
      </c>
      <c r="J597" s="21"/>
    </row>
    <row r="598" spans="1:10" x14ac:dyDescent="0.25">
      <c r="A598" s="103">
        <v>42771</v>
      </c>
      <c r="B598" s="104" t="s">
        <v>4813</v>
      </c>
      <c r="C598" s="110"/>
      <c r="D598" s="106">
        <v>99934</v>
      </c>
      <c r="E598" s="116" t="s">
        <v>81</v>
      </c>
      <c r="F598" s="117">
        <v>0</v>
      </c>
      <c r="G598" s="118" t="s">
        <v>95</v>
      </c>
      <c r="H598" s="117">
        <f t="shared" si="19"/>
        <v>0</v>
      </c>
      <c r="I598" s="117">
        <f t="shared" si="20"/>
        <v>0</v>
      </c>
      <c r="J598" s="21"/>
    </row>
    <row r="599" spans="1:10" x14ac:dyDescent="0.25">
      <c r="A599" s="103">
        <v>42771</v>
      </c>
      <c r="B599" s="104" t="s">
        <v>4814</v>
      </c>
      <c r="C599" s="110"/>
      <c r="D599" s="106">
        <v>99935</v>
      </c>
      <c r="E599" s="107" t="s">
        <v>81</v>
      </c>
      <c r="F599" s="108">
        <v>6256.6</v>
      </c>
      <c r="G599" s="111">
        <v>42772</v>
      </c>
      <c r="H599" s="93">
        <f t="shared" si="19"/>
        <v>6256.6</v>
      </c>
      <c r="I599" s="108">
        <f t="shared" si="20"/>
        <v>0</v>
      </c>
      <c r="J599" s="21"/>
    </row>
    <row r="600" spans="1:10" x14ac:dyDescent="0.25">
      <c r="A600" s="103">
        <v>42771</v>
      </c>
      <c r="B600" s="104" t="s">
        <v>4815</v>
      </c>
      <c r="C600" s="110"/>
      <c r="D600" s="106">
        <v>99936</v>
      </c>
      <c r="E600" s="107" t="s">
        <v>83</v>
      </c>
      <c r="F600" s="108">
        <v>7566.2</v>
      </c>
      <c r="G600" s="111">
        <v>42772</v>
      </c>
      <c r="H600" s="93">
        <f t="shared" si="19"/>
        <v>7566.2</v>
      </c>
      <c r="I600" s="108">
        <f t="shared" si="20"/>
        <v>0</v>
      </c>
      <c r="J600" s="21"/>
    </row>
    <row r="601" spans="1:10" x14ac:dyDescent="0.25">
      <c r="A601" s="103">
        <v>42771</v>
      </c>
      <c r="B601" s="104" t="s">
        <v>4816</v>
      </c>
      <c r="C601" s="110"/>
      <c r="D601" s="106">
        <v>99937</v>
      </c>
      <c r="E601" s="107" t="s">
        <v>101</v>
      </c>
      <c r="F601" s="108">
        <v>735</v>
      </c>
      <c r="G601" s="111">
        <v>42772</v>
      </c>
      <c r="H601" s="93">
        <f t="shared" si="19"/>
        <v>735</v>
      </c>
      <c r="I601" s="108">
        <f t="shared" si="20"/>
        <v>0</v>
      </c>
      <c r="J601" s="21"/>
    </row>
    <row r="602" spans="1:10" x14ac:dyDescent="0.25">
      <c r="A602" s="103">
        <v>42771</v>
      </c>
      <c r="B602" s="104" t="s">
        <v>4817</v>
      </c>
      <c r="C602" s="110"/>
      <c r="D602" s="106">
        <v>99938</v>
      </c>
      <c r="E602" s="107" t="s">
        <v>99</v>
      </c>
      <c r="F602" s="108">
        <v>3949.4</v>
      </c>
      <c r="G602" s="111">
        <v>42772</v>
      </c>
      <c r="H602" s="93">
        <f t="shared" si="19"/>
        <v>3949.4</v>
      </c>
      <c r="I602" s="108">
        <f t="shared" si="20"/>
        <v>0</v>
      </c>
      <c r="J602" s="21"/>
    </row>
    <row r="603" spans="1:10" x14ac:dyDescent="0.25">
      <c r="A603" s="103">
        <v>42771</v>
      </c>
      <c r="B603" s="104" t="s">
        <v>4818</v>
      </c>
      <c r="C603" s="110"/>
      <c r="D603" s="106">
        <v>99939</v>
      </c>
      <c r="E603" s="107" t="s">
        <v>109</v>
      </c>
      <c r="F603" s="108">
        <v>4852.2</v>
      </c>
      <c r="G603" s="111">
        <v>42772</v>
      </c>
      <c r="H603" s="93">
        <f t="shared" si="19"/>
        <v>4852.2</v>
      </c>
      <c r="I603" s="108">
        <f t="shared" si="20"/>
        <v>0</v>
      </c>
      <c r="J603" s="21"/>
    </row>
    <row r="604" spans="1:10" x14ac:dyDescent="0.25">
      <c r="A604" s="103">
        <v>42771</v>
      </c>
      <c r="B604" s="104" t="s">
        <v>4819</v>
      </c>
      <c r="C604" s="110"/>
      <c r="D604" s="106">
        <v>99940</v>
      </c>
      <c r="E604" s="107" t="s">
        <v>291</v>
      </c>
      <c r="F604" s="108">
        <v>2792.4</v>
      </c>
      <c r="G604" s="111">
        <v>42772</v>
      </c>
      <c r="H604" s="93">
        <f t="shared" si="19"/>
        <v>2792.4</v>
      </c>
      <c r="I604" s="108">
        <f t="shared" si="20"/>
        <v>0</v>
      </c>
      <c r="J604" s="21"/>
    </row>
    <row r="605" spans="1:10" x14ac:dyDescent="0.25">
      <c r="A605" s="103">
        <v>42771</v>
      </c>
      <c r="B605" s="104" t="s">
        <v>4820</v>
      </c>
      <c r="C605" s="110"/>
      <c r="D605" s="106">
        <v>99941</v>
      </c>
      <c r="E605" s="107" t="s">
        <v>88</v>
      </c>
      <c r="F605" s="108">
        <v>1920</v>
      </c>
      <c r="G605" s="111">
        <v>42772</v>
      </c>
      <c r="H605" s="93">
        <f t="shared" si="19"/>
        <v>1920</v>
      </c>
      <c r="I605" s="108">
        <f t="shared" si="20"/>
        <v>0</v>
      </c>
      <c r="J605" s="21"/>
    </row>
    <row r="606" spans="1:10" x14ac:dyDescent="0.25">
      <c r="A606" s="103">
        <v>42771</v>
      </c>
      <c r="B606" s="104" t="s">
        <v>4821</v>
      </c>
      <c r="C606" s="110"/>
      <c r="D606" s="106">
        <v>99942</v>
      </c>
      <c r="E606" s="107" t="s">
        <v>159</v>
      </c>
      <c r="F606" s="108">
        <v>6317.4</v>
      </c>
      <c r="G606" s="111">
        <v>42772</v>
      </c>
      <c r="H606" s="93">
        <f t="shared" si="19"/>
        <v>6317.4</v>
      </c>
      <c r="I606" s="108">
        <f t="shared" si="20"/>
        <v>0</v>
      </c>
      <c r="J606" s="21"/>
    </row>
    <row r="607" spans="1:10" x14ac:dyDescent="0.25">
      <c r="A607" s="103">
        <v>42771</v>
      </c>
      <c r="B607" s="104" t="s">
        <v>4822</v>
      </c>
      <c r="C607" s="110"/>
      <c r="D607" s="106">
        <v>99943</v>
      </c>
      <c r="E607" s="107" t="s">
        <v>476</v>
      </c>
      <c r="F607" s="108">
        <v>4595.3999999999996</v>
      </c>
      <c r="G607" s="111">
        <v>42773</v>
      </c>
      <c r="H607" s="93">
        <f t="shared" si="19"/>
        <v>4595.3999999999996</v>
      </c>
      <c r="I607" s="108">
        <f t="shared" si="20"/>
        <v>0</v>
      </c>
      <c r="J607" s="21"/>
    </row>
    <row r="608" spans="1:10" x14ac:dyDescent="0.25">
      <c r="A608" s="103">
        <v>42771</v>
      </c>
      <c r="B608" s="104" t="s">
        <v>4823</v>
      </c>
      <c r="C608" s="110"/>
      <c r="D608" s="106">
        <v>99944</v>
      </c>
      <c r="E608" s="107" t="s">
        <v>305</v>
      </c>
      <c r="F608" s="108">
        <v>6994.1</v>
      </c>
      <c r="G608" s="111">
        <v>42772</v>
      </c>
      <c r="H608" s="93">
        <f t="shared" si="19"/>
        <v>6994.1</v>
      </c>
      <c r="I608" s="108">
        <f t="shared" si="20"/>
        <v>0</v>
      </c>
      <c r="J608" s="21"/>
    </row>
    <row r="609" spans="1:10" x14ac:dyDescent="0.25">
      <c r="A609" s="103">
        <v>42771</v>
      </c>
      <c r="B609" s="104" t="s">
        <v>4824</v>
      </c>
      <c r="C609" s="110"/>
      <c r="D609" s="106">
        <v>99945</v>
      </c>
      <c r="E609" s="107" t="s">
        <v>341</v>
      </c>
      <c r="F609" s="108">
        <v>14196</v>
      </c>
      <c r="G609" s="111">
        <v>42771</v>
      </c>
      <c r="H609" s="93">
        <f t="shared" si="19"/>
        <v>14196</v>
      </c>
      <c r="I609" s="108">
        <f t="shared" si="20"/>
        <v>0</v>
      </c>
      <c r="J609" s="21"/>
    </row>
    <row r="610" spans="1:10" x14ac:dyDescent="0.25">
      <c r="A610" s="103">
        <v>42771</v>
      </c>
      <c r="B610" s="104" t="s">
        <v>4825</v>
      </c>
      <c r="C610" s="110"/>
      <c r="D610" s="106">
        <v>99946</v>
      </c>
      <c r="E610" s="107" t="s">
        <v>205</v>
      </c>
      <c r="F610" s="108">
        <v>63028</v>
      </c>
      <c r="G610" s="111">
        <v>42802</v>
      </c>
      <c r="H610" s="93">
        <f t="shared" si="19"/>
        <v>63028</v>
      </c>
      <c r="I610" s="108">
        <f t="shared" si="20"/>
        <v>0</v>
      </c>
      <c r="J610" s="21"/>
    </row>
    <row r="611" spans="1:10" x14ac:dyDescent="0.25">
      <c r="A611" s="103">
        <v>42771</v>
      </c>
      <c r="B611" s="104" t="s">
        <v>4826</v>
      </c>
      <c r="C611" s="110"/>
      <c r="D611" s="106">
        <v>99947</v>
      </c>
      <c r="E611" s="107" t="s">
        <v>1325</v>
      </c>
      <c r="F611" s="108">
        <v>1722.6</v>
      </c>
      <c r="G611" s="111">
        <v>42771</v>
      </c>
      <c r="H611" s="93">
        <f t="shared" si="19"/>
        <v>1722.6</v>
      </c>
      <c r="I611" s="108">
        <f t="shared" si="20"/>
        <v>0</v>
      </c>
      <c r="J611" s="21"/>
    </row>
    <row r="612" spans="1:10" ht="30" x14ac:dyDescent="0.25">
      <c r="A612" s="103">
        <v>42771</v>
      </c>
      <c r="B612" s="104" t="s">
        <v>4827</v>
      </c>
      <c r="C612" s="110"/>
      <c r="D612" s="106">
        <v>99948</v>
      </c>
      <c r="E612" s="107" t="s">
        <v>319</v>
      </c>
      <c r="F612" s="108">
        <v>3910.2</v>
      </c>
      <c r="G612" s="112" t="s">
        <v>4828</v>
      </c>
      <c r="H612" s="113">
        <f>3000+910.2</f>
        <v>3910.2</v>
      </c>
      <c r="I612" s="113">
        <f t="shared" si="20"/>
        <v>0</v>
      </c>
      <c r="J612" s="21"/>
    </row>
    <row r="613" spans="1:10" x14ac:dyDescent="0.25">
      <c r="A613" s="103">
        <v>42771</v>
      </c>
      <c r="B613" s="104" t="s">
        <v>4829</v>
      </c>
      <c r="C613" s="110"/>
      <c r="D613" s="106">
        <v>99949</v>
      </c>
      <c r="E613" s="107" t="s">
        <v>57</v>
      </c>
      <c r="F613" s="108">
        <v>784</v>
      </c>
      <c r="G613" s="111">
        <v>42772</v>
      </c>
      <c r="H613" s="93">
        <f t="shared" si="19"/>
        <v>784</v>
      </c>
      <c r="I613" s="108">
        <f t="shared" si="20"/>
        <v>0</v>
      </c>
      <c r="J613" s="21"/>
    </row>
    <row r="614" spans="1:10" x14ac:dyDescent="0.25">
      <c r="A614" s="103">
        <v>42771</v>
      </c>
      <c r="B614" s="104" t="s">
        <v>4830</v>
      </c>
      <c r="C614" s="110"/>
      <c r="D614" s="106">
        <v>99950</v>
      </c>
      <c r="E614" s="107" t="s">
        <v>1299</v>
      </c>
      <c r="F614" s="108">
        <v>4765.8</v>
      </c>
      <c r="G614" s="111">
        <v>42771</v>
      </c>
      <c r="H614" s="93">
        <f t="shared" si="19"/>
        <v>4765.8</v>
      </c>
      <c r="I614" s="108">
        <f t="shared" si="20"/>
        <v>0</v>
      </c>
      <c r="J614" s="21"/>
    </row>
    <row r="615" spans="1:10" x14ac:dyDescent="0.25">
      <c r="A615" s="103">
        <v>42771</v>
      </c>
      <c r="B615" s="104" t="s">
        <v>4831</v>
      </c>
      <c r="C615" s="110"/>
      <c r="D615" s="106">
        <v>99951</v>
      </c>
      <c r="E615" s="107" t="s">
        <v>149</v>
      </c>
      <c r="F615" s="108">
        <v>2488.1999999999998</v>
      </c>
      <c r="G615" s="111">
        <v>42771</v>
      </c>
      <c r="H615" s="93">
        <f t="shared" si="19"/>
        <v>2488.1999999999998</v>
      </c>
      <c r="I615" s="108">
        <f t="shared" si="20"/>
        <v>0</v>
      </c>
      <c r="J615" s="21"/>
    </row>
    <row r="616" spans="1:10" x14ac:dyDescent="0.25">
      <c r="A616" s="103">
        <v>42771</v>
      </c>
      <c r="B616" s="104" t="s">
        <v>4832</v>
      </c>
      <c r="C616" s="110"/>
      <c r="D616" s="106">
        <v>99952</v>
      </c>
      <c r="E616" s="107" t="s">
        <v>125</v>
      </c>
      <c r="F616" s="108">
        <v>8939.2000000000007</v>
      </c>
      <c r="G616" s="111">
        <v>42771</v>
      </c>
      <c r="H616" s="93">
        <f t="shared" si="19"/>
        <v>8939.2000000000007</v>
      </c>
      <c r="I616" s="108">
        <f t="shared" si="20"/>
        <v>0</v>
      </c>
      <c r="J616" s="21"/>
    </row>
    <row r="617" spans="1:10" x14ac:dyDescent="0.25">
      <c r="A617" s="103">
        <v>42771</v>
      </c>
      <c r="B617" s="104" t="s">
        <v>4833</v>
      </c>
      <c r="C617" s="110"/>
      <c r="D617" s="106">
        <v>99953</v>
      </c>
      <c r="E617" s="107" t="s">
        <v>480</v>
      </c>
      <c r="F617" s="108">
        <v>1853.12</v>
      </c>
      <c r="G617" s="111">
        <v>42772</v>
      </c>
      <c r="H617" s="93">
        <f t="shared" si="19"/>
        <v>1853.12</v>
      </c>
      <c r="I617" s="108">
        <f t="shared" si="20"/>
        <v>0</v>
      </c>
      <c r="J617" s="21"/>
    </row>
    <row r="618" spans="1:10" x14ac:dyDescent="0.25">
      <c r="A618" s="103">
        <v>42771</v>
      </c>
      <c r="B618" s="104" t="s">
        <v>4834</v>
      </c>
      <c r="C618" s="110"/>
      <c r="D618" s="106">
        <v>99954</v>
      </c>
      <c r="E618" s="107" t="s">
        <v>53</v>
      </c>
      <c r="F618" s="108">
        <v>2679</v>
      </c>
      <c r="G618" s="111">
        <v>42772</v>
      </c>
      <c r="H618" s="93">
        <f t="shared" si="19"/>
        <v>2679</v>
      </c>
      <c r="I618" s="108">
        <f t="shared" si="20"/>
        <v>0</v>
      </c>
      <c r="J618" s="21"/>
    </row>
    <row r="619" spans="1:10" x14ac:dyDescent="0.25">
      <c r="A619" s="103">
        <v>42771</v>
      </c>
      <c r="B619" s="104" t="s">
        <v>4835</v>
      </c>
      <c r="C619" s="110"/>
      <c r="D619" s="106">
        <v>99955</v>
      </c>
      <c r="E619" s="107" t="s">
        <v>1380</v>
      </c>
      <c r="F619" s="108">
        <v>31989.599999999999</v>
      </c>
      <c r="G619" s="111">
        <v>42772</v>
      </c>
      <c r="H619" s="93">
        <f t="shared" si="19"/>
        <v>31989.599999999999</v>
      </c>
      <c r="I619" s="108">
        <f t="shared" si="20"/>
        <v>0</v>
      </c>
      <c r="J619" s="21"/>
    </row>
    <row r="620" spans="1:10" x14ac:dyDescent="0.25">
      <c r="A620" s="103">
        <v>42771</v>
      </c>
      <c r="B620" s="104" t="s">
        <v>4836</v>
      </c>
      <c r="C620" s="110"/>
      <c r="D620" s="106">
        <v>99956</v>
      </c>
      <c r="E620" s="116" t="s">
        <v>218</v>
      </c>
      <c r="F620" s="117">
        <v>0</v>
      </c>
      <c r="G620" s="118" t="s">
        <v>95</v>
      </c>
      <c r="H620" s="117">
        <f t="shared" si="19"/>
        <v>0</v>
      </c>
      <c r="I620" s="117">
        <f t="shared" si="20"/>
        <v>0</v>
      </c>
      <c r="J620" s="21"/>
    </row>
    <row r="621" spans="1:10" x14ac:dyDescent="0.25">
      <c r="A621" s="103">
        <v>42771</v>
      </c>
      <c r="B621" s="104" t="s">
        <v>4837</v>
      </c>
      <c r="C621" s="110"/>
      <c r="D621" s="106">
        <v>99957</v>
      </c>
      <c r="E621" s="107" t="s">
        <v>69</v>
      </c>
      <c r="F621" s="108">
        <v>853.5</v>
      </c>
      <c r="G621" s="111">
        <v>42771</v>
      </c>
      <c r="H621" s="93">
        <f t="shared" si="19"/>
        <v>853.5</v>
      </c>
      <c r="I621" s="108">
        <f t="shared" si="20"/>
        <v>0</v>
      </c>
      <c r="J621" s="21"/>
    </row>
    <row r="622" spans="1:10" x14ac:dyDescent="0.25">
      <c r="A622" s="103">
        <v>42771</v>
      </c>
      <c r="B622" s="104" t="s">
        <v>4838</v>
      </c>
      <c r="C622" s="110"/>
      <c r="D622" s="106">
        <v>99958</v>
      </c>
      <c r="E622" s="107" t="s">
        <v>211</v>
      </c>
      <c r="F622" s="108">
        <v>8768.6</v>
      </c>
      <c r="G622" s="111">
        <v>42771</v>
      </c>
      <c r="H622" s="93">
        <f t="shared" si="19"/>
        <v>8768.6</v>
      </c>
      <c r="I622" s="108">
        <f t="shared" si="20"/>
        <v>0</v>
      </c>
      <c r="J622" s="21"/>
    </row>
    <row r="623" spans="1:10" x14ac:dyDescent="0.25">
      <c r="A623" s="103">
        <v>42771</v>
      </c>
      <c r="B623" s="104" t="s">
        <v>4839</v>
      </c>
      <c r="C623" s="110"/>
      <c r="D623" s="106">
        <v>99959</v>
      </c>
      <c r="E623" s="107" t="s">
        <v>4840</v>
      </c>
      <c r="F623" s="108">
        <v>5063.5</v>
      </c>
      <c r="G623" s="111">
        <v>42771</v>
      </c>
      <c r="H623" s="93">
        <f t="shared" si="19"/>
        <v>5063.5</v>
      </c>
      <c r="I623" s="108">
        <f t="shared" si="20"/>
        <v>0</v>
      </c>
      <c r="J623" s="21"/>
    </row>
    <row r="624" spans="1:10" x14ac:dyDescent="0.25">
      <c r="A624" s="103">
        <v>42771</v>
      </c>
      <c r="B624" s="104" t="s">
        <v>4841</v>
      </c>
      <c r="C624" s="110"/>
      <c r="D624" s="106">
        <v>99960</v>
      </c>
      <c r="E624" s="107" t="s">
        <v>133</v>
      </c>
      <c r="F624" s="108">
        <v>1889.1</v>
      </c>
      <c r="G624" s="111">
        <v>42771</v>
      </c>
      <c r="H624" s="93">
        <f t="shared" si="19"/>
        <v>1889.1</v>
      </c>
      <c r="I624" s="108">
        <f t="shared" si="20"/>
        <v>0</v>
      </c>
      <c r="J624" s="21"/>
    </row>
    <row r="625" spans="1:10" x14ac:dyDescent="0.25">
      <c r="A625" s="103">
        <v>42771</v>
      </c>
      <c r="B625" s="104" t="s">
        <v>4842</v>
      </c>
      <c r="C625" s="110"/>
      <c r="D625" s="106">
        <v>99961</v>
      </c>
      <c r="E625" s="107" t="s">
        <v>2736</v>
      </c>
      <c r="F625" s="108">
        <v>1365</v>
      </c>
      <c r="G625" s="111">
        <v>42771</v>
      </c>
      <c r="H625" s="93">
        <f t="shared" si="19"/>
        <v>1365</v>
      </c>
      <c r="I625" s="108">
        <f t="shared" si="20"/>
        <v>0</v>
      </c>
      <c r="J625" s="21"/>
    </row>
    <row r="626" spans="1:10" x14ac:dyDescent="0.25">
      <c r="A626" s="103">
        <v>42771</v>
      </c>
      <c r="B626" s="104" t="s">
        <v>4843</v>
      </c>
      <c r="C626" s="110"/>
      <c r="D626" s="106">
        <v>99962</v>
      </c>
      <c r="E626" s="107" t="s">
        <v>321</v>
      </c>
      <c r="F626" s="108">
        <v>147.4</v>
      </c>
      <c r="G626" s="111">
        <v>42771</v>
      </c>
      <c r="H626" s="93">
        <f t="shared" si="19"/>
        <v>147.4</v>
      </c>
      <c r="I626" s="108">
        <f t="shared" si="20"/>
        <v>0</v>
      </c>
      <c r="J626" s="21"/>
    </row>
    <row r="627" spans="1:10" x14ac:dyDescent="0.25">
      <c r="A627" s="103">
        <v>42771</v>
      </c>
      <c r="B627" s="104" t="s">
        <v>4844</v>
      </c>
      <c r="C627" s="110"/>
      <c r="D627" s="106">
        <v>99963</v>
      </c>
      <c r="E627" s="107" t="s">
        <v>55</v>
      </c>
      <c r="F627" s="108">
        <v>3876.1</v>
      </c>
      <c r="G627" s="111">
        <v>42771</v>
      </c>
      <c r="H627" s="93">
        <f t="shared" si="19"/>
        <v>3876.1</v>
      </c>
      <c r="I627" s="108">
        <f t="shared" si="20"/>
        <v>0</v>
      </c>
      <c r="J627" s="21"/>
    </row>
    <row r="628" spans="1:10" x14ac:dyDescent="0.25">
      <c r="A628" s="103">
        <v>42771</v>
      </c>
      <c r="B628" s="104" t="s">
        <v>4845</v>
      </c>
      <c r="C628" s="110"/>
      <c r="D628" s="106">
        <v>99964</v>
      </c>
      <c r="E628" s="107" t="s">
        <v>30</v>
      </c>
      <c r="F628" s="108">
        <v>726.6</v>
      </c>
      <c r="G628" s="111">
        <v>42771</v>
      </c>
      <c r="H628" s="93">
        <f t="shared" si="19"/>
        <v>726.6</v>
      </c>
      <c r="I628" s="108">
        <f t="shared" si="20"/>
        <v>0</v>
      </c>
      <c r="J628" s="21"/>
    </row>
    <row r="629" spans="1:10" x14ac:dyDescent="0.25">
      <c r="A629" s="103">
        <v>42771</v>
      </c>
      <c r="B629" s="104" t="s">
        <v>4846</v>
      </c>
      <c r="C629" s="110"/>
      <c r="D629" s="106">
        <v>99965</v>
      </c>
      <c r="E629" s="107" t="s">
        <v>55</v>
      </c>
      <c r="F629" s="108">
        <v>8108</v>
      </c>
      <c r="G629" s="111">
        <v>42771</v>
      </c>
      <c r="H629" s="93">
        <f t="shared" si="19"/>
        <v>8108</v>
      </c>
      <c r="I629" s="108">
        <f t="shared" si="20"/>
        <v>0</v>
      </c>
      <c r="J629" s="21"/>
    </row>
    <row r="630" spans="1:10" x14ac:dyDescent="0.25">
      <c r="A630" s="103">
        <v>42771</v>
      </c>
      <c r="B630" s="104" t="s">
        <v>4847</v>
      </c>
      <c r="C630" s="110"/>
      <c r="D630" s="106">
        <v>99966</v>
      </c>
      <c r="E630" s="107" t="s">
        <v>531</v>
      </c>
      <c r="F630" s="108">
        <v>28734.84</v>
      </c>
      <c r="G630" s="111">
        <v>42772</v>
      </c>
      <c r="H630" s="93">
        <f t="shared" si="19"/>
        <v>28734.84</v>
      </c>
      <c r="I630" s="108">
        <f t="shared" si="20"/>
        <v>0</v>
      </c>
      <c r="J630" s="21"/>
    </row>
    <row r="631" spans="1:10" x14ac:dyDescent="0.25">
      <c r="A631" s="103">
        <v>42771</v>
      </c>
      <c r="B631" s="104" t="s">
        <v>4848</v>
      </c>
      <c r="C631" s="110"/>
      <c r="D631" s="106">
        <v>99967</v>
      </c>
      <c r="E631" s="107" t="s">
        <v>10</v>
      </c>
      <c r="F631" s="108">
        <v>158878.44</v>
      </c>
      <c r="G631" s="111">
        <v>42776</v>
      </c>
      <c r="H631" s="93">
        <f t="shared" si="19"/>
        <v>158878.44</v>
      </c>
      <c r="I631" s="108">
        <f t="shared" si="20"/>
        <v>0</v>
      </c>
      <c r="J631" s="21"/>
    </row>
    <row r="632" spans="1:10" x14ac:dyDescent="0.25">
      <c r="A632" s="103">
        <v>42771</v>
      </c>
      <c r="B632" s="104" t="s">
        <v>4849</v>
      </c>
      <c r="C632" s="110"/>
      <c r="D632" s="106">
        <v>99968</v>
      </c>
      <c r="E632" s="107" t="s">
        <v>2736</v>
      </c>
      <c r="F632" s="108">
        <v>1070</v>
      </c>
      <c r="G632" s="111">
        <v>42772</v>
      </c>
      <c r="H632" s="93">
        <f t="shared" si="19"/>
        <v>1070</v>
      </c>
      <c r="I632" s="108">
        <f t="shared" si="20"/>
        <v>0</v>
      </c>
      <c r="J632" s="21"/>
    </row>
    <row r="633" spans="1:10" x14ac:dyDescent="0.25">
      <c r="A633" s="103">
        <v>42772</v>
      </c>
      <c r="B633" s="104" t="s">
        <v>4850</v>
      </c>
      <c r="C633" s="110"/>
      <c r="D633" s="106">
        <v>99969</v>
      </c>
      <c r="E633" s="107" t="s">
        <v>231</v>
      </c>
      <c r="F633" s="108">
        <v>10266.299999999999</v>
      </c>
      <c r="G633" s="111">
        <v>42773</v>
      </c>
      <c r="H633" s="93">
        <f t="shared" si="19"/>
        <v>10266.299999999999</v>
      </c>
      <c r="I633" s="108">
        <f t="shared" si="20"/>
        <v>0</v>
      </c>
      <c r="J633" s="21"/>
    </row>
    <row r="634" spans="1:10" x14ac:dyDescent="0.25">
      <c r="A634" s="103">
        <v>42772</v>
      </c>
      <c r="B634" s="104" t="s">
        <v>4851</v>
      </c>
      <c r="C634" s="110"/>
      <c r="D634" s="106">
        <v>99970</v>
      </c>
      <c r="E634" s="107" t="s">
        <v>231</v>
      </c>
      <c r="F634" s="108">
        <v>36451.9</v>
      </c>
      <c r="G634" s="111">
        <v>42772</v>
      </c>
      <c r="H634" s="93">
        <f t="shared" si="19"/>
        <v>36451.9</v>
      </c>
      <c r="I634" s="108">
        <f t="shared" si="20"/>
        <v>0</v>
      </c>
      <c r="J634" s="21"/>
    </row>
    <row r="635" spans="1:10" x14ac:dyDescent="0.25">
      <c r="A635" s="103">
        <v>42772</v>
      </c>
      <c r="B635" s="104" t="s">
        <v>4852</v>
      </c>
      <c r="C635" s="110"/>
      <c r="D635" s="106">
        <v>99971</v>
      </c>
      <c r="E635" s="107" t="s">
        <v>17</v>
      </c>
      <c r="F635" s="108">
        <v>2940</v>
      </c>
      <c r="G635" s="111">
        <v>42772</v>
      </c>
      <c r="H635" s="93">
        <f t="shared" si="19"/>
        <v>2940</v>
      </c>
      <c r="I635" s="108">
        <f t="shared" si="20"/>
        <v>0</v>
      </c>
      <c r="J635" s="21"/>
    </row>
    <row r="636" spans="1:10" x14ac:dyDescent="0.25">
      <c r="A636" s="103">
        <v>42772</v>
      </c>
      <c r="B636" s="104" t="s">
        <v>4853</v>
      </c>
      <c r="C636" s="110"/>
      <c r="D636" s="106">
        <v>99972</v>
      </c>
      <c r="E636" s="107" t="s">
        <v>428</v>
      </c>
      <c r="F636" s="108">
        <v>1445</v>
      </c>
      <c r="G636" s="111">
        <v>42774</v>
      </c>
      <c r="H636" s="93">
        <f t="shared" si="19"/>
        <v>1445</v>
      </c>
      <c r="I636" s="108">
        <f t="shared" si="20"/>
        <v>0</v>
      </c>
      <c r="J636" s="21"/>
    </row>
    <row r="637" spans="1:10" x14ac:dyDescent="0.25">
      <c r="A637" s="103">
        <v>42772</v>
      </c>
      <c r="B637" s="104" t="s">
        <v>4854</v>
      </c>
      <c r="C637" s="110"/>
      <c r="D637" s="106">
        <v>99973</v>
      </c>
      <c r="E637" s="107" t="s">
        <v>21</v>
      </c>
      <c r="F637" s="108">
        <v>42723</v>
      </c>
      <c r="G637" s="111">
        <v>42786</v>
      </c>
      <c r="H637" s="93">
        <f t="shared" si="19"/>
        <v>42723</v>
      </c>
      <c r="I637" s="108">
        <f t="shared" si="20"/>
        <v>0</v>
      </c>
      <c r="J637" s="21"/>
    </row>
    <row r="638" spans="1:10" x14ac:dyDescent="0.25">
      <c r="A638" s="103">
        <v>42772</v>
      </c>
      <c r="B638" s="104" t="s">
        <v>4855</v>
      </c>
      <c r="C638" s="110"/>
      <c r="D638" s="106">
        <v>99974</v>
      </c>
      <c r="E638" s="107" t="s">
        <v>145</v>
      </c>
      <c r="F638" s="108">
        <v>14124.2</v>
      </c>
      <c r="G638" s="111">
        <v>42773</v>
      </c>
      <c r="H638" s="93">
        <f t="shared" si="19"/>
        <v>14124.2</v>
      </c>
      <c r="I638" s="108">
        <f t="shared" si="20"/>
        <v>0</v>
      </c>
      <c r="J638" s="21"/>
    </row>
    <row r="639" spans="1:10" x14ac:dyDescent="0.25">
      <c r="A639" s="103">
        <v>42772</v>
      </c>
      <c r="B639" s="104" t="s">
        <v>4856</v>
      </c>
      <c r="C639" s="110"/>
      <c r="D639" s="106">
        <v>99975</v>
      </c>
      <c r="E639" s="107" t="s">
        <v>47</v>
      </c>
      <c r="F639" s="108">
        <v>4327.7</v>
      </c>
      <c r="G639" s="111"/>
      <c r="H639" s="93">
        <f t="shared" si="19"/>
        <v>4327.7</v>
      </c>
      <c r="I639" s="108">
        <f t="shared" si="20"/>
        <v>0</v>
      </c>
      <c r="J639" s="21"/>
    </row>
    <row r="640" spans="1:10" x14ac:dyDescent="0.25">
      <c r="A640" s="103">
        <v>42772</v>
      </c>
      <c r="B640" s="104" t="s">
        <v>4857</v>
      </c>
      <c r="C640" s="110"/>
      <c r="D640" s="106">
        <v>99976</v>
      </c>
      <c r="E640" s="107" t="s">
        <v>165</v>
      </c>
      <c r="F640" s="108">
        <v>7577.1</v>
      </c>
      <c r="G640" s="111">
        <v>42804</v>
      </c>
      <c r="H640" s="93">
        <f t="shared" si="19"/>
        <v>7577.1</v>
      </c>
      <c r="I640" s="108">
        <f t="shared" si="20"/>
        <v>0</v>
      </c>
      <c r="J640" s="21"/>
    </row>
    <row r="641" spans="1:10" x14ac:dyDescent="0.25">
      <c r="A641" s="103">
        <v>42772</v>
      </c>
      <c r="B641" s="104" t="s">
        <v>4858</v>
      </c>
      <c r="C641" s="110"/>
      <c r="D641" s="106">
        <v>99977</v>
      </c>
      <c r="E641" s="107" t="s">
        <v>186</v>
      </c>
      <c r="F641" s="108">
        <v>3728.1</v>
      </c>
      <c r="G641" s="111">
        <v>42775</v>
      </c>
      <c r="H641" s="93">
        <f t="shared" si="19"/>
        <v>3728.1</v>
      </c>
      <c r="I641" s="108">
        <f t="shared" si="20"/>
        <v>0</v>
      </c>
      <c r="J641" s="21"/>
    </row>
    <row r="642" spans="1:10" x14ac:dyDescent="0.25">
      <c r="A642" s="103">
        <v>42772</v>
      </c>
      <c r="B642" s="104" t="s">
        <v>4859</v>
      </c>
      <c r="C642" s="110"/>
      <c r="D642" s="106">
        <v>99978</v>
      </c>
      <c r="E642" s="107" t="s">
        <v>218</v>
      </c>
      <c r="F642" s="108">
        <v>71241.3</v>
      </c>
      <c r="G642" s="111"/>
      <c r="H642" s="93">
        <f t="shared" si="19"/>
        <v>71241.3</v>
      </c>
      <c r="I642" s="108">
        <f t="shared" si="20"/>
        <v>0</v>
      </c>
      <c r="J642" s="21"/>
    </row>
    <row r="643" spans="1:10" x14ac:dyDescent="0.25">
      <c r="A643" s="103">
        <v>42772</v>
      </c>
      <c r="B643" s="104" t="s">
        <v>4860</v>
      </c>
      <c r="C643" s="110"/>
      <c r="D643" s="106">
        <v>99979</v>
      </c>
      <c r="E643" s="107" t="s">
        <v>184</v>
      </c>
      <c r="F643" s="108">
        <v>4398.6000000000004</v>
      </c>
      <c r="G643" s="111">
        <v>42779</v>
      </c>
      <c r="H643" s="93">
        <f t="shared" si="19"/>
        <v>4398.6000000000004</v>
      </c>
      <c r="I643" s="108">
        <f t="shared" si="20"/>
        <v>0</v>
      </c>
      <c r="J643" s="21"/>
    </row>
    <row r="644" spans="1:10" x14ac:dyDescent="0.25">
      <c r="A644" s="103">
        <v>42772</v>
      </c>
      <c r="B644" s="104" t="s">
        <v>4861</v>
      </c>
      <c r="C644" s="110"/>
      <c r="D644" s="106">
        <v>99980</v>
      </c>
      <c r="E644" s="116" t="s">
        <v>71</v>
      </c>
      <c r="F644" s="117">
        <v>0</v>
      </c>
      <c r="G644" s="118" t="s">
        <v>95</v>
      </c>
      <c r="H644" s="117">
        <f t="shared" ref="H644:H707" si="21">F644</f>
        <v>0</v>
      </c>
      <c r="I644" s="117">
        <f t="shared" si="20"/>
        <v>0</v>
      </c>
      <c r="J644" s="21"/>
    </row>
    <row r="645" spans="1:10" x14ac:dyDescent="0.25">
      <c r="A645" s="103">
        <v>42772</v>
      </c>
      <c r="B645" s="104" t="s">
        <v>4862</v>
      </c>
      <c r="C645" s="110"/>
      <c r="D645" s="106">
        <v>99981</v>
      </c>
      <c r="E645" s="107" t="s">
        <v>14</v>
      </c>
      <c r="F645" s="108">
        <v>9679.7999999999993</v>
      </c>
      <c r="G645" s="111">
        <v>42772</v>
      </c>
      <c r="H645" s="93">
        <f t="shared" si="21"/>
        <v>9679.7999999999993</v>
      </c>
      <c r="I645" s="108">
        <f t="shared" si="20"/>
        <v>0</v>
      </c>
      <c r="J645" s="21"/>
    </row>
    <row r="646" spans="1:10" x14ac:dyDescent="0.25">
      <c r="A646" s="103">
        <v>42772</v>
      </c>
      <c r="B646" s="104" t="s">
        <v>4863</v>
      </c>
      <c r="C646" s="110"/>
      <c r="D646" s="106">
        <v>99982</v>
      </c>
      <c r="E646" s="107" t="s">
        <v>358</v>
      </c>
      <c r="F646" s="108">
        <v>36060.720000000001</v>
      </c>
      <c r="G646" s="111">
        <v>42772</v>
      </c>
      <c r="H646" s="93">
        <f t="shared" si="21"/>
        <v>36060.720000000001</v>
      </c>
      <c r="I646" s="108">
        <f t="shared" ref="I646:I709" si="22">F646-H646</f>
        <v>0</v>
      </c>
      <c r="J646" s="21"/>
    </row>
    <row r="647" spans="1:10" x14ac:dyDescent="0.25">
      <c r="A647" s="103">
        <v>42772</v>
      </c>
      <c r="B647" s="104" t="s">
        <v>4864</v>
      </c>
      <c r="C647" s="110"/>
      <c r="D647" s="106">
        <v>99983</v>
      </c>
      <c r="E647" s="107" t="s">
        <v>161</v>
      </c>
      <c r="F647" s="108">
        <v>54950.6</v>
      </c>
      <c r="G647" s="111">
        <v>42788</v>
      </c>
      <c r="H647" s="93">
        <f t="shared" si="21"/>
        <v>54950.6</v>
      </c>
      <c r="I647" s="108">
        <f t="shared" si="22"/>
        <v>0</v>
      </c>
      <c r="J647" s="21"/>
    </row>
    <row r="648" spans="1:10" x14ac:dyDescent="0.25">
      <c r="A648" s="103">
        <v>42772</v>
      </c>
      <c r="B648" s="104" t="s">
        <v>4865</v>
      </c>
      <c r="C648" s="110"/>
      <c r="D648" s="106">
        <v>99984</v>
      </c>
      <c r="E648" s="107" t="s">
        <v>71</v>
      </c>
      <c r="F648" s="108">
        <v>1960</v>
      </c>
      <c r="G648" s="111">
        <v>42772</v>
      </c>
      <c r="H648" s="93">
        <f t="shared" si="21"/>
        <v>1960</v>
      </c>
      <c r="I648" s="108">
        <f t="shared" si="22"/>
        <v>0</v>
      </c>
      <c r="J648" s="21"/>
    </row>
    <row r="649" spans="1:10" x14ac:dyDescent="0.25">
      <c r="A649" s="103">
        <v>42772</v>
      </c>
      <c r="B649" s="104" t="s">
        <v>4866</v>
      </c>
      <c r="C649" s="110"/>
      <c r="D649" s="106">
        <v>99985</v>
      </c>
      <c r="E649" s="107" t="s">
        <v>236</v>
      </c>
      <c r="F649" s="108">
        <v>33633.050000000003</v>
      </c>
      <c r="G649" s="111">
        <v>42780</v>
      </c>
      <c r="H649" s="93">
        <f t="shared" si="21"/>
        <v>33633.050000000003</v>
      </c>
      <c r="I649" s="108">
        <f t="shared" si="22"/>
        <v>0</v>
      </c>
      <c r="J649" s="21"/>
    </row>
    <row r="650" spans="1:10" x14ac:dyDescent="0.25">
      <c r="A650" s="103">
        <v>42772</v>
      </c>
      <c r="B650" s="104" t="s">
        <v>4867</v>
      </c>
      <c r="C650" s="110"/>
      <c r="D650" s="106">
        <v>99986</v>
      </c>
      <c r="E650" s="107" t="s">
        <v>59</v>
      </c>
      <c r="F650" s="108">
        <v>3115</v>
      </c>
      <c r="G650" s="111">
        <v>42800</v>
      </c>
      <c r="H650" s="93">
        <f t="shared" si="21"/>
        <v>3115</v>
      </c>
      <c r="I650" s="108">
        <f t="shared" si="22"/>
        <v>0</v>
      </c>
      <c r="J650" s="21"/>
    </row>
    <row r="651" spans="1:10" x14ac:dyDescent="0.25">
      <c r="A651" s="103">
        <v>42772</v>
      </c>
      <c r="B651" s="104" t="s">
        <v>4868</v>
      </c>
      <c r="C651" s="110"/>
      <c r="D651" s="106">
        <v>99987</v>
      </c>
      <c r="E651" s="107" t="s">
        <v>26</v>
      </c>
      <c r="F651" s="108">
        <v>19482.400000000001</v>
      </c>
      <c r="G651" s="111">
        <v>42772</v>
      </c>
      <c r="H651" s="93">
        <f t="shared" si="21"/>
        <v>19482.400000000001</v>
      </c>
      <c r="I651" s="108">
        <f t="shared" si="22"/>
        <v>0</v>
      </c>
      <c r="J651" s="21"/>
    </row>
    <row r="652" spans="1:10" x14ac:dyDescent="0.25">
      <c r="A652" s="103">
        <v>42772</v>
      </c>
      <c r="B652" s="104" t="s">
        <v>4869</v>
      </c>
      <c r="C652" s="110"/>
      <c r="D652" s="106">
        <v>99988</v>
      </c>
      <c r="E652" s="107" t="s">
        <v>974</v>
      </c>
      <c r="F652" s="108">
        <v>10493.2</v>
      </c>
      <c r="G652" s="111">
        <v>42772</v>
      </c>
      <c r="H652" s="93">
        <f t="shared" si="21"/>
        <v>10493.2</v>
      </c>
      <c r="I652" s="108">
        <f t="shared" si="22"/>
        <v>0</v>
      </c>
      <c r="J652" s="21"/>
    </row>
    <row r="653" spans="1:10" x14ac:dyDescent="0.25">
      <c r="A653" s="103">
        <v>42772</v>
      </c>
      <c r="B653" s="104" t="s">
        <v>4870</v>
      </c>
      <c r="C653" s="110"/>
      <c r="D653" s="106">
        <v>99989</v>
      </c>
      <c r="E653" s="107" t="s">
        <v>128</v>
      </c>
      <c r="F653" s="108">
        <v>33746.76</v>
      </c>
      <c r="G653" s="111">
        <v>42774</v>
      </c>
      <c r="H653" s="93">
        <f t="shared" si="21"/>
        <v>33746.76</v>
      </c>
      <c r="I653" s="108">
        <f t="shared" si="22"/>
        <v>0</v>
      </c>
      <c r="J653" s="21"/>
    </row>
    <row r="654" spans="1:10" x14ac:dyDescent="0.25">
      <c r="A654" s="103">
        <v>42772</v>
      </c>
      <c r="B654" s="104" t="s">
        <v>4871</v>
      </c>
      <c r="C654" s="110"/>
      <c r="D654" s="106">
        <v>99990</v>
      </c>
      <c r="E654" s="107" t="s">
        <v>4872</v>
      </c>
      <c r="F654" s="108">
        <v>702.8</v>
      </c>
      <c r="G654" s="111">
        <v>42772</v>
      </c>
      <c r="H654" s="93">
        <f t="shared" si="21"/>
        <v>702.8</v>
      </c>
      <c r="I654" s="108">
        <f t="shared" si="22"/>
        <v>0</v>
      </c>
      <c r="J654" s="21"/>
    </row>
    <row r="655" spans="1:10" x14ac:dyDescent="0.25">
      <c r="A655" s="103">
        <v>42772</v>
      </c>
      <c r="B655" s="104" t="s">
        <v>4873</v>
      </c>
      <c r="C655" s="110"/>
      <c r="D655" s="106">
        <v>99991</v>
      </c>
      <c r="E655" s="107" t="s">
        <v>49</v>
      </c>
      <c r="F655" s="108">
        <v>7074.6</v>
      </c>
      <c r="G655" s="111">
        <v>42773</v>
      </c>
      <c r="H655" s="93">
        <f t="shared" si="21"/>
        <v>7074.6</v>
      </c>
      <c r="I655" s="108">
        <f t="shared" si="22"/>
        <v>0</v>
      </c>
      <c r="J655" s="21"/>
    </row>
    <row r="656" spans="1:10" x14ac:dyDescent="0.25">
      <c r="A656" s="103">
        <v>42772</v>
      </c>
      <c r="B656" s="104" t="s">
        <v>4874</v>
      </c>
      <c r="C656" s="110"/>
      <c r="D656" s="106">
        <v>99992</v>
      </c>
      <c r="E656" s="107" t="s">
        <v>51</v>
      </c>
      <c r="F656" s="108">
        <v>4134</v>
      </c>
      <c r="G656" s="111">
        <v>42775</v>
      </c>
      <c r="H656" s="93">
        <f t="shared" si="21"/>
        <v>4134</v>
      </c>
      <c r="I656" s="108">
        <f t="shared" si="22"/>
        <v>0</v>
      </c>
      <c r="J656" s="21"/>
    </row>
    <row r="657" spans="1:10" x14ac:dyDescent="0.25">
      <c r="A657" s="103">
        <v>42772</v>
      </c>
      <c r="B657" s="104" t="s">
        <v>4875</v>
      </c>
      <c r="C657" s="110"/>
      <c r="D657" s="106">
        <v>99993</v>
      </c>
      <c r="E657" s="107" t="s">
        <v>386</v>
      </c>
      <c r="F657" s="108">
        <v>2318</v>
      </c>
      <c r="G657" s="111">
        <v>42772</v>
      </c>
      <c r="H657" s="93">
        <f t="shared" si="21"/>
        <v>2318</v>
      </c>
      <c r="I657" s="108">
        <f t="shared" si="22"/>
        <v>0</v>
      </c>
      <c r="J657" s="21"/>
    </row>
    <row r="658" spans="1:10" x14ac:dyDescent="0.25">
      <c r="A658" s="103">
        <v>42772</v>
      </c>
      <c r="B658" s="104" t="s">
        <v>4876</v>
      </c>
      <c r="C658" s="110"/>
      <c r="D658" s="106">
        <v>99994</v>
      </c>
      <c r="E658" s="107" t="s">
        <v>32</v>
      </c>
      <c r="F658" s="108">
        <v>10277.9</v>
      </c>
      <c r="G658" s="111">
        <v>42786</v>
      </c>
      <c r="H658" s="93">
        <f t="shared" si="21"/>
        <v>10277.9</v>
      </c>
      <c r="I658" s="108">
        <f t="shared" si="22"/>
        <v>0</v>
      </c>
      <c r="J658" s="21"/>
    </row>
    <row r="659" spans="1:10" ht="30" x14ac:dyDescent="0.25">
      <c r="A659" s="103">
        <v>42772</v>
      </c>
      <c r="B659" s="104" t="s">
        <v>4877</v>
      </c>
      <c r="C659" s="110"/>
      <c r="D659" s="106">
        <v>99995</v>
      </c>
      <c r="E659" s="107" t="s">
        <v>38</v>
      </c>
      <c r="F659" s="108">
        <v>3057.3</v>
      </c>
      <c r="G659" s="112" t="s">
        <v>4878</v>
      </c>
      <c r="H659" s="113">
        <f>1000+2057.3</f>
        <v>3057.3</v>
      </c>
      <c r="I659" s="113">
        <f t="shared" si="22"/>
        <v>0</v>
      </c>
      <c r="J659" s="21"/>
    </row>
    <row r="660" spans="1:10" x14ac:dyDescent="0.25">
      <c r="A660" s="103">
        <v>42772</v>
      </c>
      <c r="B660" s="104" t="s">
        <v>4879</v>
      </c>
      <c r="C660" s="110"/>
      <c r="D660" s="106">
        <v>99996</v>
      </c>
      <c r="E660" s="107" t="s">
        <v>35</v>
      </c>
      <c r="F660" s="108">
        <v>10309.5</v>
      </c>
      <c r="G660" s="111">
        <v>42774</v>
      </c>
      <c r="H660" s="93">
        <f t="shared" si="21"/>
        <v>10309.5</v>
      </c>
      <c r="I660" s="108">
        <f t="shared" si="22"/>
        <v>0</v>
      </c>
      <c r="J660" s="21"/>
    </row>
    <row r="661" spans="1:10" x14ac:dyDescent="0.25">
      <c r="A661" s="103">
        <v>42772</v>
      </c>
      <c r="B661" s="104" t="s">
        <v>4880</v>
      </c>
      <c r="C661" s="110"/>
      <c r="D661" s="106">
        <v>99997</v>
      </c>
      <c r="E661" s="107" t="s">
        <v>250</v>
      </c>
      <c r="F661" s="108">
        <v>6397.4</v>
      </c>
      <c r="G661" s="111">
        <v>42773</v>
      </c>
      <c r="H661" s="93">
        <f t="shared" si="21"/>
        <v>6397.4</v>
      </c>
      <c r="I661" s="108">
        <f t="shared" si="22"/>
        <v>0</v>
      </c>
      <c r="J661" s="21"/>
    </row>
    <row r="662" spans="1:10" x14ac:dyDescent="0.25">
      <c r="A662" s="103">
        <v>42772</v>
      </c>
      <c r="B662" s="104" t="s">
        <v>4881</v>
      </c>
      <c r="C662" s="110"/>
      <c r="D662" s="106">
        <v>99998</v>
      </c>
      <c r="E662" s="107" t="s">
        <v>143</v>
      </c>
      <c r="F662" s="108">
        <v>10953.5</v>
      </c>
      <c r="G662" s="111">
        <v>42772</v>
      </c>
      <c r="H662" s="93">
        <f t="shared" si="21"/>
        <v>10953.5</v>
      </c>
      <c r="I662" s="108">
        <f t="shared" si="22"/>
        <v>0</v>
      </c>
      <c r="J662" s="21"/>
    </row>
    <row r="663" spans="1:10" x14ac:dyDescent="0.25">
      <c r="A663" s="103">
        <v>42772</v>
      </c>
      <c r="B663" s="104" t="s">
        <v>4882</v>
      </c>
      <c r="C663" s="110"/>
      <c r="D663" s="106">
        <v>99999</v>
      </c>
      <c r="E663" s="107" t="s">
        <v>43</v>
      </c>
      <c r="F663" s="108">
        <v>10447.4</v>
      </c>
      <c r="G663" s="111">
        <v>42774</v>
      </c>
      <c r="H663" s="93">
        <f t="shared" si="21"/>
        <v>10447.4</v>
      </c>
      <c r="I663" s="108">
        <f t="shared" si="22"/>
        <v>0</v>
      </c>
      <c r="J663" s="21"/>
    </row>
    <row r="664" spans="1:10" x14ac:dyDescent="0.25">
      <c r="A664" s="103">
        <v>42772</v>
      </c>
      <c r="B664" s="104" t="s">
        <v>4883</v>
      </c>
      <c r="C664" s="110"/>
      <c r="D664" s="106">
        <v>100000</v>
      </c>
      <c r="E664" s="107" t="s">
        <v>1380</v>
      </c>
      <c r="F664" s="108">
        <v>2050.2800000000002</v>
      </c>
      <c r="G664" s="111">
        <v>42773</v>
      </c>
      <c r="H664" s="93">
        <f t="shared" si="21"/>
        <v>2050.2800000000002</v>
      </c>
      <c r="I664" s="108">
        <f t="shared" si="22"/>
        <v>0</v>
      </c>
      <c r="J664" s="21"/>
    </row>
    <row r="665" spans="1:10" x14ac:dyDescent="0.25">
      <c r="A665" s="103">
        <v>42772</v>
      </c>
      <c r="B665" s="119" t="s">
        <v>4884</v>
      </c>
      <c r="C665" s="120"/>
      <c r="D665" s="106">
        <v>100001</v>
      </c>
      <c r="E665" s="107" t="s">
        <v>118</v>
      </c>
      <c r="F665" s="108">
        <v>33926.400000000001</v>
      </c>
      <c r="G665" s="111">
        <v>42772</v>
      </c>
      <c r="H665" s="93">
        <f t="shared" si="21"/>
        <v>33926.400000000001</v>
      </c>
      <c r="I665" s="108">
        <f t="shared" si="22"/>
        <v>0</v>
      </c>
      <c r="J665" s="21"/>
    </row>
    <row r="666" spans="1:10" x14ac:dyDescent="0.25">
      <c r="A666" s="103">
        <v>42772</v>
      </c>
      <c r="B666" s="119" t="s">
        <v>4885</v>
      </c>
      <c r="C666" s="120"/>
      <c r="D666" s="106">
        <v>100002</v>
      </c>
      <c r="E666" s="107" t="s">
        <v>1081</v>
      </c>
      <c r="F666" s="108">
        <v>2560.56</v>
      </c>
      <c r="G666" s="111">
        <v>42773</v>
      </c>
      <c r="H666" s="93">
        <f t="shared" si="21"/>
        <v>2560.56</v>
      </c>
      <c r="I666" s="108">
        <f t="shared" si="22"/>
        <v>0</v>
      </c>
      <c r="J666" s="21"/>
    </row>
    <row r="667" spans="1:10" x14ac:dyDescent="0.25">
      <c r="A667" s="103">
        <v>42772</v>
      </c>
      <c r="B667" s="119" t="s">
        <v>4886</v>
      </c>
      <c r="C667" s="120"/>
      <c r="D667" s="106">
        <v>100003</v>
      </c>
      <c r="E667" s="107" t="s">
        <v>613</v>
      </c>
      <c r="F667" s="108">
        <v>2677.5</v>
      </c>
      <c r="G667" s="111">
        <v>42773</v>
      </c>
      <c r="H667" s="93">
        <f t="shared" si="21"/>
        <v>2677.5</v>
      </c>
      <c r="I667" s="108">
        <f t="shared" si="22"/>
        <v>0</v>
      </c>
      <c r="J667" s="21"/>
    </row>
    <row r="668" spans="1:10" x14ac:dyDescent="0.25">
      <c r="A668" s="103">
        <v>42772</v>
      </c>
      <c r="B668" s="119" t="s">
        <v>4887</v>
      </c>
      <c r="C668" s="120"/>
      <c r="D668" s="106">
        <v>100004</v>
      </c>
      <c r="E668" s="107" t="s">
        <v>613</v>
      </c>
      <c r="F668" s="108">
        <v>1067.8</v>
      </c>
      <c r="G668" s="111">
        <v>42773</v>
      </c>
      <c r="H668" s="93">
        <f t="shared" si="21"/>
        <v>1067.8</v>
      </c>
      <c r="I668" s="108">
        <f t="shared" si="22"/>
        <v>0</v>
      </c>
      <c r="J668" s="21"/>
    </row>
    <row r="669" spans="1:10" x14ac:dyDescent="0.25">
      <c r="A669" s="103">
        <v>42772</v>
      </c>
      <c r="B669" s="119" t="s">
        <v>4888</v>
      </c>
      <c r="C669" s="120"/>
      <c r="D669" s="106">
        <v>100005</v>
      </c>
      <c r="E669" s="107" t="s">
        <v>448</v>
      </c>
      <c r="F669" s="108">
        <v>335.4</v>
      </c>
      <c r="G669" s="111">
        <v>42773</v>
      </c>
      <c r="H669" s="93">
        <f t="shared" si="21"/>
        <v>335.4</v>
      </c>
      <c r="I669" s="108">
        <f t="shared" si="22"/>
        <v>0</v>
      </c>
      <c r="J669" s="21"/>
    </row>
    <row r="670" spans="1:10" x14ac:dyDescent="0.25">
      <c r="A670" s="103">
        <v>42772</v>
      </c>
      <c r="B670" s="119" t="s">
        <v>4889</v>
      </c>
      <c r="C670" s="120"/>
      <c r="D670" s="106">
        <v>100006</v>
      </c>
      <c r="E670" s="107" t="s">
        <v>281</v>
      </c>
      <c r="F670" s="108">
        <v>1225</v>
      </c>
      <c r="G670" s="111">
        <v>42773</v>
      </c>
      <c r="H670" s="93">
        <f t="shared" si="21"/>
        <v>1225</v>
      </c>
      <c r="I670" s="108">
        <f t="shared" si="22"/>
        <v>0</v>
      </c>
      <c r="J670" s="21"/>
    </row>
    <row r="671" spans="1:10" x14ac:dyDescent="0.25">
      <c r="A671" s="103">
        <v>42772</v>
      </c>
      <c r="B671" s="119" t="s">
        <v>4890</v>
      </c>
      <c r="C671" s="120"/>
      <c r="D671" s="106">
        <v>100007</v>
      </c>
      <c r="E671" s="107" t="s">
        <v>101</v>
      </c>
      <c r="F671" s="108">
        <v>980</v>
      </c>
      <c r="G671" s="111">
        <v>42773</v>
      </c>
      <c r="H671" s="93">
        <f t="shared" si="21"/>
        <v>980</v>
      </c>
      <c r="I671" s="108">
        <f t="shared" si="22"/>
        <v>0</v>
      </c>
      <c r="J671" s="21"/>
    </row>
    <row r="672" spans="1:10" x14ac:dyDescent="0.25">
      <c r="A672" s="103">
        <v>42772</v>
      </c>
      <c r="B672" s="119" t="s">
        <v>4891</v>
      </c>
      <c r="C672" s="120"/>
      <c r="D672" s="106">
        <v>100008</v>
      </c>
      <c r="E672" s="107" t="s">
        <v>99</v>
      </c>
      <c r="F672" s="108">
        <v>1715</v>
      </c>
      <c r="G672" s="111">
        <v>42773</v>
      </c>
      <c r="H672" s="93">
        <f t="shared" si="21"/>
        <v>1715</v>
      </c>
      <c r="I672" s="108">
        <f t="shared" si="22"/>
        <v>0</v>
      </c>
      <c r="J672" s="21"/>
    </row>
    <row r="673" spans="1:10" x14ac:dyDescent="0.25">
      <c r="A673" s="103">
        <v>42772</v>
      </c>
      <c r="B673" s="119" t="s">
        <v>4892</v>
      </c>
      <c r="C673" s="120"/>
      <c r="D673" s="106">
        <v>100009</v>
      </c>
      <c r="E673" s="107" t="s">
        <v>450</v>
      </c>
      <c r="F673" s="108">
        <v>1264.8</v>
      </c>
      <c r="G673" s="111">
        <v>42773</v>
      </c>
      <c r="H673" s="93">
        <f t="shared" si="21"/>
        <v>1264.8</v>
      </c>
      <c r="I673" s="108">
        <f t="shared" si="22"/>
        <v>0</v>
      </c>
      <c r="J673" s="21"/>
    </row>
    <row r="674" spans="1:10" x14ac:dyDescent="0.25">
      <c r="A674" s="103">
        <v>42772</v>
      </c>
      <c r="B674" s="119" t="s">
        <v>4893</v>
      </c>
      <c r="C674" s="120"/>
      <c r="D674" s="106">
        <v>100010</v>
      </c>
      <c r="E674" s="107" t="s">
        <v>79</v>
      </c>
      <c r="F674" s="108">
        <v>3847.08</v>
      </c>
      <c r="G674" s="111">
        <v>42772</v>
      </c>
      <c r="H674" s="93">
        <f t="shared" si="21"/>
        <v>3847.08</v>
      </c>
      <c r="I674" s="108">
        <f t="shared" si="22"/>
        <v>0</v>
      </c>
      <c r="J674" s="21"/>
    </row>
    <row r="675" spans="1:10" x14ac:dyDescent="0.25">
      <c r="A675" s="103">
        <v>42772</v>
      </c>
      <c r="B675" s="119" t="s">
        <v>4894</v>
      </c>
      <c r="C675" s="120"/>
      <c r="D675" s="106">
        <v>100011</v>
      </c>
      <c r="E675" s="107" t="s">
        <v>291</v>
      </c>
      <c r="F675" s="108">
        <v>1917.6</v>
      </c>
      <c r="G675" s="111">
        <v>42773</v>
      </c>
      <c r="H675" s="93">
        <f t="shared" si="21"/>
        <v>1917.6</v>
      </c>
      <c r="I675" s="108">
        <f t="shared" si="22"/>
        <v>0</v>
      </c>
      <c r="J675" s="21"/>
    </row>
    <row r="676" spans="1:10" x14ac:dyDescent="0.25">
      <c r="A676" s="103">
        <v>42772</v>
      </c>
      <c r="B676" s="119" t="s">
        <v>4895</v>
      </c>
      <c r="C676" s="120"/>
      <c r="D676" s="106">
        <v>100012</v>
      </c>
      <c r="E676" s="107" t="s">
        <v>414</v>
      </c>
      <c r="F676" s="108">
        <v>998.2</v>
      </c>
      <c r="G676" s="111">
        <v>42772</v>
      </c>
      <c r="H676" s="93">
        <f t="shared" si="21"/>
        <v>998.2</v>
      </c>
      <c r="I676" s="108">
        <f t="shared" si="22"/>
        <v>0</v>
      </c>
      <c r="J676" s="21"/>
    </row>
    <row r="677" spans="1:10" x14ac:dyDescent="0.25">
      <c r="A677" s="103">
        <v>42772</v>
      </c>
      <c r="B677" s="119" t="s">
        <v>4896</v>
      </c>
      <c r="C677" s="120"/>
      <c r="D677" s="106">
        <v>100013</v>
      </c>
      <c r="E677" s="107" t="s">
        <v>201</v>
      </c>
      <c r="F677" s="108">
        <v>33035.519999999997</v>
      </c>
      <c r="G677" s="111">
        <v>42774</v>
      </c>
      <c r="H677" s="93">
        <f t="shared" si="21"/>
        <v>33035.519999999997</v>
      </c>
      <c r="I677" s="108">
        <f t="shared" si="22"/>
        <v>0</v>
      </c>
      <c r="J677" s="21"/>
    </row>
    <row r="678" spans="1:10" x14ac:dyDescent="0.25">
      <c r="A678" s="103">
        <v>42772</v>
      </c>
      <c r="B678" s="119" t="s">
        <v>4897</v>
      </c>
      <c r="C678" s="120"/>
      <c r="D678" s="106">
        <v>100014</v>
      </c>
      <c r="E678" s="107" t="s">
        <v>103</v>
      </c>
      <c r="F678" s="108">
        <v>3676.6</v>
      </c>
      <c r="G678" s="111">
        <v>42773</v>
      </c>
      <c r="H678" s="93">
        <f t="shared" si="21"/>
        <v>3676.6</v>
      </c>
      <c r="I678" s="108">
        <f t="shared" si="22"/>
        <v>0</v>
      </c>
      <c r="J678" s="21"/>
    </row>
    <row r="679" spans="1:10" x14ac:dyDescent="0.25">
      <c r="A679" s="103">
        <v>42772</v>
      </c>
      <c r="B679" s="119" t="s">
        <v>4898</v>
      </c>
      <c r="C679" s="120"/>
      <c r="D679" s="106">
        <v>100015</v>
      </c>
      <c r="E679" s="107" t="s">
        <v>105</v>
      </c>
      <c r="F679" s="108">
        <v>3615</v>
      </c>
      <c r="G679" s="111">
        <v>42773</v>
      </c>
      <c r="H679" s="93">
        <f t="shared" si="21"/>
        <v>3615</v>
      </c>
      <c r="I679" s="108">
        <f t="shared" si="22"/>
        <v>0</v>
      </c>
      <c r="J679" s="21"/>
    </row>
    <row r="680" spans="1:10" x14ac:dyDescent="0.25">
      <c r="A680" s="103">
        <v>42772</v>
      </c>
      <c r="B680" s="119" t="s">
        <v>4899</v>
      </c>
      <c r="C680" s="120"/>
      <c r="D680" s="106">
        <v>100016</v>
      </c>
      <c r="E680" s="107" t="s">
        <v>30</v>
      </c>
      <c r="F680" s="108">
        <v>463.6</v>
      </c>
      <c r="G680" s="111">
        <v>42772</v>
      </c>
      <c r="H680" s="93">
        <f t="shared" si="21"/>
        <v>463.6</v>
      </c>
      <c r="I680" s="108">
        <f t="shared" si="22"/>
        <v>0</v>
      </c>
      <c r="J680" s="21"/>
    </row>
    <row r="681" spans="1:10" x14ac:dyDescent="0.25">
      <c r="A681" s="103">
        <v>42772</v>
      </c>
      <c r="B681" s="119" t="s">
        <v>4900</v>
      </c>
      <c r="C681" s="120"/>
      <c r="D681" s="106">
        <v>100017</v>
      </c>
      <c r="E681" s="107" t="s">
        <v>92</v>
      </c>
      <c r="F681" s="108">
        <v>2350</v>
      </c>
      <c r="G681" s="111">
        <v>42773</v>
      </c>
      <c r="H681" s="93">
        <f t="shared" si="21"/>
        <v>2350</v>
      </c>
      <c r="I681" s="108">
        <f t="shared" si="22"/>
        <v>0</v>
      </c>
      <c r="J681" s="21"/>
    </row>
    <row r="682" spans="1:10" x14ac:dyDescent="0.25">
      <c r="A682" s="103">
        <v>42772</v>
      </c>
      <c r="B682" s="119" t="s">
        <v>4901</v>
      </c>
      <c r="C682" s="120"/>
      <c r="D682" s="106">
        <v>100018</v>
      </c>
      <c r="E682" s="107" t="s">
        <v>4902</v>
      </c>
      <c r="F682" s="108">
        <v>10678.4</v>
      </c>
      <c r="G682" s="111"/>
      <c r="H682" s="93">
        <f t="shared" si="21"/>
        <v>10678.4</v>
      </c>
      <c r="I682" s="108">
        <f t="shared" si="22"/>
        <v>0</v>
      </c>
      <c r="J682" s="21"/>
    </row>
    <row r="683" spans="1:10" x14ac:dyDescent="0.25">
      <c r="A683" s="103">
        <v>42772</v>
      </c>
      <c r="B683" s="119" t="s">
        <v>4903</v>
      </c>
      <c r="C683" s="120"/>
      <c r="D683" s="106">
        <v>100019</v>
      </c>
      <c r="E683" s="107" t="s">
        <v>862</v>
      </c>
      <c r="F683" s="108">
        <v>11859</v>
      </c>
      <c r="G683" s="111">
        <v>42772</v>
      </c>
      <c r="H683" s="93">
        <f t="shared" si="21"/>
        <v>11859</v>
      </c>
      <c r="I683" s="108">
        <f t="shared" si="22"/>
        <v>0</v>
      </c>
      <c r="J683" s="21"/>
    </row>
    <row r="684" spans="1:10" x14ac:dyDescent="0.25">
      <c r="A684" s="103">
        <v>42772</v>
      </c>
      <c r="B684" s="119" t="s">
        <v>4904</v>
      </c>
      <c r="C684" s="120"/>
      <c r="D684" s="106">
        <v>100020</v>
      </c>
      <c r="E684" s="107" t="s">
        <v>4902</v>
      </c>
      <c r="F684" s="108">
        <v>10411.44</v>
      </c>
      <c r="G684" s="111">
        <v>42773</v>
      </c>
      <c r="H684" s="93">
        <f t="shared" si="21"/>
        <v>10411.44</v>
      </c>
      <c r="I684" s="108">
        <f t="shared" si="22"/>
        <v>0</v>
      </c>
      <c r="J684" s="21"/>
    </row>
    <row r="685" spans="1:10" x14ac:dyDescent="0.25">
      <c r="A685" s="103">
        <v>42772</v>
      </c>
      <c r="B685" s="119" t="s">
        <v>4905</v>
      </c>
      <c r="C685" s="120"/>
      <c r="D685" s="106">
        <v>100021</v>
      </c>
      <c r="E685" s="107" t="s">
        <v>133</v>
      </c>
      <c r="F685" s="108">
        <v>1331.4</v>
      </c>
      <c r="G685" s="111">
        <v>42772</v>
      </c>
      <c r="H685" s="93">
        <f t="shared" si="21"/>
        <v>1331.4</v>
      </c>
      <c r="I685" s="108">
        <f t="shared" si="22"/>
        <v>0</v>
      </c>
      <c r="J685" s="21"/>
    </row>
    <row r="686" spans="1:10" x14ac:dyDescent="0.25">
      <c r="A686" s="103">
        <v>42772</v>
      </c>
      <c r="B686" s="119" t="s">
        <v>4906</v>
      </c>
      <c r="C686" s="120"/>
      <c r="D686" s="106">
        <v>100022</v>
      </c>
      <c r="E686" s="107" t="s">
        <v>862</v>
      </c>
      <c r="F686" s="108">
        <v>584.79999999999995</v>
      </c>
      <c r="G686" s="111">
        <v>42772</v>
      </c>
      <c r="H686" s="93">
        <f t="shared" si="21"/>
        <v>584.79999999999995</v>
      </c>
      <c r="I686" s="108">
        <f t="shared" si="22"/>
        <v>0</v>
      </c>
      <c r="J686" s="21"/>
    </row>
    <row r="687" spans="1:10" x14ac:dyDescent="0.25">
      <c r="A687" s="103">
        <v>42772</v>
      </c>
      <c r="B687" s="119" t="s">
        <v>4907</v>
      </c>
      <c r="C687" s="120"/>
      <c r="D687" s="106">
        <v>100023</v>
      </c>
      <c r="E687" s="107" t="s">
        <v>157</v>
      </c>
      <c r="F687" s="108">
        <v>31934.84</v>
      </c>
      <c r="G687" s="111">
        <v>42772</v>
      </c>
      <c r="H687" s="93">
        <f t="shared" si="21"/>
        <v>31934.84</v>
      </c>
      <c r="I687" s="108">
        <f t="shared" si="22"/>
        <v>0</v>
      </c>
      <c r="J687" s="21"/>
    </row>
    <row r="688" spans="1:10" x14ac:dyDescent="0.25">
      <c r="A688" s="103">
        <v>42772</v>
      </c>
      <c r="B688" s="119" t="s">
        <v>4908</v>
      </c>
      <c r="C688" s="120"/>
      <c r="D688" s="106">
        <v>100024</v>
      </c>
      <c r="E688" s="107" t="s">
        <v>10</v>
      </c>
      <c r="F688" s="108">
        <v>6786</v>
      </c>
      <c r="G688" s="111">
        <v>42777</v>
      </c>
      <c r="H688" s="93">
        <f t="shared" si="21"/>
        <v>6786</v>
      </c>
      <c r="I688" s="108">
        <f t="shared" si="22"/>
        <v>0</v>
      </c>
      <c r="J688" s="21"/>
    </row>
    <row r="689" spans="1:10" x14ac:dyDescent="0.25">
      <c r="A689" s="103">
        <v>42772</v>
      </c>
      <c r="B689" s="119" t="s">
        <v>4909</v>
      </c>
      <c r="C689" s="120"/>
      <c r="D689" s="106">
        <v>100025</v>
      </c>
      <c r="E689" s="107" t="s">
        <v>3959</v>
      </c>
      <c r="F689" s="108">
        <v>31660.240000000002</v>
      </c>
      <c r="G689" s="111">
        <v>42772</v>
      </c>
      <c r="H689" s="93">
        <f t="shared" si="21"/>
        <v>31660.240000000002</v>
      </c>
      <c r="I689" s="108">
        <f t="shared" si="22"/>
        <v>0</v>
      </c>
      <c r="J689" s="21"/>
    </row>
    <row r="690" spans="1:10" x14ac:dyDescent="0.25">
      <c r="A690" s="103">
        <v>42772</v>
      </c>
      <c r="B690" s="119" t="s">
        <v>4910</v>
      </c>
      <c r="C690" s="120"/>
      <c r="D690" s="106">
        <v>100026</v>
      </c>
      <c r="E690" s="107" t="s">
        <v>272</v>
      </c>
      <c r="F690" s="108">
        <v>4660.7</v>
      </c>
      <c r="G690" s="111">
        <v>42774</v>
      </c>
      <c r="H690" s="93">
        <f t="shared" si="21"/>
        <v>4660.7</v>
      </c>
      <c r="I690" s="108">
        <f t="shared" si="22"/>
        <v>0</v>
      </c>
      <c r="J690" s="21"/>
    </row>
    <row r="691" spans="1:10" x14ac:dyDescent="0.25">
      <c r="A691" s="103">
        <v>42772</v>
      </c>
      <c r="B691" s="119" t="s">
        <v>4911</v>
      </c>
      <c r="C691" s="120"/>
      <c r="D691" s="106">
        <v>100027</v>
      </c>
      <c r="E691" s="107" t="s">
        <v>131</v>
      </c>
      <c r="F691" s="108">
        <v>33375.599999999999</v>
      </c>
      <c r="G691" s="111">
        <v>42772</v>
      </c>
      <c r="H691" s="93">
        <f t="shared" si="21"/>
        <v>33375.599999999999</v>
      </c>
      <c r="I691" s="108">
        <f t="shared" si="22"/>
        <v>0</v>
      </c>
      <c r="J691" s="21"/>
    </row>
    <row r="692" spans="1:10" x14ac:dyDescent="0.25">
      <c r="A692" s="103">
        <v>42772</v>
      </c>
      <c r="B692" s="119" t="s">
        <v>4912</v>
      </c>
      <c r="C692" s="120"/>
      <c r="D692" s="106">
        <v>100028</v>
      </c>
      <c r="E692" s="107" t="s">
        <v>3959</v>
      </c>
      <c r="F692" s="108">
        <v>1432</v>
      </c>
      <c r="G692" s="111">
        <v>42772</v>
      </c>
      <c r="H692" s="93">
        <f t="shared" si="21"/>
        <v>1432</v>
      </c>
      <c r="I692" s="108">
        <f t="shared" si="22"/>
        <v>0</v>
      </c>
      <c r="J692" s="21"/>
    </row>
    <row r="693" spans="1:10" x14ac:dyDescent="0.25">
      <c r="A693" s="103">
        <v>42772</v>
      </c>
      <c r="B693" s="119" t="s">
        <v>4913</v>
      </c>
      <c r="C693" s="120"/>
      <c r="D693" s="106">
        <v>100029</v>
      </c>
      <c r="E693" s="107" t="s">
        <v>168</v>
      </c>
      <c r="F693" s="108">
        <v>5107.2</v>
      </c>
      <c r="G693" s="111">
        <v>42779</v>
      </c>
      <c r="H693" s="93">
        <f t="shared" si="21"/>
        <v>5107.2</v>
      </c>
      <c r="I693" s="108">
        <f t="shared" si="22"/>
        <v>0</v>
      </c>
      <c r="J693" s="21"/>
    </row>
    <row r="694" spans="1:10" x14ac:dyDescent="0.25">
      <c r="A694" s="103">
        <v>42772</v>
      </c>
      <c r="B694" s="119" t="s">
        <v>4914</v>
      </c>
      <c r="C694" s="120"/>
      <c r="D694" s="106">
        <v>100030</v>
      </c>
      <c r="E694" s="107" t="s">
        <v>2510</v>
      </c>
      <c r="F694" s="108">
        <v>867.6</v>
      </c>
      <c r="G694" s="111">
        <v>42772</v>
      </c>
      <c r="H694" s="93">
        <f t="shared" si="21"/>
        <v>867.6</v>
      </c>
      <c r="I694" s="108">
        <f t="shared" si="22"/>
        <v>0</v>
      </c>
      <c r="J694" s="21"/>
    </row>
    <row r="695" spans="1:10" x14ac:dyDescent="0.25">
      <c r="A695" s="103">
        <v>42772</v>
      </c>
      <c r="B695" s="119" t="s">
        <v>4915</v>
      </c>
      <c r="C695" s="120"/>
      <c r="D695" s="106">
        <v>100031</v>
      </c>
      <c r="E695" s="116" t="s">
        <v>268</v>
      </c>
      <c r="F695" s="117">
        <v>0</v>
      </c>
      <c r="G695" s="118" t="s">
        <v>95</v>
      </c>
      <c r="H695" s="117">
        <f t="shared" si="21"/>
        <v>0</v>
      </c>
      <c r="I695" s="117">
        <f t="shared" si="22"/>
        <v>0</v>
      </c>
      <c r="J695" s="21"/>
    </row>
    <row r="696" spans="1:10" x14ac:dyDescent="0.25">
      <c r="A696" s="103">
        <v>42772</v>
      </c>
      <c r="B696" s="119" t="s">
        <v>4916</v>
      </c>
      <c r="C696" s="120"/>
      <c r="D696" s="106">
        <v>100032</v>
      </c>
      <c r="E696" s="107" t="s">
        <v>476</v>
      </c>
      <c r="F696" s="108">
        <v>15926.3</v>
      </c>
      <c r="G696" s="111">
        <v>42773</v>
      </c>
      <c r="H696" s="93">
        <f t="shared" si="21"/>
        <v>15926.3</v>
      </c>
      <c r="I696" s="108">
        <f t="shared" si="22"/>
        <v>0</v>
      </c>
      <c r="J696" s="21"/>
    </row>
    <row r="697" spans="1:10" x14ac:dyDescent="0.25">
      <c r="A697" s="103">
        <v>42772</v>
      </c>
      <c r="B697" s="119" t="s">
        <v>4917</v>
      </c>
      <c r="C697" s="120"/>
      <c r="D697" s="106">
        <v>100033</v>
      </c>
      <c r="E697" s="107" t="s">
        <v>305</v>
      </c>
      <c r="F697" s="108">
        <v>5528.3</v>
      </c>
      <c r="G697" s="111">
        <v>42777</v>
      </c>
      <c r="H697" s="93">
        <f t="shared" si="21"/>
        <v>5528.3</v>
      </c>
      <c r="I697" s="108">
        <f t="shared" si="22"/>
        <v>0</v>
      </c>
      <c r="J697" s="21"/>
    </row>
    <row r="698" spans="1:10" x14ac:dyDescent="0.25">
      <c r="A698" s="103">
        <v>42772</v>
      </c>
      <c r="B698" s="119" t="s">
        <v>4918</v>
      </c>
      <c r="C698" s="120"/>
      <c r="D698" s="106">
        <v>100034</v>
      </c>
      <c r="E698" s="107" t="s">
        <v>590</v>
      </c>
      <c r="F698" s="108">
        <v>2608.5</v>
      </c>
      <c r="G698" s="111">
        <v>42774</v>
      </c>
      <c r="H698" s="93">
        <f t="shared" si="21"/>
        <v>2608.5</v>
      </c>
      <c r="I698" s="108">
        <f t="shared" si="22"/>
        <v>0</v>
      </c>
      <c r="J698" s="21"/>
    </row>
    <row r="699" spans="1:10" x14ac:dyDescent="0.25">
      <c r="A699" s="103">
        <v>42772</v>
      </c>
      <c r="B699" s="119" t="s">
        <v>4919</v>
      </c>
      <c r="C699" s="120"/>
      <c r="D699" s="106">
        <v>100035</v>
      </c>
      <c r="E699" s="107" t="s">
        <v>30</v>
      </c>
      <c r="F699" s="108">
        <v>2640</v>
      </c>
      <c r="G699" s="111">
        <v>42772</v>
      </c>
      <c r="H699" s="93">
        <f t="shared" si="21"/>
        <v>2640</v>
      </c>
      <c r="I699" s="108">
        <f t="shared" si="22"/>
        <v>0</v>
      </c>
      <c r="J699" s="21"/>
    </row>
    <row r="700" spans="1:10" x14ac:dyDescent="0.25">
      <c r="A700" s="103">
        <v>42772</v>
      </c>
      <c r="B700" s="119" t="s">
        <v>4920</v>
      </c>
      <c r="C700" s="120"/>
      <c r="D700" s="106">
        <v>100036</v>
      </c>
      <c r="E700" s="107" t="s">
        <v>298</v>
      </c>
      <c r="F700" s="108">
        <v>1085</v>
      </c>
      <c r="G700" s="111">
        <v>42772</v>
      </c>
      <c r="H700" s="93">
        <f t="shared" si="21"/>
        <v>1085</v>
      </c>
      <c r="I700" s="108">
        <f t="shared" si="22"/>
        <v>0</v>
      </c>
      <c r="J700" s="21"/>
    </row>
    <row r="701" spans="1:10" x14ac:dyDescent="0.25">
      <c r="A701" s="103">
        <v>42772</v>
      </c>
      <c r="B701" s="119" t="s">
        <v>4921</v>
      </c>
      <c r="C701" s="120"/>
      <c r="D701" s="106">
        <v>100037</v>
      </c>
      <c r="E701" s="107" t="s">
        <v>26</v>
      </c>
      <c r="F701" s="108">
        <v>4614.3999999999996</v>
      </c>
      <c r="G701" s="111">
        <v>42772</v>
      </c>
      <c r="H701" s="93">
        <f t="shared" si="21"/>
        <v>4614.3999999999996</v>
      </c>
      <c r="I701" s="108">
        <f t="shared" si="22"/>
        <v>0</v>
      </c>
      <c r="J701" s="21"/>
    </row>
    <row r="702" spans="1:10" x14ac:dyDescent="0.25">
      <c r="A702" s="103">
        <v>42772</v>
      </c>
      <c r="B702" s="119" t="s">
        <v>4922</v>
      </c>
      <c r="C702" s="120"/>
      <c r="D702" s="106">
        <v>100038</v>
      </c>
      <c r="E702" s="107" t="s">
        <v>442</v>
      </c>
      <c r="F702" s="108">
        <v>4119.5</v>
      </c>
      <c r="G702" s="111">
        <v>42774</v>
      </c>
      <c r="H702" s="93">
        <f t="shared" si="21"/>
        <v>4119.5</v>
      </c>
      <c r="I702" s="108">
        <f t="shared" si="22"/>
        <v>0</v>
      </c>
      <c r="J702" s="21"/>
    </row>
    <row r="703" spans="1:10" x14ac:dyDescent="0.25">
      <c r="A703" s="103">
        <v>42772</v>
      </c>
      <c r="B703" s="119" t="s">
        <v>4923</v>
      </c>
      <c r="C703" s="120"/>
      <c r="D703" s="106">
        <v>100039</v>
      </c>
      <c r="E703" s="107" t="s">
        <v>270</v>
      </c>
      <c r="F703" s="108">
        <v>2890</v>
      </c>
      <c r="G703" s="111">
        <v>42774</v>
      </c>
      <c r="H703" s="93">
        <f t="shared" si="21"/>
        <v>2890</v>
      </c>
      <c r="I703" s="108">
        <f t="shared" si="22"/>
        <v>0</v>
      </c>
      <c r="J703" s="21"/>
    </row>
    <row r="704" spans="1:10" x14ac:dyDescent="0.25">
      <c r="A704" s="103">
        <v>42772</v>
      </c>
      <c r="B704" s="119" t="s">
        <v>4924</v>
      </c>
      <c r="C704" s="120"/>
      <c r="D704" s="106">
        <v>100040</v>
      </c>
      <c r="E704" s="107" t="s">
        <v>268</v>
      </c>
      <c r="F704" s="108">
        <v>19071.099999999999</v>
      </c>
      <c r="G704" s="111">
        <v>42774</v>
      </c>
      <c r="H704" s="93">
        <f t="shared" si="21"/>
        <v>19071.099999999999</v>
      </c>
      <c r="I704" s="108">
        <f t="shared" si="22"/>
        <v>0</v>
      </c>
      <c r="J704" s="21"/>
    </row>
    <row r="705" spans="1:10" x14ac:dyDescent="0.25">
      <c r="A705" s="103">
        <v>42772</v>
      </c>
      <c r="B705" s="119" t="s">
        <v>4925</v>
      </c>
      <c r="C705" s="120"/>
      <c r="D705" s="106">
        <v>100041</v>
      </c>
      <c r="E705" s="107" t="s">
        <v>1116</v>
      </c>
      <c r="F705" s="108">
        <v>3325.2</v>
      </c>
      <c r="G705" s="111">
        <v>42773</v>
      </c>
      <c r="H705" s="93">
        <f t="shared" si="21"/>
        <v>3325.2</v>
      </c>
      <c r="I705" s="108">
        <f t="shared" si="22"/>
        <v>0</v>
      </c>
      <c r="J705" s="21"/>
    </row>
    <row r="706" spans="1:10" x14ac:dyDescent="0.25">
      <c r="A706" s="103">
        <v>42772</v>
      </c>
      <c r="B706" s="119" t="s">
        <v>4926</v>
      </c>
      <c r="C706" s="120"/>
      <c r="D706" s="106">
        <v>100042</v>
      </c>
      <c r="E706" s="107" t="s">
        <v>61</v>
      </c>
      <c r="F706" s="108">
        <v>7620.6</v>
      </c>
      <c r="G706" s="111">
        <v>42773</v>
      </c>
      <c r="H706" s="93">
        <f t="shared" si="21"/>
        <v>7620.6</v>
      </c>
      <c r="I706" s="108">
        <f t="shared" si="22"/>
        <v>0</v>
      </c>
      <c r="J706" s="21"/>
    </row>
    <row r="707" spans="1:10" x14ac:dyDescent="0.25">
      <c r="A707" s="103">
        <v>42772</v>
      </c>
      <c r="B707" s="119" t="s">
        <v>4927</v>
      </c>
      <c r="C707" s="120"/>
      <c r="D707" s="106">
        <v>100043</v>
      </c>
      <c r="E707" s="107" t="s">
        <v>428</v>
      </c>
      <c r="F707" s="108">
        <v>1103.2</v>
      </c>
      <c r="G707" s="111">
        <v>42774</v>
      </c>
      <c r="H707" s="93">
        <f t="shared" si="21"/>
        <v>1103.2</v>
      </c>
      <c r="I707" s="108">
        <f t="shared" si="22"/>
        <v>0</v>
      </c>
      <c r="J707" s="21"/>
    </row>
    <row r="708" spans="1:10" x14ac:dyDescent="0.25">
      <c r="A708" s="103">
        <v>42772</v>
      </c>
      <c r="B708" s="119" t="s">
        <v>4928</v>
      </c>
      <c r="C708" s="120"/>
      <c r="D708" s="106">
        <v>100044</v>
      </c>
      <c r="E708" s="107" t="s">
        <v>188</v>
      </c>
      <c r="F708" s="108">
        <v>2825.4</v>
      </c>
      <c r="G708" s="111">
        <v>42773</v>
      </c>
      <c r="H708" s="93">
        <f t="shared" ref="H708:H771" si="23">F708</f>
        <v>2825.4</v>
      </c>
      <c r="I708" s="108">
        <f t="shared" si="22"/>
        <v>0</v>
      </c>
      <c r="J708" s="21"/>
    </row>
    <row r="709" spans="1:10" x14ac:dyDescent="0.25">
      <c r="A709" s="103">
        <v>42772</v>
      </c>
      <c r="B709" s="119" t="s">
        <v>4929</v>
      </c>
      <c r="C709" s="120"/>
      <c r="D709" s="106">
        <v>100045</v>
      </c>
      <c r="E709" s="107" t="s">
        <v>147</v>
      </c>
      <c r="F709" s="108">
        <v>69928.600000000006</v>
      </c>
      <c r="G709" s="111">
        <v>42772</v>
      </c>
      <c r="H709" s="93">
        <f t="shared" si="23"/>
        <v>69928.600000000006</v>
      </c>
      <c r="I709" s="108">
        <f t="shared" si="22"/>
        <v>0</v>
      </c>
      <c r="J709" s="21"/>
    </row>
    <row r="710" spans="1:10" x14ac:dyDescent="0.25">
      <c r="A710" s="103">
        <v>42772</v>
      </c>
      <c r="B710" s="119" t="s">
        <v>4930</v>
      </c>
      <c r="C710" s="120"/>
      <c r="D710" s="106">
        <v>100046</v>
      </c>
      <c r="E710" s="107" t="s">
        <v>264</v>
      </c>
      <c r="F710" s="108">
        <v>4176</v>
      </c>
      <c r="G710" s="111">
        <v>42773</v>
      </c>
      <c r="H710" s="93">
        <f t="shared" si="23"/>
        <v>4176</v>
      </c>
      <c r="I710" s="108">
        <f t="shared" ref="I710:I773" si="24">F710-H710</f>
        <v>0</v>
      </c>
      <c r="J710" s="21"/>
    </row>
    <row r="711" spans="1:10" x14ac:dyDescent="0.25">
      <c r="A711" s="103">
        <v>42772</v>
      </c>
      <c r="B711" s="119" t="s">
        <v>4931</v>
      </c>
      <c r="C711" s="120"/>
      <c r="D711" s="106">
        <v>100047</v>
      </c>
      <c r="E711" s="107" t="s">
        <v>4932</v>
      </c>
      <c r="F711" s="108">
        <v>3458</v>
      </c>
      <c r="G711" s="111">
        <v>42773</v>
      </c>
      <c r="H711" s="93">
        <f t="shared" si="23"/>
        <v>3458</v>
      </c>
      <c r="I711" s="108">
        <f t="shared" si="24"/>
        <v>0</v>
      </c>
      <c r="J711" s="21"/>
    </row>
    <row r="712" spans="1:10" x14ac:dyDescent="0.25">
      <c r="A712" s="103">
        <v>42772</v>
      </c>
      <c r="B712" s="119" t="s">
        <v>4933</v>
      </c>
      <c r="C712" s="120"/>
      <c r="D712" s="106">
        <v>100048</v>
      </c>
      <c r="E712" s="107" t="s">
        <v>45</v>
      </c>
      <c r="F712" s="108">
        <v>2132.5</v>
      </c>
      <c r="G712" s="111">
        <v>42773</v>
      </c>
      <c r="H712" s="93">
        <f t="shared" si="23"/>
        <v>2132.5</v>
      </c>
      <c r="I712" s="108">
        <f t="shared" si="24"/>
        <v>0</v>
      </c>
      <c r="J712" s="21"/>
    </row>
    <row r="713" spans="1:10" x14ac:dyDescent="0.25">
      <c r="A713" s="103">
        <v>42772</v>
      </c>
      <c r="B713" s="119" t="s">
        <v>4934</v>
      </c>
      <c r="C713" s="120"/>
      <c r="D713" s="106">
        <v>100049</v>
      </c>
      <c r="E713" s="107" t="s">
        <v>53</v>
      </c>
      <c r="F713" s="108">
        <v>3064.4</v>
      </c>
      <c r="G713" s="111">
        <v>42773</v>
      </c>
      <c r="H713" s="93">
        <f t="shared" si="23"/>
        <v>3064.4</v>
      </c>
      <c r="I713" s="108">
        <f t="shared" si="24"/>
        <v>0</v>
      </c>
      <c r="J713" s="21"/>
    </row>
    <row r="714" spans="1:10" x14ac:dyDescent="0.25">
      <c r="A714" s="103">
        <v>42772</v>
      </c>
      <c r="B714" s="119" t="s">
        <v>4935</v>
      </c>
      <c r="C714" s="120"/>
      <c r="D714" s="106">
        <v>100050</v>
      </c>
      <c r="E714" s="107" t="s">
        <v>57</v>
      </c>
      <c r="F714" s="108">
        <v>588</v>
      </c>
      <c r="G714" s="111">
        <v>42773</v>
      </c>
      <c r="H714" s="93">
        <f t="shared" si="23"/>
        <v>588</v>
      </c>
      <c r="I714" s="108">
        <f t="shared" si="24"/>
        <v>0</v>
      </c>
      <c r="J714" s="21"/>
    </row>
    <row r="715" spans="1:10" x14ac:dyDescent="0.25">
      <c r="A715" s="103">
        <v>42772</v>
      </c>
      <c r="B715" s="119" t="s">
        <v>4936</v>
      </c>
      <c r="C715" s="120"/>
      <c r="D715" s="106">
        <v>100051</v>
      </c>
      <c r="E715" s="107" t="s">
        <v>19</v>
      </c>
      <c r="F715" s="108">
        <v>984.9</v>
      </c>
      <c r="G715" s="111">
        <v>42773</v>
      </c>
      <c r="H715" s="93">
        <f t="shared" si="23"/>
        <v>984.9</v>
      </c>
      <c r="I715" s="108">
        <f t="shared" si="24"/>
        <v>0</v>
      </c>
      <c r="J715" s="21"/>
    </row>
    <row r="716" spans="1:10" x14ac:dyDescent="0.25">
      <c r="A716" s="103">
        <v>42772</v>
      </c>
      <c r="B716" s="119" t="s">
        <v>4937</v>
      </c>
      <c r="C716" s="120"/>
      <c r="D716" s="106">
        <v>100052</v>
      </c>
      <c r="E716" s="107" t="s">
        <v>331</v>
      </c>
      <c r="F716" s="108">
        <v>1572</v>
      </c>
      <c r="G716" s="111">
        <v>42773</v>
      </c>
      <c r="H716" s="93">
        <f t="shared" si="23"/>
        <v>1572</v>
      </c>
      <c r="I716" s="108">
        <f t="shared" si="24"/>
        <v>0</v>
      </c>
      <c r="J716" s="21"/>
    </row>
    <row r="717" spans="1:10" x14ac:dyDescent="0.25">
      <c r="A717" s="103">
        <v>42772</v>
      </c>
      <c r="B717" s="119" t="s">
        <v>4938</v>
      </c>
      <c r="C717" s="120"/>
      <c r="D717" s="106">
        <v>100053</v>
      </c>
      <c r="E717" s="107" t="s">
        <v>476</v>
      </c>
      <c r="F717" s="108">
        <v>4366</v>
      </c>
      <c r="G717" s="111">
        <v>42773</v>
      </c>
      <c r="H717" s="93">
        <f t="shared" si="23"/>
        <v>4366</v>
      </c>
      <c r="I717" s="108">
        <f t="shared" si="24"/>
        <v>0</v>
      </c>
      <c r="J717" s="21"/>
    </row>
    <row r="718" spans="1:10" x14ac:dyDescent="0.25">
      <c r="A718" s="103">
        <v>42772</v>
      </c>
      <c r="B718" s="119" t="s">
        <v>4939</v>
      </c>
      <c r="C718" s="120"/>
      <c r="D718" s="106">
        <v>100054</v>
      </c>
      <c r="E718" s="121" t="s">
        <v>236</v>
      </c>
      <c r="F718" s="115">
        <v>26612.99</v>
      </c>
      <c r="G718" s="114">
        <v>42780</v>
      </c>
      <c r="H718" s="115">
        <f t="shared" si="23"/>
        <v>26612.99</v>
      </c>
      <c r="I718" s="115">
        <f t="shared" si="24"/>
        <v>0</v>
      </c>
      <c r="J718" s="21"/>
    </row>
    <row r="719" spans="1:10" x14ac:dyDescent="0.25">
      <c r="A719" s="103">
        <v>42772</v>
      </c>
      <c r="B719" s="119" t="s">
        <v>4940</v>
      </c>
      <c r="C719" s="120"/>
      <c r="D719" s="106">
        <v>100055</v>
      </c>
      <c r="E719" s="107" t="s">
        <v>218</v>
      </c>
      <c r="F719" s="108">
        <v>2560.56</v>
      </c>
      <c r="G719" s="111"/>
      <c r="H719" s="93">
        <f t="shared" si="23"/>
        <v>2560.56</v>
      </c>
      <c r="I719" s="108">
        <f t="shared" si="24"/>
        <v>0</v>
      </c>
      <c r="J719" s="21"/>
    </row>
    <row r="720" spans="1:10" x14ac:dyDescent="0.25">
      <c r="A720" s="103">
        <v>42772</v>
      </c>
      <c r="B720" s="119" t="s">
        <v>4941</v>
      </c>
      <c r="C720" s="120"/>
      <c r="D720" s="106">
        <v>100056</v>
      </c>
      <c r="E720" s="107" t="s">
        <v>509</v>
      </c>
      <c r="F720" s="108">
        <v>22878</v>
      </c>
      <c r="G720" s="111">
        <v>42776</v>
      </c>
      <c r="H720" s="93">
        <f t="shared" si="23"/>
        <v>22878</v>
      </c>
      <c r="I720" s="108">
        <f t="shared" si="24"/>
        <v>0</v>
      </c>
      <c r="J720" s="21"/>
    </row>
    <row r="721" spans="1:10" x14ac:dyDescent="0.25">
      <c r="A721" s="103">
        <v>42772</v>
      </c>
      <c r="B721" s="119" t="s">
        <v>4942</v>
      </c>
      <c r="C721" s="120"/>
      <c r="D721" s="106">
        <v>100057</v>
      </c>
      <c r="E721" s="107" t="s">
        <v>335</v>
      </c>
      <c r="F721" s="108">
        <v>1731.6</v>
      </c>
      <c r="G721" s="111">
        <v>42779</v>
      </c>
      <c r="H721" s="93">
        <f t="shared" si="23"/>
        <v>1731.6</v>
      </c>
      <c r="I721" s="108">
        <f t="shared" si="24"/>
        <v>0</v>
      </c>
      <c r="J721" s="21"/>
    </row>
    <row r="722" spans="1:10" x14ac:dyDescent="0.25">
      <c r="A722" s="103">
        <v>42772</v>
      </c>
      <c r="B722" s="119" t="s">
        <v>4943</v>
      </c>
      <c r="C722" s="120"/>
      <c r="D722" s="106">
        <v>100058</v>
      </c>
      <c r="E722" s="107" t="s">
        <v>531</v>
      </c>
      <c r="F722" s="108">
        <v>7182</v>
      </c>
      <c r="G722" s="111">
        <v>42774</v>
      </c>
      <c r="H722" s="93">
        <f t="shared" si="23"/>
        <v>7182</v>
      </c>
      <c r="I722" s="108">
        <f t="shared" si="24"/>
        <v>0</v>
      </c>
      <c r="J722" s="21"/>
    </row>
    <row r="723" spans="1:10" x14ac:dyDescent="0.25">
      <c r="A723" s="103">
        <v>42772</v>
      </c>
      <c r="B723" s="119" t="s">
        <v>4944</v>
      </c>
      <c r="C723" s="120"/>
      <c r="D723" s="106">
        <v>100059</v>
      </c>
      <c r="E723" s="107" t="s">
        <v>2704</v>
      </c>
      <c r="F723" s="108">
        <v>4359.04</v>
      </c>
      <c r="G723" s="111">
        <v>42773</v>
      </c>
      <c r="H723" s="93">
        <f t="shared" si="23"/>
        <v>4359.04</v>
      </c>
      <c r="I723" s="108">
        <f t="shared" si="24"/>
        <v>0</v>
      </c>
      <c r="J723" s="21"/>
    </row>
    <row r="724" spans="1:10" x14ac:dyDescent="0.25">
      <c r="A724" s="103">
        <v>42772</v>
      </c>
      <c r="B724" s="119" t="s">
        <v>4945</v>
      </c>
      <c r="C724" s="120"/>
      <c r="D724" s="106">
        <v>100060</v>
      </c>
      <c r="E724" s="107" t="s">
        <v>1421</v>
      </c>
      <c r="F724" s="108">
        <v>26892.799999999999</v>
      </c>
      <c r="G724" s="111">
        <v>42773</v>
      </c>
      <c r="H724" s="93">
        <f t="shared" si="23"/>
        <v>26892.799999999999</v>
      </c>
      <c r="I724" s="108">
        <f t="shared" si="24"/>
        <v>0</v>
      </c>
      <c r="J724" s="21"/>
    </row>
    <row r="725" spans="1:10" x14ac:dyDescent="0.25">
      <c r="A725" s="103">
        <v>42772</v>
      </c>
      <c r="B725" s="119" t="s">
        <v>4946</v>
      </c>
      <c r="C725" s="120"/>
      <c r="D725" s="106">
        <v>100061</v>
      </c>
      <c r="E725" s="107" t="s">
        <v>155</v>
      </c>
      <c r="F725" s="108">
        <v>16576.8</v>
      </c>
      <c r="G725" s="111">
        <v>42775</v>
      </c>
      <c r="H725" s="93">
        <f t="shared" si="23"/>
        <v>16576.8</v>
      </c>
      <c r="I725" s="108">
        <f t="shared" si="24"/>
        <v>0</v>
      </c>
      <c r="J725" s="21"/>
    </row>
    <row r="726" spans="1:10" x14ac:dyDescent="0.25">
      <c r="A726" s="103">
        <v>42772</v>
      </c>
      <c r="B726" s="119" t="s">
        <v>4947</v>
      </c>
      <c r="C726" s="120"/>
      <c r="D726" s="106">
        <v>100062</v>
      </c>
      <c r="E726" s="107" t="s">
        <v>2240</v>
      </c>
      <c r="F726" s="108">
        <v>5895.3</v>
      </c>
      <c r="G726" s="111">
        <v>42772</v>
      </c>
      <c r="H726" s="93">
        <f t="shared" si="23"/>
        <v>5895.3</v>
      </c>
      <c r="I726" s="108">
        <f t="shared" si="24"/>
        <v>0</v>
      </c>
      <c r="J726" s="21"/>
    </row>
    <row r="727" spans="1:10" x14ac:dyDescent="0.25">
      <c r="A727" s="103">
        <v>42772</v>
      </c>
      <c r="B727" s="119" t="s">
        <v>4948</v>
      </c>
      <c r="C727" s="120"/>
      <c r="D727" s="106">
        <v>100063</v>
      </c>
      <c r="E727" s="107" t="s">
        <v>4949</v>
      </c>
      <c r="F727" s="108">
        <v>65404</v>
      </c>
      <c r="G727" s="111">
        <v>42782</v>
      </c>
      <c r="H727" s="93">
        <f t="shared" si="23"/>
        <v>65404</v>
      </c>
      <c r="I727" s="108">
        <f t="shared" si="24"/>
        <v>0</v>
      </c>
      <c r="J727" s="21"/>
    </row>
    <row r="728" spans="1:10" x14ac:dyDescent="0.25">
      <c r="A728" s="103">
        <v>42772</v>
      </c>
      <c r="B728" s="119" t="s">
        <v>4950</v>
      </c>
      <c r="C728" s="120"/>
      <c r="D728" s="106">
        <v>100064</v>
      </c>
      <c r="E728" s="107" t="s">
        <v>125</v>
      </c>
      <c r="F728" s="108">
        <v>6445.4</v>
      </c>
      <c r="G728" s="111">
        <v>42774</v>
      </c>
      <c r="H728" s="93">
        <f t="shared" si="23"/>
        <v>6445.4</v>
      </c>
      <c r="I728" s="108">
        <f t="shared" si="24"/>
        <v>0</v>
      </c>
      <c r="J728" s="21"/>
    </row>
    <row r="729" spans="1:10" x14ac:dyDescent="0.25">
      <c r="A729" s="103">
        <v>42772</v>
      </c>
      <c r="B729" s="119" t="s">
        <v>4951</v>
      </c>
      <c r="C729" s="120"/>
      <c r="D729" s="106">
        <v>100065</v>
      </c>
      <c r="E729" s="107" t="s">
        <v>4952</v>
      </c>
      <c r="F729" s="108">
        <v>3052</v>
      </c>
      <c r="G729" s="111">
        <v>42774</v>
      </c>
      <c r="H729" s="93">
        <f t="shared" si="23"/>
        <v>3052</v>
      </c>
      <c r="I729" s="108">
        <f t="shared" si="24"/>
        <v>0</v>
      </c>
      <c r="J729" s="21"/>
    </row>
    <row r="730" spans="1:10" x14ac:dyDescent="0.25">
      <c r="A730" s="103">
        <v>42772</v>
      </c>
      <c r="B730" s="119" t="s">
        <v>4953</v>
      </c>
      <c r="C730" s="120"/>
      <c r="D730" s="106">
        <v>100066</v>
      </c>
      <c r="E730" s="107" t="s">
        <v>785</v>
      </c>
      <c r="F730" s="108">
        <v>4669.3999999999996</v>
      </c>
      <c r="G730" s="111">
        <v>42774</v>
      </c>
      <c r="H730" s="93">
        <f t="shared" si="23"/>
        <v>4669.3999999999996</v>
      </c>
      <c r="I730" s="108">
        <f t="shared" si="24"/>
        <v>0</v>
      </c>
      <c r="J730" s="21"/>
    </row>
    <row r="731" spans="1:10" x14ac:dyDescent="0.25">
      <c r="A731" s="103">
        <v>42772</v>
      </c>
      <c r="B731" s="119" t="s">
        <v>4954</v>
      </c>
      <c r="C731" s="120"/>
      <c r="D731" s="106">
        <v>100067</v>
      </c>
      <c r="E731" s="107" t="s">
        <v>785</v>
      </c>
      <c r="F731" s="108">
        <v>14730.4</v>
      </c>
      <c r="G731" s="111">
        <v>42774</v>
      </c>
      <c r="H731" s="93">
        <f t="shared" si="23"/>
        <v>14730.4</v>
      </c>
      <c r="I731" s="108">
        <f t="shared" si="24"/>
        <v>0</v>
      </c>
      <c r="J731" s="21"/>
    </row>
    <row r="732" spans="1:10" x14ac:dyDescent="0.25">
      <c r="A732" s="103">
        <v>42772</v>
      </c>
      <c r="B732" s="119" t="s">
        <v>4955</v>
      </c>
      <c r="C732" s="120"/>
      <c r="D732" s="106">
        <v>100068</v>
      </c>
      <c r="E732" s="107" t="s">
        <v>120</v>
      </c>
      <c r="F732" s="108">
        <v>1300.8</v>
      </c>
      <c r="G732" s="111">
        <v>42774</v>
      </c>
      <c r="H732" s="93">
        <f t="shared" si="23"/>
        <v>1300.8</v>
      </c>
      <c r="I732" s="108">
        <f t="shared" si="24"/>
        <v>0</v>
      </c>
      <c r="J732" s="21"/>
    </row>
    <row r="733" spans="1:10" x14ac:dyDescent="0.25">
      <c r="A733" s="103">
        <v>42772</v>
      </c>
      <c r="B733" s="119" t="s">
        <v>4956</v>
      </c>
      <c r="C733" s="120"/>
      <c r="D733" s="106">
        <v>100069</v>
      </c>
      <c r="E733" s="107" t="s">
        <v>10</v>
      </c>
      <c r="F733" s="108">
        <v>291361.38</v>
      </c>
      <c r="G733" s="111">
        <v>42777</v>
      </c>
      <c r="H733" s="93">
        <f t="shared" si="23"/>
        <v>291361.38</v>
      </c>
      <c r="I733" s="108">
        <f t="shared" si="24"/>
        <v>0</v>
      </c>
      <c r="J733" s="21"/>
    </row>
    <row r="734" spans="1:10" x14ac:dyDescent="0.25">
      <c r="A734" s="103">
        <v>42772</v>
      </c>
      <c r="B734" s="119" t="s">
        <v>4957</v>
      </c>
      <c r="C734" s="120"/>
      <c r="D734" s="106">
        <v>100070</v>
      </c>
      <c r="E734" s="107" t="s">
        <v>30</v>
      </c>
      <c r="F734" s="108">
        <v>1590</v>
      </c>
      <c r="G734" s="111">
        <v>42772</v>
      </c>
      <c r="H734" s="93">
        <f t="shared" si="23"/>
        <v>1590</v>
      </c>
      <c r="I734" s="108">
        <f t="shared" si="24"/>
        <v>0</v>
      </c>
      <c r="J734" s="21"/>
    </row>
    <row r="735" spans="1:10" x14ac:dyDescent="0.25">
      <c r="A735" s="103">
        <v>42772</v>
      </c>
      <c r="B735" s="119" t="s">
        <v>4958</v>
      </c>
      <c r="C735" s="120"/>
      <c r="D735" s="106">
        <v>100071</v>
      </c>
      <c r="E735" s="107" t="s">
        <v>30</v>
      </c>
      <c r="F735" s="108">
        <v>338.8</v>
      </c>
      <c r="G735" s="111">
        <v>42772</v>
      </c>
      <c r="H735" s="93">
        <f t="shared" si="23"/>
        <v>338.8</v>
      </c>
      <c r="I735" s="108">
        <f t="shared" si="24"/>
        <v>0</v>
      </c>
      <c r="J735" s="21"/>
    </row>
    <row r="736" spans="1:10" x14ac:dyDescent="0.25">
      <c r="A736" s="103">
        <v>42772</v>
      </c>
      <c r="B736" s="119" t="s">
        <v>4959</v>
      </c>
      <c r="C736" s="120"/>
      <c r="D736" s="106">
        <v>100072</v>
      </c>
      <c r="E736" s="107" t="s">
        <v>4960</v>
      </c>
      <c r="F736" s="108">
        <v>1350</v>
      </c>
      <c r="G736" s="111">
        <v>42772</v>
      </c>
      <c r="H736" s="93">
        <f t="shared" si="23"/>
        <v>1350</v>
      </c>
      <c r="I736" s="108">
        <f t="shared" si="24"/>
        <v>0</v>
      </c>
      <c r="J736" s="21"/>
    </row>
    <row r="737" spans="1:10" x14ac:dyDescent="0.25">
      <c r="A737" s="103">
        <v>42772</v>
      </c>
      <c r="B737" s="119" t="s">
        <v>4961</v>
      </c>
      <c r="C737" s="120"/>
      <c r="D737" s="106">
        <v>100073</v>
      </c>
      <c r="E737" s="107" t="s">
        <v>10</v>
      </c>
      <c r="F737" s="108">
        <v>140206.9</v>
      </c>
      <c r="G737" s="111">
        <v>42781</v>
      </c>
      <c r="H737" s="93">
        <f t="shared" si="23"/>
        <v>140206.9</v>
      </c>
      <c r="I737" s="108">
        <f t="shared" si="24"/>
        <v>0</v>
      </c>
      <c r="J737" s="21"/>
    </row>
    <row r="738" spans="1:10" x14ac:dyDescent="0.25">
      <c r="A738" s="103">
        <v>42772</v>
      </c>
      <c r="B738" s="119" t="s">
        <v>4962</v>
      </c>
      <c r="C738" s="120"/>
      <c r="D738" s="106">
        <v>100074</v>
      </c>
      <c r="E738" s="107" t="s">
        <v>10</v>
      </c>
      <c r="F738" s="108">
        <v>49333.2</v>
      </c>
      <c r="G738" s="111">
        <v>42777</v>
      </c>
      <c r="H738" s="93">
        <f t="shared" si="23"/>
        <v>49333.2</v>
      </c>
      <c r="I738" s="108">
        <f t="shared" si="24"/>
        <v>0</v>
      </c>
      <c r="J738" s="21"/>
    </row>
    <row r="739" spans="1:10" x14ac:dyDescent="0.25">
      <c r="A739" s="103">
        <v>42772</v>
      </c>
      <c r="B739" s="119" t="s">
        <v>4963</v>
      </c>
      <c r="C739" s="120"/>
      <c r="D739" s="106">
        <v>100075</v>
      </c>
      <c r="E739" s="107" t="s">
        <v>30</v>
      </c>
      <c r="F739" s="108">
        <v>11274</v>
      </c>
      <c r="G739" s="111">
        <v>42772</v>
      </c>
      <c r="H739" s="93">
        <f t="shared" si="23"/>
        <v>11274</v>
      </c>
      <c r="I739" s="108">
        <f t="shared" si="24"/>
        <v>0</v>
      </c>
      <c r="J739" s="21"/>
    </row>
    <row r="740" spans="1:10" x14ac:dyDescent="0.25">
      <c r="A740" s="103">
        <v>42772</v>
      </c>
      <c r="B740" s="119" t="s">
        <v>4964</v>
      </c>
      <c r="C740" s="120"/>
      <c r="D740" s="106">
        <v>100076</v>
      </c>
      <c r="E740" s="116" t="s">
        <v>30</v>
      </c>
      <c r="F740" s="117">
        <v>0</v>
      </c>
      <c r="G740" s="118" t="s">
        <v>95</v>
      </c>
      <c r="H740" s="117">
        <f t="shared" si="23"/>
        <v>0</v>
      </c>
      <c r="I740" s="117">
        <f t="shared" si="24"/>
        <v>0</v>
      </c>
      <c r="J740" s="21"/>
    </row>
    <row r="741" spans="1:10" x14ac:dyDescent="0.25">
      <c r="A741" s="103">
        <v>42772</v>
      </c>
      <c r="B741" s="119" t="s">
        <v>4965</v>
      </c>
      <c r="C741" s="120"/>
      <c r="D741" s="106">
        <v>100077</v>
      </c>
      <c r="E741" s="107" t="s">
        <v>30</v>
      </c>
      <c r="F741" s="108">
        <v>6108</v>
      </c>
      <c r="G741" s="111">
        <v>42772</v>
      </c>
      <c r="H741" s="93">
        <f t="shared" si="23"/>
        <v>6108</v>
      </c>
      <c r="I741" s="108">
        <f t="shared" si="24"/>
        <v>0</v>
      </c>
      <c r="J741" s="21"/>
    </row>
    <row r="742" spans="1:10" x14ac:dyDescent="0.25">
      <c r="A742" s="103">
        <v>42772</v>
      </c>
      <c r="B742" s="119" t="s">
        <v>4966</v>
      </c>
      <c r="C742" s="120"/>
      <c r="D742" s="106">
        <v>100078</v>
      </c>
      <c r="E742" s="107" t="s">
        <v>128</v>
      </c>
      <c r="F742" s="108">
        <v>1490</v>
      </c>
      <c r="G742" s="111">
        <v>42772</v>
      </c>
      <c r="H742" s="93">
        <f t="shared" si="23"/>
        <v>1490</v>
      </c>
      <c r="I742" s="108">
        <f t="shared" si="24"/>
        <v>0</v>
      </c>
      <c r="J742" s="21"/>
    </row>
    <row r="743" spans="1:10" ht="30" x14ac:dyDescent="0.25">
      <c r="A743" s="103">
        <v>42772</v>
      </c>
      <c r="B743" s="119" t="s">
        <v>4967</v>
      </c>
      <c r="C743" s="120"/>
      <c r="D743" s="106">
        <v>100079</v>
      </c>
      <c r="E743" s="107" t="s">
        <v>319</v>
      </c>
      <c r="F743" s="108">
        <v>4857.6000000000004</v>
      </c>
      <c r="G743" s="114" t="s">
        <v>4968</v>
      </c>
      <c r="H743" s="115">
        <f>3500+1357.6</f>
        <v>4857.6000000000004</v>
      </c>
      <c r="I743" s="115">
        <f t="shared" si="24"/>
        <v>0</v>
      </c>
      <c r="J743" s="21"/>
    </row>
    <row r="744" spans="1:10" x14ac:dyDescent="0.25">
      <c r="A744" s="103">
        <v>42772</v>
      </c>
      <c r="B744" s="119" t="s">
        <v>4969</v>
      </c>
      <c r="C744" s="120"/>
      <c r="D744" s="106">
        <v>100080</v>
      </c>
      <c r="E744" s="107" t="s">
        <v>4970</v>
      </c>
      <c r="F744" s="108">
        <v>3929.9</v>
      </c>
      <c r="G744" s="111">
        <v>42776</v>
      </c>
      <c r="H744" s="93">
        <f t="shared" si="23"/>
        <v>3929.9</v>
      </c>
      <c r="I744" s="108">
        <f t="shared" si="24"/>
        <v>0</v>
      </c>
      <c r="J744" s="21"/>
    </row>
    <row r="745" spans="1:10" x14ac:dyDescent="0.25">
      <c r="A745" s="103">
        <v>42772</v>
      </c>
      <c r="B745" s="119" t="s">
        <v>4971</v>
      </c>
      <c r="C745" s="120"/>
      <c r="D745" s="106">
        <v>100081</v>
      </c>
      <c r="E745" s="107" t="s">
        <v>422</v>
      </c>
      <c r="F745" s="108">
        <v>828.4</v>
      </c>
      <c r="G745" s="111">
        <v>42772</v>
      </c>
      <c r="H745" s="93">
        <f t="shared" si="23"/>
        <v>828.4</v>
      </c>
      <c r="I745" s="108">
        <f t="shared" si="24"/>
        <v>0</v>
      </c>
      <c r="J745" s="21"/>
    </row>
    <row r="746" spans="1:10" x14ac:dyDescent="0.25">
      <c r="A746" s="103">
        <v>42772</v>
      </c>
      <c r="B746" s="119" t="s">
        <v>4972</v>
      </c>
      <c r="C746" s="120"/>
      <c r="D746" s="106">
        <v>100082</v>
      </c>
      <c r="E746" s="116" t="s">
        <v>4973</v>
      </c>
      <c r="F746" s="117">
        <v>0</v>
      </c>
      <c r="G746" s="118" t="s">
        <v>95</v>
      </c>
      <c r="H746" s="117">
        <f t="shared" si="23"/>
        <v>0</v>
      </c>
      <c r="I746" s="117">
        <f t="shared" si="24"/>
        <v>0</v>
      </c>
      <c r="J746" s="21"/>
    </row>
    <row r="747" spans="1:10" x14ac:dyDescent="0.25">
      <c r="A747" s="103">
        <v>42772</v>
      </c>
      <c r="B747" s="119" t="s">
        <v>4974</v>
      </c>
      <c r="C747" s="120"/>
      <c r="D747" s="106">
        <v>100083</v>
      </c>
      <c r="E747" s="107" t="s">
        <v>1299</v>
      </c>
      <c r="F747" s="108">
        <v>4982</v>
      </c>
      <c r="G747" s="111">
        <v>42772</v>
      </c>
      <c r="H747" s="93">
        <f t="shared" si="23"/>
        <v>4982</v>
      </c>
      <c r="I747" s="108">
        <f t="shared" si="24"/>
        <v>0</v>
      </c>
      <c r="J747" s="21"/>
    </row>
    <row r="748" spans="1:10" x14ac:dyDescent="0.25">
      <c r="A748" s="103">
        <v>42772</v>
      </c>
      <c r="B748" s="119" t="s">
        <v>4975</v>
      </c>
      <c r="C748" s="120"/>
      <c r="D748" s="106">
        <v>100084</v>
      </c>
      <c r="E748" s="116" t="s">
        <v>4973</v>
      </c>
      <c r="F748" s="117">
        <v>0</v>
      </c>
      <c r="G748" s="118" t="s">
        <v>95</v>
      </c>
      <c r="H748" s="117">
        <f t="shared" si="23"/>
        <v>0</v>
      </c>
      <c r="I748" s="117">
        <f t="shared" si="24"/>
        <v>0</v>
      </c>
      <c r="J748" s="21"/>
    </row>
    <row r="749" spans="1:10" x14ac:dyDescent="0.25">
      <c r="A749" s="103">
        <v>42772</v>
      </c>
      <c r="B749" s="119" t="s">
        <v>4976</v>
      </c>
      <c r="C749" s="120"/>
      <c r="D749" s="106">
        <v>100085</v>
      </c>
      <c r="E749" s="107" t="s">
        <v>4541</v>
      </c>
      <c r="F749" s="108">
        <v>4849.2</v>
      </c>
      <c r="G749" s="111">
        <v>42773</v>
      </c>
      <c r="H749" s="93">
        <f t="shared" si="23"/>
        <v>4849.2</v>
      </c>
      <c r="I749" s="108">
        <f t="shared" si="24"/>
        <v>0</v>
      </c>
      <c r="J749" s="21"/>
    </row>
    <row r="750" spans="1:10" ht="30" x14ac:dyDescent="0.25">
      <c r="A750" s="103">
        <v>42772</v>
      </c>
      <c r="B750" s="122" t="s">
        <v>4977</v>
      </c>
      <c r="C750" s="123"/>
      <c r="D750" s="124">
        <v>100086</v>
      </c>
      <c r="E750" s="125" t="s">
        <v>4973</v>
      </c>
      <c r="F750" s="126">
        <v>68858</v>
      </c>
      <c r="G750" s="114" t="s">
        <v>7759</v>
      </c>
      <c r="H750" s="127">
        <f>40800+28058</f>
        <v>68858</v>
      </c>
      <c r="I750" s="127">
        <f t="shared" si="24"/>
        <v>0</v>
      </c>
      <c r="J750" s="21"/>
    </row>
    <row r="751" spans="1:10" x14ac:dyDescent="0.25">
      <c r="A751" s="103">
        <v>42772</v>
      </c>
      <c r="B751" s="119" t="s">
        <v>4978</v>
      </c>
      <c r="C751" s="120"/>
      <c r="D751" s="106">
        <v>100087</v>
      </c>
      <c r="E751" s="107" t="s">
        <v>3361</v>
      </c>
      <c r="F751" s="108">
        <v>5367.6</v>
      </c>
      <c r="G751" s="111">
        <v>42772</v>
      </c>
      <c r="H751" s="93">
        <f t="shared" si="23"/>
        <v>5367.6</v>
      </c>
      <c r="I751" s="108">
        <f t="shared" si="24"/>
        <v>0</v>
      </c>
      <c r="J751" s="21"/>
    </row>
    <row r="752" spans="1:10" x14ac:dyDescent="0.25">
      <c r="A752" s="103">
        <v>42772</v>
      </c>
      <c r="B752" s="119" t="s">
        <v>4979</v>
      </c>
      <c r="C752" s="120"/>
      <c r="D752" s="106">
        <v>100088</v>
      </c>
      <c r="E752" s="107" t="s">
        <v>4980</v>
      </c>
      <c r="F752" s="108">
        <v>23962.400000000001</v>
      </c>
      <c r="G752" s="111">
        <v>42783</v>
      </c>
      <c r="H752" s="93">
        <f t="shared" si="23"/>
        <v>23962.400000000001</v>
      </c>
      <c r="I752" s="108">
        <f t="shared" si="24"/>
        <v>0</v>
      </c>
      <c r="J752" s="21"/>
    </row>
    <row r="753" spans="1:10" x14ac:dyDescent="0.25">
      <c r="A753" s="103">
        <v>42772</v>
      </c>
      <c r="B753" s="119" t="s">
        <v>4981</v>
      </c>
      <c r="C753" s="120"/>
      <c r="D753" s="106">
        <v>100089</v>
      </c>
      <c r="E753" s="107" t="s">
        <v>356</v>
      </c>
      <c r="F753" s="108">
        <v>14095</v>
      </c>
      <c r="G753" s="111">
        <v>42773</v>
      </c>
      <c r="H753" s="93">
        <f t="shared" si="23"/>
        <v>14095</v>
      </c>
      <c r="I753" s="108">
        <f t="shared" si="24"/>
        <v>0</v>
      </c>
      <c r="J753" s="21"/>
    </row>
    <row r="754" spans="1:10" x14ac:dyDescent="0.25">
      <c r="A754" s="103">
        <v>42772</v>
      </c>
      <c r="B754" s="119" t="s">
        <v>4982</v>
      </c>
      <c r="C754" s="120"/>
      <c r="D754" s="106">
        <v>100090</v>
      </c>
      <c r="E754" s="107" t="s">
        <v>182</v>
      </c>
      <c r="F754" s="108">
        <v>2454.9</v>
      </c>
      <c r="G754" s="111"/>
      <c r="H754" s="93">
        <f t="shared" si="23"/>
        <v>2454.9</v>
      </c>
      <c r="I754" s="108">
        <f t="shared" si="24"/>
        <v>0</v>
      </c>
      <c r="J754" s="21"/>
    </row>
    <row r="755" spans="1:10" x14ac:dyDescent="0.25">
      <c r="A755" s="103">
        <v>42772</v>
      </c>
      <c r="B755" s="119" t="s">
        <v>4983</v>
      </c>
      <c r="C755" s="120"/>
      <c r="D755" s="106">
        <v>100091</v>
      </c>
      <c r="E755" s="107" t="s">
        <v>670</v>
      </c>
      <c r="F755" s="108">
        <v>196538.4</v>
      </c>
      <c r="G755" s="111">
        <v>42774</v>
      </c>
      <c r="H755" s="93">
        <f t="shared" si="23"/>
        <v>196538.4</v>
      </c>
      <c r="I755" s="108">
        <f t="shared" si="24"/>
        <v>0</v>
      </c>
      <c r="J755" s="21"/>
    </row>
    <row r="756" spans="1:10" x14ac:dyDescent="0.25">
      <c r="A756" s="103">
        <v>42772</v>
      </c>
      <c r="B756" s="119" t="s">
        <v>4984</v>
      </c>
      <c r="C756" s="120"/>
      <c r="D756" s="106">
        <v>100092</v>
      </c>
      <c r="E756" s="107" t="s">
        <v>693</v>
      </c>
      <c r="F756" s="108">
        <v>7802</v>
      </c>
      <c r="G756" s="111">
        <v>42784</v>
      </c>
      <c r="H756" s="93">
        <f t="shared" si="23"/>
        <v>7802</v>
      </c>
      <c r="I756" s="108">
        <f t="shared" si="24"/>
        <v>0</v>
      </c>
      <c r="J756" s="21"/>
    </row>
    <row r="757" spans="1:10" x14ac:dyDescent="0.25">
      <c r="A757" s="103">
        <v>42772</v>
      </c>
      <c r="B757" s="119" t="s">
        <v>4985</v>
      </c>
      <c r="C757" s="120"/>
      <c r="D757" s="106">
        <v>100093</v>
      </c>
      <c r="E757" s="107" t="s">
        <v>289</v>
      </c>
      <c r="F757" s="108">
        <v>38879.040000000001</v>
      </c>
      <c r="G757" s="111">
        <v>42780</v>
      </c>
      <c r="H757" s="93">
        <f>38879.04</f>
        <v>38879.040000000001</v>
      </c>
      <c r="I757" s="108">
        <f t="shared" si="24"/>
        <v>0</v>
      </c>
      <c r="J757" s="21"/>
    </row>
    <row r="758" spans="1:10" x14ac:dyDescent="0.25">
      <c r="A758" s="103">
        <v>42772</v>
      </c>
      <c r="B758" s="119" t="s">
        <v>4986</v>
      </c>
      <c r="C758" s="120"/>
      <c r="D758" s="106">
        <v>100094</v>
      </c>
      <c r="E758" s="107" t="s">
        <v>4987</v>
      </c>
      <c r="F758" s="108">
        <v>25658.36</v>
      </c>
      <c r="G758" s="111">
        <v>42788</v>
      </c>
      <c r="H758" s="93">
        <f t="shared" si="23"/>
        <v>25658.36</v>
      </c>
      <c r="I758" s="108">
        <f t="shared" si="24"/>
        <v>0</v>
      </c>
      <c r="J758" s="21"/>
    </row>
    <row r="759" spans="1:10" x14ac:dyDescent="0.25">
      <c r="A759" s="103">
        <v>42772</v>
      </c>
      <c r="B759" s="119" t="s">
        <v>4988</v>
      </c>
      <c r="C759" s="120"/>
      <c r="D759" s="106">
        <v>100095</v>
      </c>
      <c r="E759" s="107" t="s">
        <v>222</v>
      </c>
      <c r="F759" s="108">
        <v>445665</v>
      </c>
      <c r="G759" s="111">
        <v>42784</v>
      </c>
      <c r="H759" s="93">
        <f t="shared" si="23"/>
        <v>445665</v>
      </c>
      <c r="I759" s="108">
        <f t="shared" si="24"/>
        <v>0</v>
      </c>
      <c r="J759" s="21"/>
    </row>
    <row r="760" spans="1:10" x14ac:dyDescent="0.25">
      <c r="A760" s="103">
        <v>42772</v>
      </c>
      <c r="B760" s="119" t="s">
        <v>4989</v>
      </c>
      <c r="C760" s="120"/>
      <c r="D760" s="106">
        <v>100096</v>
      </c>
      <c r="E760" s="107" t="s">
        <v>472</v>
      </c>
      <c r="F760" s="108">
        <v>7354.2</v>
      </c>
      <c r="G760" s="111"/>
      <c r="H760" s="93">
        <f t="shared" si="23"/>
        <v>7354.2</v>
      </c>
      <c r="I760" s="108">
        <f t="shared" si="24"/>
        <v>0</v>
      </c>
      <c r="J760" s="21"/>
    </row>
    <row r="761" spans="1:10" x14ac:dyDescent="0.25">
      <c r="A761" s="103">
        <v>42772</v>
      </c>
      <c r="B761" s="119" t="s">
        <v>4990</v>
      </c>
      <c r="C761" s="120"/>
      <c r="D761" s="106">
        <v>100097</v>
      </c>
      <c r="E761" s="107" t="s">
        <v>133</v>
      </c>
      <c r="F761" s="108">
        <v>972</v>
      </c>
      <c r="G761" s="111"/>
      <c r="H761" s="93">
        <f t="shared" si="23"/>
        <v>972</v>
      </c>
      <c r="I761" s="108">
        <f t="shared" si="24"/>
        <v>0</v>
      </c>
      <c r="J761" s="21"/>
    </row>
    <row r="762" spans="1:10" x14ac:dyDescent="0.25">
      <c r="A762" s="103">
        <v>42772</v>
      </c>
      <c r="B762" s="119" t="s">
        <v>4991</v>
      </c>
      <c r="C762" s="120"/>
      <c r="D762" s="106">
        <v>100098</v>
      </c>
      <c r="E762" s="107" t="s">
        <v>675</v>
      </c>
      <c r="F762" s="108">
        <v>1162.8</v>
      </c>
      <c r="G762" s="111">
        <v>42774</v>
      </c>
      <c r="H762" s="93">
        <f t="shared" si="23"/>
        <v>1162.8</v>
      </c>
      <c r="I762" s="108">
        <f t="shared" si="24"/>
        <v>0</v>
      </c>
      <c r="J762" s="21"/>
    </row>
    <row r="763" spans="1:10" x14ac:dyDescent="0.25">
      <c r="A763" s="103">
        <v>42772</v>
      </c>
      <c r="B763" s="119" t="s">
        <v>4992</v>
      </c>
      <c r="C763" s="120"/>
      <c r="D763" s="106">
        <v>100099</v>
      </c>
      <c r="E763" s="107" t="s">
        <v>680</v>
      </c>
      <c r="F763" s="108">
        <v>1238.5</v>
      </c>
      <c r="G763" s="111">
        <v>42774</v>
      </c>
      <c r="H763" s="93">
        <f t="shared" si="23"/>
        <v>1238.5</v>
      </c>
      <c r="I763" s="108">
        <f t="shared" si="24"/>
        <v>0</v>
      </c>
      <c r="J763" s="21"/>
    </row>
    <row r="764" spans="1:10" x14ac:dyDescent="0.25">
      <c r="A764" s="103">
        <v>42772</v>
      </c>
      <c r="B764" s="119" t="s">
        <v>4993</v>
      </c>
      <c r="C764" s="120"/>
      <c r="D764" s="106">
        <v>100100</v>
      </c>
      <c r="E764" s="107" t="s">
        <v>1594</v>
      </c>
      <c r="F764" s="108">
        <v>33883.199999999997</v>
      </c>
      <c r="G764" s="111">
        <v>42777</v>
      </c>
      <c r="H764" s="93">
        <f t="shared" si="23"/>
        <v>33883.199999999997</v>
      </c>
      <c r="I764" s="108">
        <f t="shared" si="24"/>
        <v>0</v>
      </c>
      <c r="J764" s="21"/>
    </row>
    <row r="765" spans="1:10" x14ac:dyDescent="0.25">
      <c r="A765" s="103">
        <v>42772</v>
      </c>
      <c r="B765" s="119" t="s">
        <v>4994</v>
      </c>
      <c r="C765" s="120"/>
      <c r="D765" s="106">
        <v>100101</v>
      </c>
      <c r="E765" s="107" t="s">
        <v>670</v>
      </c>
      <c r="F765" s="108">
        <v>26759.200000000001</v>
      </c>
      <c r="G765" s="111">
        <v>42774</v>
      </c>
      <c r="H765" s="93">
        <f t="shared" si="23"/>
        <v>26759.200000000001</v>
      </c>
      <c r="I765" s="108">
        <f t="shared" si="24"/>
        <v>0</v>
      </c>
      <c r="J765" s="21"/>
    </row>
    <row r="766" spans="1:10" x14ac:dyDescent="0.25">
      <c r="A766" s="103">
        <v>42772</v>
      </c>
      <c r="B766" s="119" t="s">
        <v>4995</v>
      </c>
      <c r="C766" s="120"/>
      <c r="D766" s="106">
        <v>100102</v>
      </c>
      <c r="E766" s="107" t="s">
        <v>673</v>
      </c>
      <c r="F766" s="108">
        <v>8283</v>
      </c>
      <c r="G766" s="111">
        <v>42774</v>
      </c>
      <c r="H766" s="93">
        <f t="shared" si="23"/>
        <v>8283</v>
      </c>
      <c r="I766" s="108">
        <f t="shared" si="24"/>
        <v>0</v>
      </c>
      <c r="J766" s="21"/>
    </row>
    <row r="767" spans="1:10" x14ac:dyDescent="0.25">
      <c r="A767" s="103">
        <v>42772</v>
      </c>
      <c r="B767" s="119" t="s">
        <v>4996</v>
      </c>
      <c r="C767" s="120"/>
      <c r="D767" s="106">
        <v>100103</v>
      </c>
      <c r="E767" s="128" t="s">
        <v>312</v>
      </c>
      <c r="F767" s="108">
        <v>21218.400000000001</v>
      </c>
      <c r="G767" s="111">
        <v>42794</v>
      </c>
      <c r="H767" s="93">
        <f t="shared" si="23"/>
        <v>21218.400000000001</v>
      </c>
      <c r="I767" s="108">
        <f t="shared" si="24"/>
        <v>0</v>
      </c>
      <c r="J767" s="21"/>
    </row>
    <row r="768" spans="1:10" x14ac:dyDescent="0.25">
      <c r="A768" s="103">
        <v>42772</v>
      </c>
      <c r="B768" s="119" t="s">
        <v>4997</v>
      </c>
      <c r="C768" s="120"/>
      <c r="D768" s="106">
        <v>100104</v>
      </c>
      <c r="E768" s="107" t="s">
        <v>688</v>
      </c>
      <c r="F768" s="108">
        <v>6928</v>
      </c>
      <c r="G768" s="111">
        <v>42774</v>
      </c>
      <c r="H768" s="93">
        <f t="shared" si="23"/>
        <v>6928</v>
      </c>
      <c r="I768" s="108">
        <f t="shared" si="24"/>
        <v>0</v>
      </c>
      <c r="J768" s="21"/>
    </row>
    <row r="769" spans="1:10" x14ac:dyDescent="0.25">
      <c r="A769" s="103">
        <v>42772</v>
      </c>
      <c r="B769" s="119" t="s">
        <v>4998</v>
      </c>
      <c r="C769" s="120"/>
      <c r="D769" s="106">
        <v>100105</v>
      </c>
      <c r="E769" s="107" t="s">
        <v>686</v>
      </c>
      <c r="F769" s="108">
        <v>18378.2</v>
      </c>
      <c r="G769" s="111">
        <v>42774</v>
      </c>
      <c r="H769" s="93">
        <f t="shared" si="23"/>
        <v>18378.2</v>
      </c>
      <c r="I769" s="108">
        <f t="shared" si="24"/>
        <v>0</v>
      </c>
      <c r="J769" s="21"/>
    </row>
    <row r="770" spans="1:10" x14ac:dyDescent="0.25">
      <c r="A770" s="103">
        <v>42772</v>
      </c>
      <c r="B770" s="119" t="s">
        <v>4999</v>
      </c>
      <c r="C770" s="120"/>
      <c r="D770" s="106">
        <v>100106</v>
      </c>
      <c r="E770" s="107" t="s">
        <v>211</v>
      </c>
      <c r="F770" s="108">
        <v>8571.4</v>
      </c>
      <c r="G770" s="111">
        <v>42772</v>
      </c>
      <c r="H770" s="93">
        <f t="shared" si="23"/>
        <v>8571.4</v>
      </c>
      <c r="I770" s="108">
        <f t="shared" si="24"/>
        <v>0</v>
      </c>
      <c r="J770" s="21"/>
    </row>
    <row r="771" spans="1:10" x14ac:dyDescent="0.25">
      <c r="A771" s="103">
        <v>42772</v>
      </c>
      <c r="B771" s="119" t="s">
        <v>5000</v>
      </c>
      <c r="C771" s="120"/>
      <c r="D771" s="106">
        <v>100107</v>
      </c>
      <c r="E771" s="107" t="s">
        <v>673</v>
      </c>
      <c r="F771" s="108">
        <v>5429.6</v>
      </c>
      <c r="G771" s="111">
        <v>42774</v>
      </c>
      <c r="H771" s="93">
        <f t="shared" si="23"/>
        <v>5429.6</v>
      </c>
      <c r="I771" s="108">
        <f t="shared" si="24"/>
        <v>0</v>
      </c>
      <c r="J771" s="21"/>
    </row>
    <row r="772" spans="1:10" x14ac:dyDescent="0.25">
      <c r="A772" s="103">
        <v>42772</v>
      </c>
      <c r="B772" s="119" t="s">
        <v>5001</v>
      </c>
      <c r="C772" s="120"/>
      <c r="D772" s="106">
        <v>100108</v>
      </c>
      <c r="E772" s="107" t="s">
        <v>1197</v>
      </c>
      <c r="F772" s="108">
        <v>9090.4</v>
      </c>
      <c r="G772" s="111">
        <v>42774</v>
      </c>
      <c r="H772" s="93">
        <f t="shared" ref="H772:H884" si="25">F772</f>
        <v>9090.4</v>
      </c>
      <c r="I772" s="108">
        <f t="shared" si="24"/>
        <v>0</v>
      </c>
      <c r="J772" s="21"/>
    </row>
    <row r="773" spans="1:10" x14ac:dyDescent="0.25">
      <c r="A773" s="103">
        <v>42772</v>
      </c>
      <c r="B773" s="119" t="s">
        <v>5002</v>
      </c>
      <c r="C773" s="120"/>
      <c r="D773" s="106">
        <v>100109</v>
      </c>
      <c r="E773" s="107" t="s">
        <v>405</v>
      </c>
      <c r="F773" s="108">
        <v>11761.1</v>
      </c>
      <c r="G773" s="111">
        <v>42772</v>
      </c>
      <c r="H773" s="93">
        <f t="shared" si="25"/>
        <v>11761.1</v>
      </c>
      <c r="I773" s="108">
        <f t="shared" si="24"/>
        <v>0</v>
      </c>
      <c r="J773" s="21"/>
    </row>
    <row r="774" spans="1:10" x14ac:dyDescent="0.25">
      <c r="A774" s="103">
        <v>42772</v>
      </c>
      <c r="B774" s="119" t="s">
        <v>5003</v>
      </c>
      <c r="C774" s="120"/>
      <c r="D774" s="106">
        <v>100110</v>
      </c>
      <c r="E774" s="107" t="s">
        <v>670</v>
      </c>
      <c r="F774" s="108">
        <v>57319.9</v>
      </c>
      <c r="G774" s="111"/>
      <c r="H774" s="93">
        <f t="shared" si="25"/>
        <v>57319.9</v>
      </c>
      <c r="I774" s="108">
        <f t="shared" ref="I774:I888" si="26">F774-H774</f>
        <v>0</v>
      </c>
      <c r="J774" s="21"/>
    </row>
    <row r="775" spans="1:10" x14ac:dyDescent="0.25">
      <c r="A775" s="103">
        <v>42772</v>
      </c>
      <c r="B775" s="119" t="s">
        <v>5004</v>
      </c>
      <c r="C775" s="120"/>
      <c r="D775" s="106">
        <v>100111</v>
      </c>
      <c r="E775" s="107" t="s">
        <v>670</v>
      </c>
      <c r="F775" s="108">
        <v>55905.599999999999</v>
      </c>
      <c r="G775" s="111">
        <v>42774</v>
      </c>
      <c r="H775" s="93">
        <f t="shared" si="25"/>
        <v>55905.599999999999</v>
      </c>
      <c r="I775" s="108">
        <f t="shared" si="26"/>
        <v>0</v>
      </c>
      <c r="J775" s="21"/>
    </row>
    <row r="776" spans="1:10" x14ac:dyDescent="0.25">
      <c r="A776" s="103">
        <v>42772</v>
      </c>
      <c r="B776" s="119" t="s">
        <v>5005</v>
      </c>
      <c r="C776" s="120"/>
      <c r="D776" s="106">
        <v>100112</v>
      </c>
      <c r="E776" s="107" t="s">
        <v>405</v>
      </c>
      <c r="F776" s="108">
        <v>889.2</v>
      </c>
      <c r="G776" s="111">
        <v>42772</v>
      </c>
      <c r="H776" s="93">
        <f t="shared" si="25"/>
        <v>889.2</v>
      </c>
      <c r="I776" s="108">
        <f t="shared" si="26"/>
        <v>0</v>
      </c>
      <c r="J776" s="21"/>
    </row>
    <row r="777" spans="1:10" x14ac:dyDescent="0.25">
      <c r="A777" s="103">
        <v>42772</v>
      </c>
      <c r="B777" s="119" t="s">
        <v>5006</v>
      </c>
      <c r="C777" s="120"/>
      <c r="D777" s="106">
        <v>100113</v>
      </c>
      <c r="E777" s="107" t="s">
        <v>1116</v>
      </c>
      <c r="F777" s="108">
        <v>450</v>
      </c>
      <c r="G777" s="111"/>
      <c r="H777" s="93">
        <f t="shared" si="25"/>
        <v>450</v>
      </c>
      <c r="I777" s="108">
        <f t="shared" si="26"/>
        <v>0</v>
      </c>
      <c r="J777" s="21"/>
    </row>
    <row r="778" spans="1:10" x14ac:dyDescent="0.25">
      <c r="A778" s="103">
        <v>42772</v>
      </c>
      <c r="B778" s="119" t="s">
        <v>5007</v>
      </c>
      <c r="C778" s="120"/>
      <c r="D778" s="106">
        <v>100114</v>
      </c>
      <c r="E778" s="107" t="s">
        <v>670</v>
      </c>
      <c r="F778" s="108">
        <v>2160.4</v>
      </c>
      <c r="G778" s="111">
        <v>42774</v>
      </c>
      <c r="H778" s="93">
        <f t="shared" si="25"/>
        <v>2160.4</v>
      </c>
      <c r="I778" s="108">
        <f t="shared" si="26"/>
        <v>0</v>
      </c>
      <c r="J778" s="21"/>
    </row>
    <row r="779" spans="1:10" x14ac:dyDescent="0.25">
      <c r="A779" s="103">
        <v>42772</v>
      </c>
      <c r="B779" s="119" t="s">
        <v>5008</v>
      </c>
      <c r="C779" s="120"/>
      <c r="D779" s="106">
        <v>100115</v>
      </c>
      <c r="E779" s="107" t="s">
        <v>220</v>
      </c>
      <c r="F779" s="108">
        <v>1519.2</v>
      </c>
      <c r="G779" s="111">
        <v>42772</v>
      </c>
      <c r="H779" s="93">
        <f t="shared" si="25"/>
        <v>1519.2</v>
      </c>
      <c r="I779" s="108">
        <f t="shared" si="26"/>
        <v>0</v>
      </c>
      <c r="J779" s="21"/>
    </row>
    <row r="780" spans="1:10" x14ac:dyDescent="0.25">
      <c r="A780" s="103">
        <v>42773</v>
      </c>
      <c r="B780" s="119" t="s">
        <v>5009</v>
      </c>
      <c r="C780" s="120"/>
      <c r="D780" s="106">
        <v>100116</v>
      </c>
      <c r="E780" s="107" t="s">
        <v>231</v>
      </c>
      <c r="F780" s="108">
        <v>6673.2</v>
      </c>
      <c r="G780" s="111"/>
      <c r="H780" s="93">
        <f t="shared" si="25"/>
        <v>6673.2</v>
      </c>
      <c r="I780" s="108">
        <f t="shared" si="26"/>
        <v>0</v>
      </c>
      <c r="J780" s="21"/>
    </row>
    <row r="781" spans="1:10" x14ac:dyDescent="0.25">
      <c r="A781" s="103">
        <v>42773</v>
      </c>
      <c r="B781" s="119" t="s">
        <v>5010</v>
      </c>
      <c r="C781" s="120"/>
      <c r="D781" s="106">
        <v>100117</v>
      </c>
      <c r="E781" s="129" t="s">
        <v>231</v>
      </c>
      <c r="F781" s="130">
        <v>0</v>
      </c>
      <c r="G781" s="131" t="s">
        <v>95</v>
      </c>
      <c r="H781" s="130">
        <f t="shared" si="25"/>
        <v>0</v>
      </c>
      <c r="I781" s="130">
        <f t="shared" si="26"/>
        <v>0</v>
      </c>
      <c r="J781" s="21"/>
    </row>
    <row r="782" spans="1:10" x14ac:dyDescent="0.25">
      <c r="A782" s="103">
        <v>42773</v>
      </c>
      <c r="B782" s="119" t="s">
        <v>5011</v>
      </c>
      <c r="C782" s="120"/>
      <c r="D782" s="106">
        <v>100118</v>
      </c>
      <c r="E782" s="107" t="s">
        <v>231</v>
      </c>
      <c r="F782" s="108">
        <v>40553.5</v>
      </c>
      <c r="G782" s="111">
        <v>42774</v>
      </c>
      <c r="H782" s="93">
        <f t="shared" si="25"/>
        <v>40553.5</v>
      </c>
      <c r="I782" s="108">
        <f t="shared" si="26"/>
        <v>0</v>
      </c>
      <c r="J782" s="21"/>
    </row>
    <row r="783" spans="1:10" x14ac:dyDescent="0.25">
      <c r="A783" s="103">
        <v>42773</v>
      </c>
      <c r="B783" s="119" t="s">
        <v>5012</v>
      </c>
      <c r="C783" s="120"/>
      <c r="D783" s="106">
        <v>100119</v>
      </c>
      <c r="E783" s="107" t="s">
        <v>26</v>
      </c>
      <c r="F783" s="108">
        <v>335.4</v>
      </c>
      <c r="G783" s="111">
        <v>42773</v>
      </c>
      <c r="H783" s="93">
        <f t="shared" si="25"/>
        <v>335.4</v>
      </c>
      <c r="I783" s="108">
        <f t="shared" si="26"/>
        <v>0</v>
      </c>
      <c r="J783" s="21"/>
    </row>
    <row r="784" spans="1:10" x14ac:dyDescent="0.25">
      <c r="A784" s="103">
        <v>42773</v>
      </c>
      <c r="B784" s="119" t="s">
        <v>5013</v>
      </c>
      <c r="C784" s="120"/>
      <c r="D784" s="106">
        <v>100120</v>
      </c>
      <c r="E784" s="107" t="s">
        <v>55</v>
      </c>
      <c r="F784" s="108">
        <v>15344</v>
      </c>
      <c r="G784" s="111">
        <v>42773</v>
      </c>
      <c r="H784" s="93">
        <f t="shared" si="25"/>
        <v>15344</v>
      </c>
      <c r="I784" s="108">
        <f t="shared" si="26"/>
        <v>0</v>
      </c>
      <c r="J784" s="21"/>
    </row>
    <row r="785" spans="1:10" x14ac:dyDescent="0.25">
      <c r="A785" s="103">
        <v>42773</v>
      </c>
      <c r="B785" s="119" t="s">
        <v>5014</v>
      </c>
      <c r="C785" s="120"/>
      <c r="D785" s="106">
        <v>100121</v>
      </c>
      <c r="E785" s="107" t="s">
        <v>17</v>
      </c>
      <c r="F785" s="108">
        <v>2699.9</v>
      </c>
      <c r="G785" s="111">
        <v>42773</v>
      </c>
      <c r="H785" s="93">
        <f t="shared" si="25"/>
        <v>2699.9</v>
      </c>
      <c r="I785" s="108">
        <f t="shared" si="26"/>
        <v>0</v>
      </c>
      <c r="J785" s="21"/>
    </row>
    <row r="786" spans="1:10" x14ac:dyDescent="0.25">
      <c r="A786" s="103">
        <v>42773</v>
      </c>
      <c r="B786" s="119" t="s">
        <v>5015</v>
      </c>
      <c r="C786" s="120"/>
      <c r="D786" s="106">
        <v>100122</v>
      </c>
      <c r="E786" s="107" t="s">
        <v>47</v>
      </c>
      <c r="F786" s="108">
        <v>5143.5</v>
      </c>
      <c r="G786" s="111">
        <v>42773</v>
      </c>
      <c r="H786" s="93">
        <f t="shared" si="25"/>
        <v>5143.5</v>
      </c>
      <c r="I786" s="108">
        <f t="shared" si="26"/>
        <v>0</v>
      </c>
      <c r="J786" s="21"/>
    </row>
    <row r="787" spans="1:10" x14ac:dyDescent="0.25">
      <c r="A787" s="103">
        <v>42773</v>
      </c>
      <c r="B787" s="119" t="s">
        <v>5016</v>
      </c>
      <c r="C787" s="120"/>
      <c r="D787" s="106">
        <v>100123</v>
      </c>
      <c r="E787" s="116" t="s">
        <v>32</v>
      </c>
      <c r="F787" s="117">
        <v>0</v>
      </c>
      <c r="G787" s="118" t="s">
        <v>95</v>
      </c>
      <c r="H787" s="117">
        <f t="shared" si="25"/>
        <v>0</v>
      </c>
      <c r="I787" s="117">
        <f t="shared" si="26"/>
        <v>0</v>
      </c>
      <c r="J787" s="21"/>
    </row>
    <row r="788" spans="1:10" x14ac:dyDescent="0.25">
      <c r="A788" s="103">
        <v>42773</v>
      </c>
      <c r="B788" s="119" t="s">
        <v>5017</v>
      </c>
      <c r="C788" s="120"/>
      <c r="D788" s="106">
        <v>100124</v>
      </c>
      <c r="E788" s="107" t="s">
        <v>35</v>
      </c>
      <c r="F788" s="108">
        <v>9949.7999999999993</v>
      </c>
      <c r="G788" s="111">
        <v>42775</v>
      </c>
      <c r="H788" s="93">
        <f t="shared" si="25"/>
        <v>9949.7999999999993</v>
      </c>
      <c r="I788" s="108">
        <f t="shared" si="26"/>
        <v>0</v>
      </c>
      <c r="J788" s="21"/>
    </row>
    <row r="789" spans="1:10" x14ac:dyDescent="0.25">
      <c r="A789" s="103">
        <v>42773</v>
      </c>
      <c r="B789" s="119" t="s">
        <v>5018</v>
      </c>
      <c r="C789" s="120"/>
      <c r="D789" s="106">
        <v>100125</v>
      </c>
      <c r="E789" s="107" t="s">
        <v>32</v>
      </c>
      <c r="F789" s="108">
        <v>6052.5</v>
      </c>
      <c r="G789" s="111">
        <v>42783</v>
      </c>
      <c r="H789" s="93">
        <f t="shared" si="25"/>
        <v>6052.5</v>
      </c>
      <c r="I789" s="108">
        <f t="shared" si="26"/>
        <v>0</v>
      </c>
      <c r="J789" s="21"/>
    </row>
    <row r="790" spans="1:10" x14ac:dyDescent="0.25">
      <c r="A790" s="103">
        <v>42773</v>
      </c>
      <c r="B790" s="119" t="s">
        <v>5019</v>
      </c>
      <c r="C790" s="120"/>
      <c r="D790" s="106">
        <v>100126</v>
      </c>
      <c r="E790" s="107" t="s">
        <v>28</v>
      </c>
      <c r="F790" s="108">
        <v>7425</v>
      </c>
      <c r="G790" s="132">
        <v>42773</v>
      </c>
      <c r="H790" s="93">
        <f t="shared" si="25"/>
        <v>7425</v>
      </c>
      <c r="I790" s="108">
        <f t="shared" si="26"/>
        <v>0</v>
      </c>
      <c r="J790" s="21"/>
    </row>
    <row r="791" spans="1:10" ht="30" x14ac:dyDescent="0.25">
      <c r="A791" s="103">
        <v>42773</v>
      </c>
      <c r="B791" s="119" t="s">
        <v>5020</v>
      </c>
      <c r="C791" s="120"/>
      <c r="D791" s="106">
        <v>100127</v>
      </c>
      <c r="E791" s="107" t="s">
        <v>49</v>
      </c>
      <c r="F791" s="108">
        <v>13949</v>
      </c>
      <c r="G791" s="111" t="s">
        <v>5021</v>
      </c>
      <c r="H791" s="93">
        <f>8000+5949</f>
        <v>13949</v>
      </c>
      <c r="I791" s="108">
        <f t="shared" si="26"/>
        <v>0</v>
      </c>
      <c r="J791" s="21"/>
    </row>
    <row r="792" spans="1:10" x14ac:dyDescent="0.25">
      <c r="A792" s="103">
        <v>42773</v>
      </c>
      <c r="B792" s="119" t="s">
        <v>5022</v>
      </c>
      <c r="C792" s="120"/>
      <c r="D792" s="106">
        <v>100128</v>
      </c>
      <c r="E792" s="107" t="s">
        <v>218</v>
      </c>
      <c r="F792" s="108">
        <v>80640.3</v>
      </c>
      <c r="G792" s="111"/>
      <c r="H792" s="93">
        <f t="shared" si="25"/>
        <v>80640.3</v>
      </c>
      <c r="I792" s="108">
        <f t="shared" si="26"/>
        <v>0</v>
      </c>
      <c r="J792" s="21"/>
    </row>
    <row r="793" spans="1:10" x14ac:dyDescent="0.25">
      <c r="A793" s="103">
        <v>42773</v>
      </c>
      <c r="B793" s="119" t="s">
        <v>5023</v>
      </c>
      <c r="C793" s="120"/>
      <c r="D793" s="106">
        <v>100129</v>
      </c>
      <c r="E793" s="107" t="s">
        <v>250</v>
      </c>
      <c r="F793" s="108">
        <v>6121.2</v>
      </c>
      <c r="G793" s="111">
        <v>42774</v>
      </c>
      <c r="H793" s="93">
        <f t="shared" si="25"/>
        <v>6121.2</v>
      </c>
      <c r="I793" s="108">
        <f t="shared" si="26"/>
        <v>0</v>
      </c>
      <c r="J793" s="21"/>
    </row>
    <row r="794" spans="1:10" x14ac:dyDescent="0.25">
      <c r="A794" s="103">
        <v>42773</v>
      </c>
      <c r="B794" s="119" t="s">
        <v>5024</v>
      </c>
      <c r="C794" s="120"/>
      <c r="D794" s="106">
        <v>100130</v>
      </c>
      <c r="E794" s="107" t="s">
        <v>509</v>
      </c>
      <c r="F794" s="108">
        <v>14112</v>
      </c>
      <c r="G794" s="111">
        <v>42776</v>
      </c>
      <c r="H794" s="93">
        <f t="shared" si="25"/>
        <v>14112</v>
      </c>
      <c r="I794" s="108">
        <f t="shared" si="26"/>
        <v>0</v>
      </c>
      <c r="J794" s="21"/>
    </row>
    <row r="795" spans="1:10" x14ac:dyDescent="0.25">
      <c r="A795" s="103">
        <v>42773</v>
      </c>
      <c r="B795" s="119" t="s">
        <v>5025</v>
      </c>
      <c r="C795" s="120"/>
      <c r="D795" s="106">
        <v>100131</v>
      </c>
      <c r="E795" s="107" t="s">
        <v>428</v>
      </c>
      <c r="F795" s="108">
        <v>2205</v>
      </c>
      <c r="G795" s="111">
        <v>42774</v>
      </c>
      <c r="H795" s="93">
        <f t="shared" si="25"/>
        <v>2205</v>
      </c>
      <c r="I795" s="108">
        <f t="shared" si="26"/>
        <v>0</v>
      </c>
      <c r="J795" s="21"/>
    </row>
    <row r="796" spans="1:10" x14ac:dyDescent="0.25">
      <c r="A796" s="103">
        <v>42773</v>
      </c>
      <c r="B796" s="119" t="s">
        <v>5026</v>
      </c>
      <c r="C796" s="120"/>
      <c r="D796" s="106">
        <v>100132</v>
      </c>
      <c r="E796" s="107" t="s">
        <v>10</v>
      </c>
      <c r="F796" s="108">
        <v>22823.65</v>
      </c>
      <c r="G796" s="111">
        <v>42777</v>
      </c>
      <c r="H796" s="93">
        <f t="shared" si="25"/>
        <v>22823.65</v>
      </c>
      <c r="I796" s="108">
        <f t="shared" si="26"/>
        <v>0</v>
      </c>
      <c r="J796" s="21"/>
    </row>
    <row r="797" spans="1:10" x14ac:dyDescent="0.25">
      <c r="A797" s="103">
        <v>42773</v>
      </c>
      <c r="B797" s="119" t="s">
        <v>5027</v>
      </c>
      <c r="C797" s="120"/>
      <c r="D797" s="106">
        <v>100133</v>
      </c>
      <c r="E797" s="107" t="s">
        <v>40</v>
      </c>
      <c r="F797" s="108">
        <v>7180.6</v>
      </c>
      <c r="G797" s="111">
        <v>42774</v>
      </c>
      <c r="H797" s="93">
        <f t="shared" si="25"/>
        <v>7180.6</v>
      </c>
      <c r="I797" s="108">
        <f t="shared" si="26"/>
        <v>0</v>
      </c>
      <c r="J797" s="21"/>
    </row>
    <row r="798" spans="1:10" x14ac:dyDescent="0.25">
      <c r="A798" s="103">
        <v>42773</v>
      </c>
      <c r="B798" s="119" t="s">
        <v>5028</v>
      </c>
      <c r="C798" s="120"/>
      <c r="D798" s="106">
        <v>100134</v>
      </c>
      <c r="E798" s="107" t="s">
        <v>470</v>
      </c>
      <c r="F798" s="108">
        <v>12538.6</v>
      </c>
      <c r="G798" s="111">
        <v>42773</v>
      </c>
      <c r="H798" s="93">
        <f t="shared" si="25"/>
        <v>12538.6</v>
      </c>
      <c r="I798" s="108">
        <f t="shared" si="26"/>
        <v>0</v>
      </c>
      <c r="J798" s="21"/>
    </row>
    <row r="799" spans="1:10" x14ac:dyDescent="0.25">
      <c r="A799" s="103">
        <v>42773</v>
      </c>
      <c r="B799" s="119" t="s">
        <v>5029</v>
      </c>
      <c r="C799" s="120"/>
      <c r="D799" s="106">
        <v>100135</v>
      </c>
      <c r="E799" s="107" t="s">
        <v>141</v>
      </c>
      <c r="F799" s="108">
        <v>13649.3</v>
      </c>
      <c r="G799" s="111"/>
      <c r="H799" s="93">
        <f t="shared" si="25"/>
        <v>13649.3</v>
      </c>
      <c r="I799" s="108">
        <f t="shared" si="26"/>
        <v>0</v>
      </c>
      <c r="J799" s="21"/>
    </row>
    <row r="800" spans="1:10" x14ac:dyDescent="0.25">
      <c r="A800" s="103">
        <v>42773</v>
      </c>
      <c r="B800" s="119" t="s">
        <v>5030</v>
      </c>
      <c r="C800" s="120"/>
      <c r="D800" s="106">
        <v>100136</v>
      </c>
      <c r="E800" s="107" t="s">
        <v>43</v>
      </c>
      <c r="F800" s="108">
        <v>3166.7</v>
      </c>
      <c r="G800" s="111">
        <v>42775</v>
      </c>
      <c r="H800" s="93">
        <f t="shared" si="25"/>
        <v>3166.7</v>
      </c>
      <c r="I800" s="108">
        <f t="shared" si="26"/>
        <v>0</v>
      </c>
      <c r="J800" s="21"/>
    </row>
    <row r="801" spans="1:10" x14ac:dyDescent="0.25">
      <c r="A801" s="103">
        <v>42773</v>
      </c>
      <c r="B801" s="119" t="s">
        <v>5031</v>
      </c>
      <c r="C801" s="120"/>
      <c r="D801" s="106">
        <v>100137</v>
      </c>
      <c r="E801" s="107" t="s">
        <v>277</v>
      </c>
      <c r="F801" s="108">
        <v>3027.6</v>
      </c>
      <c r="G801" s="111">
        <v>42773</v>
      </c>
      <c r="H801" s="93">
        <f t="shared" si="25"/>
        <v>3027.6</v>
      </c>
      <c r="I801" s="108">
        <f t="shared" si="26"/>
        <v>0</v>
      </c>
      <c r="J801" s="21"/>
    </row>
    <row r="802" spans="1:10" x14ac:dyDescent="0.25">
      <c r="A802" s="103">
        <v>42773</v>
      </c>
      <c r="B802" s="119" t="s">
        <v>5032</v>
      </c>
      <c r="C802" s="120"/>
      <c r="D802" s="106">
        <v>100138</v>
      </c>
      <c r="E802" s="116" t="s">
        <v>133</v>
      </c>
      <c r="F802" s="117">
        <v>0</v>
      </c>
      <c r="G802" s="118" t="s">
        <v>95</v>
      </c>
      <c r="H802" s="117">
        <f t="shared" si="25"/>
        <v>0</v>
      </c>
      <c r="I802" s="117">
        <f t="shared" si="26"/>
        <v>0</v>
      </c>
      <c r="J802" s="21"/>
    </row>
    <row r="803" spans="1:10" x14ac:dyDescent="0.25">
      <c r="A803" s="103">
        <v>42773</v>
      </c>
      <c r="B803" s="119" t="s">
        <v>5033</v>
      </c>
      <c r="C803" s="120"/>
      <c r="D803" s="106">
        <v>100139</v>
      </c>
      <c r="E803" s="107" t="s">
        <v>133</v>
      </c>
      <c r="F803" s="108">
        <v>13700.7</v>
      </c>
      <c r="G803" s="111">
        <v>42776</v>
      </c>
      <c r="H803" s="93">
        <f t="shared" si="25"/>
        <v>13700.7</v>
      </c>
      <c r="I803" s="108">
        <f t="shared" si="26"/>
        <v>0</v>
      </c>
      <c r="J803" s="21"/>
    </row>
    <row r="804" spans="1:10" x14ac:dyDescent="0.25">
      <c r="A804" s="103">
        <v>42773</v>
      </c>
      <c r="B804" s="119" t="s">
        <v>5034</v>
      </c>
      <c r="C804" s="120"/>
      <c r="D804" s="106">
        <v>100140</v>
      </c>
      <c r="E804" s="107" t="s">
        <v>21</v>
      </c>
      <c r="F804" s="108">
        <v>45252</v>
      </c>
      <c r="G804" s="111">
        <v>42786</v>
      </c>
      <c r="H804" s="93">
        <f t="shared" si="25"/>
        <v>45252</v>
      </c>
      <c r="I804" s="108">
        <f t="shared" si="26"/>
        <v>0</v>
      </c>
      <c r="J804" s="21"/>
    </row>
    <row r="805" spans="1:10" x14ac:dyDescent="0.25">
      <c r="A805" s="103">
        <v>42773</v>
      </c>
      <c r="B805" s="119" t="s">
        <v>5035</v>
      </c>
      <c r="C805" s="120"/>
      <c r="D805" s="106">
        <v>100141</v>
      </c>
      <c r="E805" s="116" t="s">
        <v>302</v>
      </c>
      <c r="F805" s="117">
        <v>0</v>
      </c>
      <c r="G805" s="118" t="s">
        <v>95</v>
      </c>
      <c r="H805" s="117">
        <f t="shared" si="25"/>
        <v>0</v>
      </c>
      <c r="I805" s="117">
        <f t="shared" si="26"/>
        <v>0</v>
      </c>
      <c r="J805" s="21"/>
    </row>
    <row r="806" spans="1:10" x14ac:dyDescent="0.25">
      <c r="A806" s="103">
        <v>42773</v>
      </c>
      <c r="B806" s="119" t="s">
        <v>5036</v>
      </c>
      <c r="C806" s="120"/>
      <c r="D806" s="106">
        <v>100142</v>
      </c>
      <c r="E806" s="107" t="s">
        <v>253</v>
      </c>
      <c r="F806" s="108">
        <v>5367.6</v>
      </c>
      <c r="G806" s="111">
        <v>42775</v>
      </c>
      <c r="H806" s="93">
        <f t="shared" si="25"/>
        <v>5367.6</v>
      </c>
      <c r="I806" s="108">
        <f t="shared" si="26"/>
        <v>0</v>
      </c>
      <c r="J806" s="21"/>
    </row>
    <row r="807" spans="1:10" x14ac:dyDescent="0.25">
      <c r="A807" s="103">
        <v>42773</v>
      </c>
      <c r="B807" s="119" t="s">
        <v>5037</v>
      </c>
      <c r="C807" s="120"/>
      <c r="D807" s="106">
        <v>100143</v>
      </c>
      <c r="E807" s="107" t="s">
        <v>268</v>
      </c>
      <c r="F807" s="108">
        <v>16202.3</v>
      </c>
      <c r="G807" s="111">
        <v>42781</v>
      </c>
      <c r="H807" s="93">
        <f t="shared" si="25"/>
        <v>16202.3</v>
      </c>
      <c r="I807" s="108">
        <f t="shared" si="26"/>
        <v>0</v>
      </c>
      <c r="J807" s="21"/>
    </row>
    <row r="808" spans="1:10" x14ac:dyDescent="0.25">
      <c r="A808" s="103">
        <v>42773</v>
      </c>
      <c r="B808" s="119" t="s">
        <v>5038</v>
      </c>
      <c r="C808" s="120"/>
      <c r="D808" s="106">
        <v>100144</v>
      </c>
      <c r="E808" s="107" t="s">
        <v>435</v>
      </c>
      <c r="F808" s="108">
        <v>4215</v>
      </c>
      <c r="G808" s="111">
        <v>42774</v>
      </c>
      <c r="H808" s="93">
        <f t="shared" si="25"/>
        <v>4215</v>
      </c>
      <c r="I808" s="108">
        <f t="shared" si="26"/>
        <v>0</v>
      </c>
      <c r="J808" s="21"/>
    </row>
    <row r="809" spans="1:10" x14ac:dyDescent="0.25">
      <c r="A809" s="103">
        <v>42773</v>
      </c>
      <c r="B809" s="119" t="s">
        <v>5039</v>
      </c>
      <c r="C809" s="120"/>
      <c r="D809" s="106">
        <v>100145</v>
      </c>
      <c r="E809" s="107" t="s">
        <v>442</v>
      </c>
      <c r="F809" s="108">
        <v>3296.7</v>
      </c>
      <c r="G809" s="111">
        <v>42774</v>
      </c>
      <c r="H809" s="93">
        <f t="shared" si="25"/>
        <v>3296.7</v>
      </c>
      <c r="I809" s="108">
        <f t="shared" si="26"/>
        <v>0</v>
      </c>
      <c r="J809" s="21"/>
    </row>
    <row r="810" spans="1:10" x14ac:dyDescent="0.25">
      <c r="A810" s="103">
        <v>42773</v>
      </c>
      <c r="B810" s="119" t="s">
        <v>5040</v>
      </c>
      <c r="C810" s="120"/>
      <c r="D810" s="106">
        <v>100146</v>
      </c>
      <c r="E810" s="107" t="s">
        <v>272</v>
      </c>
      <c r="F810" s="108">
        <v>3193.1</v>
      </c>
      <c r="G810" s="111">
        <v>42774</v>
      </c>
      <c r="H810" s="93">
        <f t="shared" si="25"/>
        <v>3193.1</v>
      </c>
      <c r="I810" s="108">
        <f t="shared" si="26"/>
        <v>0</v>
      </c>
      <c r="J810" s="21"/>
    </row>
    <row r="811" spans="1:10" x14ac:dyDescent="0.25">
      <c r="A811" s="103">
        <v>42773</v>
      </c>
      <c r="B811" s="119" t="s">
        <v>5041</v>
      </c>
      <c r="C811" s="120"/>
      <c r="D811" s="106">
        <v>100147</v>
      </c>
      <c r="E811" s="107" t="s">
        <v>270</v>
      </c>
      <c r="F811" s="108">
        <v>4758.5</v>
      </c>
      <c r="G811" s="111">
        <v>42774</v>
      </c>
      <c r="H811" s="93">
        <f t="shared" si="25"/>
        <v>4758.5</v>
      </c>
      <c r="I811" s="108">
        <f t="shared" si="26"/>
        <v>0</v>
      </c>
      <c r="J811" s="21"/>
    </row>
    <row r="812" spans="1:10" x14ac:dyDescent="0.25">
      <c r="A812" s="103">
        <v>42773</v>
      </c>
      <c r="B812" s="119" t="s">
        <v>5042</v>
      </c>
      <c r="C812" s="120"/>
      <c r="D812" s="106">
        <v>100148</v>
      </c>
      <c r="E812" s="107" t="s">
        <v>222</v>
      </c>
      <c r="F812" s="108">
        <v>47773.5</v>
      </c>
      <c r="G812" s="111">
        <v>42784</v>
      </c>
      <c r="H812" s="93">
        <f t="shared" si="25"/>
        <v>47773.5</v>
      </c>
      <c r="I812" s="108">
        <f t="shared" si="26"/>
        <v>0</v>
      </c>
      <c r="J812" s="21"/>
    </row>
    <row r="813" spans="1:10" x14ac:dyDescent="0.25">
      <c r="A813" s="103">
        <v>42773</v>
      </c>
      <c r="B813" s="119" t="s">
        <v>5043</v>
      </c>
      <c r="C813" s="120"/>
      <c r="D813" s="106">
        <v>100149</v>
      </c>
      <c r="E813" s="107" t="s">
        <v>71</v>
      </c>
      <c r="F813" s="108">
        <v>3132.5</v>
      </c>
      <c r="G813" s="111">
        <v>42773</v>
      </c>
      <c r="H813" s="93">
        <f t="shared" si="25"/>
        <v>3132.5</v>
      </c>
      <c r="I813" s="108">
        <f t="shared" si="26"/>
        <v>0</v>
      </c>
      <c r="J813" s="21"/>
    </row>
    <row r="814" spans="1:10" x14ac:dyDescent="0.25">
      <c r="A814" s="103">
        <v>42773</v>
      </c>
      <c r="B814" s="119" t="s">
        <v>5044</v>
      </c>
      <c r="C814" s="120"/>
      <c r="D814" s="106">
        <v>100150</v>
      </c>
      <c r="E814" s="107" t="s">
        <v>274</v>
      </c>
      <c r="F814" s="108">
        <v>889.2</v>
      </c>
      <c r="G814" s="111">
        <v>42781</v>
      </c>
      <c r="H814" s="93">
        <f t="shared" si="25"/>
        <v>889.2</v>
      </c>
      <c r="I814" s="108">
        <f t="shared" si="26"/>
        <v>0</v>
      </c>
      <c r="J814" s="21"/>
    </row>
    <row r="815" spans="1:10" x14ac:dyDescent="0.25">
      <c r="A815" s="103">
        <v>42773</v>
      </c>
      <c r="B815" s="119" t="s">
        <v>5045</v>
      </c>
      <c r="C815" s="120"/>
      <c r="D815" s="106">
        <v>100151</v>
      </c>
      <c r="E815" s="107" t="s">
        <v>264</v>
      </c>
      <c r="F815" s="108">
        <v>3528</v>
      </c>
      <c r="G815" s="111">
        <v>42773</v>
      </c>
      <c r="H815" s="93">
        <f t="shared" si="25"/>
        <v>3528</v>
      </c>
      <c r="I815" s="108">
        <f t="shared" si="26"/>
        <v>0</v>
      </c>
      <c r="J815" s="21"/>
    </row>
    <row r="816" spans="1:10" x14ac:dyDescent="0.25">
      <c r="A816" s="103">
        <v>42773</v>
      </c>
      <c r="B816" s="119" t="s">
        <v>5046</v>
      </c>
      <c r="C816" s="120"/>
      <c r="D816" s="106">
        <v>100152</v>
      </c>
      <c r="E816" s="107" t="s">
        <v>422</v>
      </c>
      <c r="F816" s="108">
        <v>1805.6</v>
      </c>
      <c r="G816" s="111">
        <v>42773</v>
      </c>
      <c r="H816" s="93">
        <f t="shared" si="25"/>
        <v>1805.6</v>
      </c>
      <c r="I816" s="108">
        <f t="shared" si="26"/>
        <v>0</v>
      </c>
      <c r="J816" s="21"/>
    </row>
    <row r="817" spans="1:10" x14ac:dyDescent="0.25">
      <c r="A817" s="103">
        <v>42773</v>
      </c>
      <c r="B817" s="119" t="s">
        <v>5047</v>
      </c>
      <c r="C817" s="120"/>
      <c r="D817" s="106">
        <v>100153</v>
      </c>
      <c r="E817" s="107" t="s">
        <v>4369</v>
      </c>
      <c r="F817" s="108">
        <v>1614</v>
      </c>
      <c r="G817" s="111">
        <v>42773</v>
      </c>
      <c r="H817" s="93">
        <f t="shared" si="25"/>
        <v>1614</v>
      </c>
      <c r="I817" s="108">
        <f t="shared" si="26"/>
        <v>0</v>
      </c>
      <c r="J817" s="21"/>
    </row>
    <row r="818" spans="1:10" x14ac:dyDescent="0.25">
      <c r="A818" s="103">
        <v>42773</v>
      </c>
      <c r="B818" s="119" t="s">
        <v>5048</v>
      </c>
      <c r="C818" s="120"/>
      <c r="D818" s="106">
        <v>100154</v>
      </c>
      <c r="E818" s="107" t="s">
        <v>99</v>
      </c>
      <c r="F818" s="108">
        <v>2205</v>
      </c>
      <c r="G818" s="111">
        <v>42773</v>
      </c>
      <c r="H818" s="93">
        <f t="shared" si="25"/>
        <v>2205</v>
      </c>
      <c r="I818" s="108">
        <f t="shared" si="26"/>
        <v>0</v>
      </c>
      <c r="J818" s="21"/>
    </row>
    <row r="819" spans="1:10" x14ac:dyDescent="0.25">
      <c r="A819" s="103">
        <v>42773</v>
      </c>
      <c r="B819" s="119" t="s">
        <v>5049</v>
      </c>
      <c r="C819" s="120"/>
      <c r="D819" s="106">
        <v>100155</v>
      </c>
      <c r="E819" s="107" t="s">
        <v>101</v>
      </c>
      <c r="F819" s="108">
        <v>735</v>
      </c>
      <c r="G819" s="111">
        <v>42773</v>
      </c>
      <c r="H819" s="93">
        <f t="shared" si="25"/>
        <v>735</v>
      </c>
      <c r="I819" s="108">
        <f t="shared" si="26"/>
        <v>0</v>
      </c>
      <c r="J819" s="21"/>
    </row>
    <row r="820" spans="1:10" x14ac:dyDescent="0.25">
      <c r="A820" s="103">
        <v>42773</v>
      </c>
      <c r="B820" s="119" t="s">
        <v>5050</v>
      </c>
      <c r="C820" s="120"/>
      <c r="D820" s="106">
        <v>100156</v>
      </c>
      <c r="E820" s="107" t="s">
        <v>806</v>
      </c>
      <c r="F820" s="108">
        <v>1635.8</v>
      </c>
      <c r="G820" s="111">
        <v>42773</v>
      </c>
      <c r="H820" s="93">
        <f t="shared" si="25"/>
        <v>1635.8</v>
      </c>
      <c r="I820" s="108">
        <f t="shared" si="26"/>
        <v>0</v>
      </c>
      <c r="J820" s="21"/>
    </row>
    <row r="821" spans="1:10" x14ac:dyDescent="0.25">
      <c r="A821" s="103">
        <v>42773</v>
      </c>
      <c r="B821" s="119" t="s">
        <v>5051</v>
      </c>
      <c r="C821" s="120"/>
      <c r="D821" s="106">
        <v>100157</v>
      </c>
      <c r="E821" s="107" t="s">
        <v>105</v>
      </c>
      <c r="F821" s="108">
        <v>3350</v>
      </c>
      <c r="G821" s="111">
        <v>42775</v>
      </c>
      <c r="H821" s="93">
        <f t="shared" si="25"/>
        <v>3350</v>
      </c>
      <c r="I821" s="108">
        <f t="shared" si="26"/>
        <v>0</v>
      </c>
      <c r="J821" s="21"/>
    </row>
    <row r="822" spans="1:10" x14ac:dyDescent="0.25">
      <c r="A822" s="103">
        <v>42773</v>
      </c>
      <c r="B822" s="119" t="s">
        <v>5052</v>
      </c>
      <c r="C822" s="120"/>
      <c r="D822" s="106">
        <v>100158</v>
      </c>
      <c r="E822" s="107" t="s">
        <v>30</v>
      </c>
      <c r="F822" s="108">
        <v>1334.76</v>
      </c>
      <c r="G822" s="111">
        <v>42775</v>
      </c>
      <c r="H822" s="93">
        <f t="shared" si="25"/>
        <v>1334.76</v>
      </c>
      <c r="I822" s="108">
        <f t="shared" si="26"/>
        <v>0</v>
      </c>
      <c r="J822" s="21"/>
    </row>
    <row r="823" spans="1:10" ht="30" x14ac:dyDescent="0.25">
      <c r="A823" s="103">
        <v>42773</v>
      </c>
      <c r="B823" s="119" t="s">
        <v>5053</v>
      </c>
      <c r="C823" s="120"/>
      <c r="D823" s="106">
        <v>100159</v>
      </c>
      <c r="E823" s="107" t="s">
        <v>289</v>
      </c>
      <c r="F823" s="108">
        <v>40570.559999999998</v>
      </c>
      <c r="G823" s="114" t="s">
        <v>5054</v>
      </c>
      <c r="H823" s="115">
        <f>16934.62+23635.94</f>
        <v>40570.559999999998</v>
      </c>
      <c r="I823" s="115">
        <f t="shared" si="26"/>
        <v>0</v>
      </c>
      <c r="J823" s="21"/>
    </row>
    <row r="824" spans="1:10" x14ac:dyDescent="0.25">
      <c r="A824" s="103">
        <v>42773</v>
      </c>
      <c r="B824" s="119" t="s">
        <v>5055</v>
      </c>
      <c r="C824" s="120"/>
      <c r="D824" s="106">
        <v>100160</v>
      </c>
      <c r="E824" s="107" t="s">
        <v>83</v>
      </c>
      <c r="F824" s="108">
        <v>7796.1</v>
      </c>
      <c r="G824" s="111">
        <v>42773</v>
      </c>
      <c r="H824" s="93">
        <f t="shared" si="25"/>
        <v>7796.1</v>
      </c>
      <c r="I824" s="108">
        <f t="shared" si="26"/>
        <v>0</v>
      </c>
      <c r="J824" s="21"/>
    </row>
    <row r="825" spans="1:10" x14ac:dyDescent="0.25">
      <c r="A825" s="103">
        <v>42773</v>
      </c>
      <c r="B825" s="119" t="s">
        <v>5056</v>
      </c>
      <c r="C825" s="120"/>
      <c r="D825" s="106">
        <v>100161</v>
      </c>
      <c r="E825" s="107" t="s">
        <v>1259</v>
      </c>
      <c r="F825" s="108">
        <v>1588.8</v>
      </c>
      <c r="G825" s="111">
        <v>42773</v>
      </c>
      <c r="H825" s="93">
        <f t="shared" si="25"/>
        <v>1588.8</v>
      </c>
      <c r="I825" s="108">
        <f t="shared" si="26"/>
        <v>0</v>
      </c>
      <c r="J825" s="21"/>
    </row>
    <row r="826" spans="1:10" x14ac:dyDescent="0.25">
      <c r="A826" s="103">
        <v>42773</v>
      </c>
      <c r="B826" s="119" t="s">
        <v>5057</v>
      </c>
      <c r="C826" s="120"/>
      <c r="D826" s="106">
        <v>100162</v>
      </c>
      <c r="E826" s="107" t="s">
        <v>309</v>
      </c>
      <c r="F826" s="108">
        <v>3829.8</v>
      </c>
      <c r="G826" s="111">
        <v>42773</v>
      </c>
      <c r="H826" s="93">
        <f t="shared" si="25"/>
        <v>3829.8</v>
      </c>
      <c r="I826" s="108">
        <f t="shared" si="26"/>
        <v>0</v>
      </c>
      <c r="J826" s="21"/>
    </row>
    <row r="827" spans="1:10" x14ac:dyDescent="0.25">
      <c r="A827" s="103">
        <v>42773</v>
      </c>
      <c r="B827" s="119" t="s">
        <v>5058</v>
      </c>
      <c r="C827" s="120"/>
      <c r="D827" s="106">
        <v>100163</v>
      </c>
      <c r="E827" s="107" t="s">
        <v>88</v>
      </c>
      <c r="F827" s="108">
        <v>8532</v>
      </c>
      <c r="G827" s="111">
        <v>42773</v>
      </c>
      <c r="H827" s="93">
        <f t="shared" si="25"/>
        <v>8532</v>
      </c>
      <c r="I827" s="108">
        <f t="shared" si="26"/>
        <v>0</v>
      </c>
      <c r="J827" s="21"/>
    </row>
    <row r="828" spans="1:10" x14ac:dyDescent="0.25">
      <c r="A828" s="103">
        <v>42773</v>
      </c>
      <c r="B828" s="119" t="s">
        <v>5059</v>
      </c>
      <c r="C828" s="120"/>
      <c r="D828" s="106">
        <v>100164</v>
      </c>
      <c r="E828" s="107" t="s">
        <v>92</v>
      </c>
      <c r="F828" s="108">
        <v>2937.6</v>
      </c>
      <c r="G828" s="111">
        <v>42773</v>
      </c>
      <c r="H828" s="93">
        <f t="shared" si="25"/>
        <v>2937.6</v>
      </c>
      <c r="I828" s="108">
        <f t="shared" si="26"/>
        <v>0</v>
      </c>
      <c r="J828" s="21"/>
    </row>
    <row r="829" spans="1:10" x14ac:dyDescent="0.25">
      <c r="A829" s="103">
        <v>42773</v>
      </c>
      <c r="B829" s="119" t="s">
        <v>5060</v>
      </c>
      <c r="C829" s="120"/>
      <c r="D829" s="106">
        <v>100165</v>
      </c>
      <c r="E829" s="107" t="s">
        <v>1081</v>
      </c>
      <c r="F829" s="108">
        <v>385</v>
      </c>
      <c r="G829" s="111">
        <v>42773</v>
      </c>
      <c r="H829" s="93">
        <f t="shared" si="25"/>
        <v>385</v>
      </c>
      <c r="I829" s="108">
        <f t="shared" si="26"/>
        <v>0</v>
      </c>
      <c r="J829" s="21"/>
    </row>
    <row r="830" spans="1:10" x14ac:dyDescent="0.25">
      <c r="A830" s="103">
        <v>42773</v>
      </c>
      <c r="B830" s="119" t="s">
        <v>5061</v>
      </c>
      <c r="C830" s="120"/>
      <c r="D830" s="106">
        <v>100166</v>
      </c>
      <c r="E830" s="107" t="s">
        <v>4541</v>
      </c>
      <c r="F830" s="108">
        <v>9794.4</v>
      </c>
      <c r="G830" s="111">
        <v>42773</v>
      </c>
      <c r="H830" s="93">
        <f t="shared" si="25"/>
        <v>9794.4</v>
      </c>
      <c r="I830" s="108">
        <f t="shared" si="26"/>
        <v>0</v>
      </c>
      <c r="J830" s="21"/>
    </row>
    <row r="831" spans="1:10" x14ac:dyDescent="0.25">
      <c r="A831" s="103">
        <v>42773</v>
      </c>
      <c r="B831" s="119" t="s">
        <v>5062</v>
      </c>
      <c r="C831" s="120"/>
      <c r="D831" s="106">
        <v>100167</v>
      </c>
      <c r="E831" s="107" t="s">
        <v>923</v>
      </c>
      <c r="F831" s="108">
        <v>3015.4</v>
      </c>
      <c r="G831" s="111">
        <v>42773</v>
      </c>
      <c r="H831" s="93">
        <f t="shared" si="25"/>
        <v>3015.4</v>
      </c>
      <c r="I831" s="108">
        <f t="shared" si="26"/>
        <v>0</v>
      </c>
      <c r="J831" s="21"/>
    </row>
    <row r="832" spans="1:10" x14ac:dyDescent="0.25">
      <c r="A832" s="103">
        <v>42773</v>
      </c>
      <c r="B832" s="119" t="s">
        <v>5063</v>
      </c>
      <c r="C832" s="120"/>
      <c r="D832" s="106">
        <v>100168</v>
      </c>
      <c r="E832" s="107" t="s">
        <v>1166</v>
      </c>
      <c r="F832" s="108">
        <v>1183.2</v>
      </c>
      <c r="G832" s="111">
        <v>42775</v>
      </c>
      <c r="H832" s="93">
        <f t="shared" si="25"/>
        <v>1183.2</v>
      </c>
      <c r="I832" s="108">
        <f t="shared" si="26"/>
        <v>0</v>
      </c>
      <c r="J832" s="21"/>
    </row>
    <row r="833" spans="1:10" x14ac:dyDescent="0.25">
      <c r="A833" s="103">
        <v>42773</v>
      </c>
      <c r="B833" s="119" t="s">
        <v>5064</v>
      </c>
      <c r="C833" s="120"/>
      <c r="D833" s="106">
        <v>100169</v>
      </c>
      <c r="E833" s="107" t="s">
        <v>61</v>
      </c>
      <c r="F833" s="108">
        <v>4312.8999999999996</v>
      </c>
      <c r="G833" s="111">
        <v>42775</v>
      </c>
      <c r="H833" s="93">
        <f t="shared" si="25"/>
        <v>4312.8999999999996</v>
      </c>
      <c r="I833" s="108">
        <f t="shared" si="26"/>
        <v>0</v>
      </c>
      <c r="J833" s="21"/>
    </row>
    <row r="834" spans="1:10" x14ac:dyDescent="0.25">
      <c r="A834" s="103">
        <v>42773</v>
      </c>
      <c r="B834" s="119" t="s">
        <v>5065</v>
      </c>
      <c r="C834" s="120"/>
      <c r="D834" s="106">
        <v>100170</v>
      </c>
      <c r="E834" s="107" t="s">
        <v>149</v>
      </c>
      <c r="F834" s="108">
        <v>2878.8</v>
      </c>
      <c r="G834" s="111">
        <v>42773</v>
      </c>
      <c r="H834" s="93">
        <f t="shared" si="25"/>
        <v>2878.8</v>
      </c>
      <c r="I834" s="108">
        <f t="shared" si="26"/>
        <v>0</v>
      </c>
      <c r="J834" s="21"/>
    </row>
    <row r="835" spans="1:10" x14ac:dyDescent="0.25">
      <c r="A835" s="103">
        <v>42773</v>
      </c>
      <c r="B835" s="119" t="s">
        <v>5066</v>
      </c>
      <c r="C835" s="120"/>
      <c r="D835" s="106">
        <v>100171</v>
      </c>
      <c r="E835" s="107" t="s">
        <v>103</v>
      </c>
      <c r="F835" s="108">
        <v>977.4</v>
      </c>
      <c r="G835" s="111">
        <v>42773</v>
      </c>
      <c r="H835" s="93">
        <f t="shared" si="25"/>
        <v>977.4</v>
      </c>
      <c r="I835" s="108">
        <f t="shared" si="26"/>
        <v>0</v>
      </c>
      <c r="J835" s="21"/>
    </row>
    <row r="836" spans="1:10" x14ac:dyDescent="0.25">
      <c r="A836" s="103">
        <v>42773</v>
      </c>
      <c r="B836" s="119" t="s">
        <v>5067</v>
      </c>
      <c r="C836" s="120"/>
      <c r="D836" s="106">
        <v>100172</v>
      </c>
      <c r="E836" s="107" t="s">
        <v>909</v>
      </c>
      <c r="F836" s="108">
        <v>3184</v>
      </c>
      <c r="G836" s="111">
        <v>42775</v>
      </c>
      <c r="H836" s="93">
        <f t="shared" si="25"/>
        <v>3184</v>
      </c>
      <c r="I836" s="108">
        <f t="shared" si="26"/>
        <v>0</v>
      </c>
      <c r="J836" s="21"/>
    </row>
    <row r="837" spans="1:10" x14ac:dyDescent="0.25">
      <c r="A837" s="103">
        <v>42773</v>
      </c>
      <c r="B837" s="119" t="s">
        <v>5068</v>
      </c>
      <c r="C837" s="120"/>
      <c r="D837" s="106">
        <v>100173</v>
      </c>
      <c r="E837" s="116" t="s">
        <v>838</v>
      </c>
      <c r="F837" s="117">
        <v>0</v>
      </c>
      <c r="G837" s="118" t="s">
        <v>95</v>
      </c>
      <c r="H837" s="117">
        <f t="shared" si="25"/>
        <v>0</v>
      </c>
      <c r="I837" s="117">
        <f t="shared" si="26"/>
        <v>0</v>
      </c>
      <c r="J837" s="21"/>
    </row>
    <row r="838" spans="1:10" x14ac:dyDescent="0.25">
      <c r="A838" s="103">
        <v>42773</v>
      </c>
      <c r="B838" s="119" t="s">
        <v>5069</v>
      </c>
      <c r="C838" s="120"/>
      <c r="D838" s="106">
        <v>100174</v>
      </c>
      <c r="E838" s="107" t="s">
        <v>45</v>
      </c>
      <c r="F838" s="108">
        <v>915.8</v>
      </c>
      <c r="G838" s="111">
        <v>42775</v>
      </c>
      <c r="H838" s="93">
        <f t="shared" si="25"/>
        <v>915.8</v>
      </c>
      <c r="I838" s="108">
        <f t="shared" si="26"/>
        <v>0</v>
      </c>
      <c r="J838" s="21"/>
    </row>
    <row r="839" spans="1:10" x14ac:dyDescent="0.25">
      <c r="A839" s="103">
        <v>42773</v>
      </c>
      <c r="B839" s="119" t="s">
        <v>5070</v>
      </c>
      <c r="C839" s="120"/>
      <c r="D839" s="106">
        <v>100175</v>
      </c>
      <c r="E839" s="107" t="s">
        <v>1256</v>
      </c>
      <c r="F839" s="108">
        <v>1433.9</v>
      </c>
      <c r="G839" s="111">
        <v>42773</v>
      </c>
      <c r="H839" s="93">
        <f t="shared" si="25"/>
        <v>1433.9</v>
      </c>
      <c r="I839" s="108">
        <f t="shared" si="26"/>
        <v>0</v>
      </c>
      <c r="J839" s="21"/>
    </row>
    <row r="840" spans="1:10" x14ac:dyDescent="0.25">
      <c r="A840" s="103">
        <v>42773</v>
      </c>
      <c r="B840" s="119" t="s">
        <v>5071</v>
      </c>
      <c r="C840" s="120"/>
      <c r="D840" s="106">
        <v>100176</v>
      </c>
      <c r="E840" s="107" t="s">
        <v>462</v>
      </c>
      <c r="F840" s="108">
        <v>743.6</v>
      </c>
      <c r="G840" s="111">
        <v>42773</v>
      </c>
      <c r="H840" s="93">
        <f t="shared" si="25"/>
        <v>743.6</v>
      </c>
      <c r="I840" s="108">
        <f t="shared" si="26"/>
        <v>0</v>
      </c>
      <c r="J840" s="21"/>
    </row>
    <row r="841" spans="1:10" x14ac:dyDescent="0.25">
      <c r="A841" s="103">
        <v>42773</v>
      </c>
      <c r="B841" s="119" t="s">
        <v>5072</v>
      </c>
      <c r="C841" s="120"/>
      <c r="D841" s="106">
        <v>100177</v>
      </c>
      <c r="E841" s="107" t="s">
        <v>57</v>
      </c>
      <c r="F841" s="108">
        <v>583.1</v>
      </c>
      <c r="G841" s="111">
        <v>42775</v>
      </c>
      <c r="H841" s="93">
        <f t="shared" si="25"/>
        <v>583.1</v>
      </c>
      <c r="I841" s="108">
        <f t="shared" si="26"/>
        <v>0</v>
      </c>
      <c r="J841" s="21"/>
    </row>
    <row r="842" spans="1:10" x14ac:dyDescent="0.25">
      <c r="A842" s="103">
        <v>42773</v>
      </c>
      <c r="B842" s="119" t="s">
        <v>5073</v>
      </c>
      <c r="C842" s="120"/>
      <c r="D842" s="106">
        <v>100178</v>
      </c>
      <c r="E842" s="107" t="s">
        <v>198</v>
      </c>
      <c r="F842" s="108">
        <v>799.2</v>
      </c>
      <c r="G842" s="111">
        <v>42775</v>
      </c>
      <c r="H842" s="93">
        <f t="shared" si="25"/>
        <v>799.2</v>
      </c>
      <c r="I842" s="108">
        <f t="shared" si="26"/>
        <v>0</v>
      </c>
      <c r="J842" s="21"/>
    </row>
    <row r="843" spans="1:10" x14ac:dyDescent="0.25">
      <c r="A843" s="103">
        <v>42773</v>
      </c>
      <c r="B843" s="119" t="s">
        <v>5074</v>
      </c>
      <c r="C843" s="120"/>
      <c r="D843" s="106">
        <v>100179</v>
      </c>
      <c r="E843" s="107" t="s">
        <v>53</v>
      </c>
      <c r="F843" s="108">
        <v>1757.8</v>
      </c>
      <c r="G843" s="111">
        <v>42775</v>
      </c>
      <c r="H843" s="93">
        <f t="shared" si="25"/>
        <v>1757.8</v>
      </c>
      <c r="I843" s="108">
        <f t="shared" si="26"/>
        <v>0</v>
      </c>
      <c r="J843" s="21"/>
    </row>
    <row r="844" spans="1:10" x14ac:dyDescent="0.25">
      <c r="A844" s="103">
        <v>42773</v>
      </c>
      <c r="B844" s="119" t="s">
        <v>5075</v>
      </c>
      <c r="C844" s="120"/>
      <c r="D844" s="106">
        <v>100180</v>
      </c>
      <c r="E844" s="107" t="s">
        <v>331</v>
      </c>
      <c r="F844" s="108">
        <v>1464</v>
      </c>
      <c r="G844" s="111">
        <v>42775</v>
      </c>
      <c r="H844" s="93">
        <f t="shared" si="25"/>
        <v>1464</v>
      </c>
      <c r="I844" s="108">
        <f t="shared" si="26"/>
        <v>0</v>
      </c>
      <c r="J844" s="21"/>
    </row>
    <row r="845" spans="1:10" x14ac:dyDescent="0.25">
      <c r="A845" s="103">
        <v>42773</v>
      </c>
      <c r="B845" s="119" t="s">
        <v>5076</v>
      </c>
      <c r="C845" s="120"/>
      <c r="D845" s="106">
        <v>100181</v>
      </c>
      <c r="E845" s="107" t="s">
        <v>109</v>
      </c>
      <c r="F845" s="108">
        <v>4429.3999999999996</v>
      </c>
      <c r="G845" s="111">
        <v>42773</v>
      </c>
      <c r="H845" s="93">
        <f t="shared" si="25"/>
        <v>4429.3999999999996</v>
      </c>
      <c r="I845" s="108">
        <f t="shared" si="26"/>
        <v>0</v>
      </c>
      <c r="J845" s="21"/>
    </row>
    <row r="846" spans="1:10" x14ac:dyDescent="0.25">
      <c r="A846" s="103">
        <v>42773</v>
      </c>
      <c r="B846" s="119" t="s">
        <v>5077</v>
      </c>
      <c r="C846" s="120"/>
      <c r="D846" s="106">
        <v>100182</v>
      </c>
      <c r="E846" s="107" t="s">
        <v>1786</v>
      </c>
      <c r="F846" s="108">
        <v>4913.6000000000004</v>
      </c>
      <c r="G846" s="111">
        <v>42773</v>
      </c>
      <c r="H846" s="93">
        <f t="shared" si="25"/>
        <v>4913.6000000000004</v>
      </c>
      <c r="I846" s="108">
        <f t="shared" si="26"/>
        <v>0</v>
      </c>
      <c r="J846" s="21"/>
    </row>
    <row r="847" spans="1:10" x14ac:dyDescent="0.25">
      <c r="A847" s="103">
        <v>42773</v>
      </c>
      <c r="B847" s="119" t="s">
        <v>5078</v>
      </c>
      <c r="C847" s="120"/>
      <c r="D847" s="106">
        <v>100183</v>
      </c>
      <c r="E847" s="107" t="s">
        <v>186</v>
      </c>
      <c r="F847" s="108">
        <v>270.10000000000002</v>
      </c>
      <c r="G847" s="111">
        <v>42775</v>
      </c>
      <c r="H847" s="93">
        <f t="shared" si="25"/>
        <v>270.10000000000002</v>
      </c>
      <c r="I847" s="108">
        <f t="shared" si="26"/>
        <v>0</v>
      </c>
      <c r="J847" s="21"/>
    </row>
    <row r="848" spans="1:10" x14ac:dyDescent="0.25">
      <c r="A848" s="103">
        <v>42773</v>
      </c>
      <c r="B848" s="119" t="s">
        <v>5079</v>
      </c>
      <c r="C848" s="120"/>
      <c r="D848" s="106">
        <v>100184</v>
      </c>
      <c r="E848" s="107" t="s">
        <v>1310</v>
      </c>
      <c r="F848" s="108">
        <v>805.8</v>
      </c>
      <c r="G848" s="111">
        <v>42775</v>
      </c>
      <c r="H848" s="93">
        <f t="shared" si="25"/>
        <v>805.8</v>
      </c>
      <c r="I848" s="108">
        <f t="shared" si="26"/>
        <v>0</v>
      </c>
      <c r="J848" s="21"/>
    </row>
    <row r="849" spans="1:10" x14ac:dyDescent="0.25">
      <c r="A849" s="103">
        <v>42773</v>
      </c>
      <c r="B849" s="119" t="s">
        <v>5080</v>
      </c>
      <c r="C849" s="120"/>
      <c r="D849" s="106">
        <v>100185</v>
      </c>
      <c r="E849" s="107" t="s">
        <v>354</v>
      </c>
      <c r="F849" s="108">
        <v>1538.2</v>
      </c>
      <c r="G849" s="111">
        <v>42773</v>
      </c>
      <c r="H849" s="93">
        <f t="shared" si="25"/>
        <v>1538.2</v>
      </c>
      <c r="I849" s="108">
        <f t="shared" si="26"/>
        <v>0</v>
      </c>
      <c r="J849" s="21"/>
    </row>
    <row r="850" spans="1:10" x14ac:dyDescent="0.25">
      <c r="A850" s="103">
        <v>42773</v>
      </c>
      <c r="B850" s="119" t="s">
        <v>5081</v>
      </c>
      <c r="C850" s="120"/>
      <c r="D850" s="106">
        <v>100186</v>
      </c>
      <c r="E850" s="107" t="s">
        <v>528</v>
      </c>
      <c r="F850" s="108">
        <v>3372.5</v>
      </c>
      <c r="G850" s="111">
        <v>42775</v>
      </c>
      <c r="H850" s="93">
        <f t="shared" si="25"/>
        <v>3372.5</v>
      </c>
      <c r="I850" s="108">
        <f t="shared" si="26"/>
        <v>0</v>
      </c>
      <c r="J850" s="21"/>
    </row>
    <row r="851" spans="1:10" x14ac:dyDescent="0.25">
      <c r="A851" s="103">
        <v>42773</v>
      </c>
      <c r="B851" s="119" t="s">
        <v>5082</v>
      </c>
      <c r="C851" s="120"/>
      <c r="D851" s="106">
        <v>100187</v>
      </c>
      <c r="E851" s="107" t="s">
        <v>182</v>
      </c>
      <c r="F851" s="108">
        <v>2450</v>
      </c>
      <c r="G851" s="111">
        <v>42775</v>
      </c>
      <c r="H851" s="93">
        <f t="shared" si="25"/>
        <v>2450</v>
      </c>
      <c r="I851" s="108">
        <f t="shared" si="26"/>
        <v>0</v>
      </c>
      <c r="J851" s="21"/>
    </row>
    <row r="852" spans="1:10" x14ac:dyDescent="0.25">
      <c r="A852" s="103">
        <v>42773</v>
      </c>
      <c r="B852" s="119" t="s">
        <v>5083</v>
      </c>
      <c r="C852" s="120"/>
      <c r="D852" s="106">
        <v>100188</v>
      </c>
      <c r="E852" s="107" t="s">
        <v>193</v>
      </c>
      <c r="F852" s="108">
        <v>1747.2</v>
      </c>
      <c r="G852" s="111">
        <v>42775</v>
      </c>
      <c r="H852" s="93">
        <f t="shared" si="25"/>
        <v>1747.2</v>
      </c>
      <c r="I852" s="108">
        <f t="shared" si="26"/>
        <v>0</v>
      </c>
      <c r="J852" s="21"/>
    </row>
    <row r="853" spans="1:10" x14ac:dyDescent="0.25">
      <c r="A853" s="103">
        <v>42773</v>
      </c>
      <c r="B853" s="119" t="s">
        <v>5084</v>
      </c>
      <c r="C853" s="120"/>
      <c r="D853" s="106">
        <v>100189</v>
      </c>
      <c r="E853" s="107" t="s">
        <v>208</v>
      </c>
      <c r="F853" s="108">
        <v>13002.88</v>
      </c>
      <c r="G853" s="111">
        <v>42773</v>
      </c>
      <c r="H853" s="93">
        <f t="shared" si="25"/>
        <v>13002.88</v>
      </c>
      <c r="I853" s="108">
        <f t="shared" si="26"/>
        <v>0</v>
      </c>
      <c r="J853" s="21"/>
    </row>
    <row r="854" spans="1:10" x14ac:dyDescent="0.25">
      <c r="A854" s="103">
        <v>42773</v>
      </c>
      <c r="B854" s="119" t="s">
        <v>5085</v>
      </c>
      <c r="C854" s="120"/>
      <c r="D854" s="106">
        <v>100190</v>
      </c>
      <c r="E854" s="107" t="s">
        <v>2986</v>
      </c>
      <c r="F854" s="108">
        <v>3608</v>
      </c>
      <c r="G854" s="111">
        <v>42773</v>
      </c>
      <c r="H854" s="93">
        <f t="shared" si="25"/>
        <v>3608</v>
      </c>
      <c r="I854" s="108">
        <f t="shared" si="26"/>
        <v>0</v>
      </c>
      <c r="J854" s="21"/>
    </row>
    <row r="855" spans="1:10" x14ac:dyDescent="0.25">
      <c r="A855" s="103">
        <v>42773</v>
      </c>
      <c r="B855" s="119" t="s">
        <v>5086</v>
      </c>
      <c r="C855" s="120"/>
      <c r="D855" s="106">
        <v>100191</v>
      </c>
      <c r="E855" s="107" t="s">
        <v>298</v>
      </c>
      <c r="F855" s="108">
        <v>3289.5</v>
      </c>
      <c r="G855" s="111">
        <v>42773</v>
      </c>
      <c r="H855" s="93">
        <f t="shared" si="25"/>
        <v>3289.5</v>
      </c>
      <c r="I855" s="108">
        <f t="shared" si="26"/>
        <v>0</v>
      </c>
      <c r="J855" s="21"/>
    </row>
    <row r="856" spans="1:10" x14ac:dyDescent="0.25">
      <c r="A856" s="103">
        <v>42773</v>
      </c>
      <c r="B856" s="119" t="s">
        <v>5087</v>
      </c>
      <c r="C856" s="120"/>
      <c r="D856" s="106">
        <v>100192</v>
      </c>
      <c r="E856" s="107" t="s">
        <v>285</v>
      </c>
      <c r="F856" s="108">
        <v>950.8</v>
      </c>
      <c r="G856" s="111">
        <v>42773</v>
      </c>
      <c r="H856" s="93">
        <f t="shared" si="25"/>
        <v>950.8</v>
      </c>
      <c r="I856" s="108">
        <f t="shared" si="26"/>
        <v>0</v>
      </c>
      <c r="J856" s="21"/>
    </row>
    <row r="857" spans="1:10" x14ac:dyDescent="0.25">
      <c r="A857" s="103">
        <v>42773</v>
      </c>
      <c r="B857" s="119" t="s">
        <v>5088</v>
      </c>
      <c r="C857" s="120"/>
      <c r="D857" s="106">
        <v>100193</v>
      </c>
      <c r="E857" s="107" t="s">
        <v>285</v>
      </c>
      <c r="F857" s="108">
        <v>802.2</v>
      </c>
      <c r="G857" s="111">
        <v>42773</v>
      </c>
      <c r="H857" s="93">
        <f t="shared" si="25"/>
        <v>802.2</v>
      </c>
      <c r="I857" s="108">
        <f t="shared" si="26"/>
        <v>0</v>
      </c>
      <c r="J857" s="21"/>
    </row>
    <row r="858" spans="1:10" x14ac:dyDescent="0.25">
      <c r="A858" s="103">
        <v>42773</v>
      </c>
      <c r="B858" s="119" t="s">
        <v>5089</v>
      </c>
      <c r="C858" s="120"/>
      <c r="D858" s="106">
        <v>100194</v>
      </c>
      <c r="E858" s="107" t="s">
        <v>157</v>
      </c>
      <c r="F858" s="108">
        <v>21220.400000000001</v>
      </c>
      <c r="G858" s="111">
        <v>42773</v>
      </c>
      <c r="H858" s="93">
        <f t="shared" si="25"/>
        <v>21220.400000000001</v>
      </c>
      <c r="I858" s="108">
        <f t="shared" si="26"/>
        <v>0</v>
      </c>
      <c r="J858" s="21"/>
    </row>
    <row r="859" spans="1:10" x14ac:dyDescent="0.25">
      <c r="A859" s="103">
        <v>42773</v>
      </c>
      <c r="B859" s="119" t="s">
        <v>5090</v>
      </c>
      <c r="C859" s="120"/>
      <c r="D859" s="106">
        <v>100195</v>
      </c>
      <c r="E859" s="107" t="s">
        <v>349</v>
      </c>
      <c r="F859" s="108">
        <v>9819.7999999999993</v>
      </c>
      <c r="G859" s="111">
        <v>42775</v>
      </c>
      <c r="H859" s="93">
        <f t="shared" si="25"/>
        <v>9819.7999999999993</v>
      </c>
      <c r="I859" s="108">
        <f t="shared" si="26"/>
        <v>0</v>
      </c>
      <c r="J859" s="21"/>
    </row>
    <row r="860" spans="1:10" x14ac:dyDescent="0.25">
      <c r="A860" s="103">
        <v>42773</v>
      </c>
      <c r="B860" s="119" t="s">
        <v>5091</v>
      </c>
      <c r="C860" s="120"/>
      <c r="D860" s="106">
        <v>100196</v>
      </c>
      <c r="E860" s="107" t="s">
        <v>476</v>
      </c>
      <c r="F860" s="108">
        <v>7739.4</v>
      </c>
      <c r="G860" s="111">
        <v>42781</v>
      </c>
      <c r="H860" s="93">
        <f t="shared" si="25"/>
        <v>7739.4</v>
      </c>
      <c r="I860" s="108">
        <f t="shared" si="26"/>
        <v>0</v>
      </c>
      <c r="J860" s="21"/>
    </row>
    <row r="861" spans="1:10" x14ac:dyDescent="0.25">
      <c r="A861" s="103">
        <v>42773</v>
      </c>
      <c r="B861" s="119" t="s">
        <v>5092</v>
      </c>
      <c r="C861" s="120"/>
      <c r="D861" s="106">
        <v>100197</v>
      </c>
      <c r="E861" s="107" t="s">
        <v>305</v>
      </c>
      <c r="F861" s="108">
        <v>4518.3999999999996</v>
      </c>
      <c r="G861" s="111">
        <v>42784</v>
      </c>
      <c r="H861" s="93">
        <f t="shared" si="25"/>
        <v>4518.3999999999996</v>
      </c>
      <c r="I861" s="108">
        <f t="shared" si="26"/>
        <v>0</v>
      </c>
      <c r="J861" s="21"/>
    </row>
    <row r="862" spans="1:10" x14ac:dyDescent="0.25">
      <c r="A862" s="103">
        <v>42773</v>
      </c>
      <c r="B862" s="119" t="s">
        <v>5093</v>
      </c>
      <c r="C862" s="120"/>
      <c r="D862" s="106">
        <v>100198</v>
      </c>
      <c r="E862" s="107" t="s">
        <v>305</v>
      </c>
      <c r="F862" s="108">
        <v>1957.4</v>
      </c>
      <c r="G862" s="111">
        <v>42784</v>
      </c>
      <c r="H862" s="93">
        <f t="shared" si="25"/>
        <v>1957.4</v>
      </c>
      <c r="I862" s="108">
        <f t="shared" si="26"/>
        <v>0</v>
      </c>
      <c r="J862" s="21"/>
    </row>
    <row r="863" spans="1:10" x14ac:dyDescent="0.25">
      <c r="A863" s="103">
        <v>42773</v>
      </c>
      <c r="B863" s="119" t="s">
        <v>5094</v>
      </c>
      <c r="C863" s="120"/>
      <c r="D863" s="106">
        <v>100199</v>
      </c>
      <c r="E863" s="107" t="s">
        <v>285</v>
      </c>
      <c r="F863" s="108">
        <v>62.4</v>
      </c>
      <c r="G863" s="111">
        <v>42773</v>
      </c>
      <c r="H863" s="93">
        <f t="shared" si="25"/>
        <v>62.4</v>
      </c>
      <c r="I863" s="108">
        <f t="shared" si="26"/>
        <v>0</v>
      </c>
      <c r="J863" s="21"/>
    </row>
    <row r="864" spans="1:10" x14ac:dyDescent="0.25">
      <c r="A864" s="103">
        <v>42773</v>
      </c>
      <c r="B864" s="119" t="s">
        <v>5095</v>
      </c>
      <c r="C864" s="120"/>
      <c r="D864" s="106">
        <v>100200</v>
      </c>
      <c r="E864" s="107" t="s">
        <v>115</v>
      </c>
      <c r="F864" s="108">
        <v>3440.9</v>
      </c>
      <c r="G864" s="111">
        <v>42773</v>
      </c>
      <c r="H864" s="93">
        <f t="shared" si="25"/>
        <v>3440.9</v>
      </c>
      <c r="I864" s="108">
        <f t="shared" si="26"/>
        <v>0</v>
      </c>
      <c r="J864" s="21"/>
    </row>
    <row r="865" spans="1:10" x14ac:dyDescent="0.25">
      <c r="A865" s="103">
        <v>42773</v>
      </c>
      <c r="B865" s="119" t="s">
        <v>5096</v>
      </c>
      <c r="C865" s="120"/>
      <c r="D865" s="106">
        <v>100201</v>
      </c>
      <c r="E865" s="107" t="s">
        <v>838</v>
      </c>
      <c r="F865" s="108">
        <v>1884.6</v>
      </c>
      <c r="G865" s="111">
        <v>42773</v>
      </c>
      <c r="H865" s="93">
        <f t="shared" si="25"/>
        <v>1884.6</v>
      </c>
      <c r="I865" s="108">
        <f t="shared" si="26"/>
        <v>0</v>
      </c>
      <c r="J865" s="21"/>
    </row>
    <row r="866" spans="1:10" x14ac:dyDescent="0.25">
      <c r="A866" s="103">
        <v>42773</v>
      </c>
      <c r="B866" s="119" t="s">
        <v>5097</v>
      </c>
      <c r="C866" s="120"/>
      <c r="D866" s="106">
        <v>100202</v>
      </c>
      <c r="E866" s="107" t="s">
        <v>159</v>
      </c>
      <c r="F866" s="108">
        <v>7581.1</v>
      </c>
      <c r="G866" s="111">
        <v>42773</v>
      </c>
      <c r="H866" s="93">
        <f t="shared" si="25"/>
        <v>7581.1</v>
      </c>
      <c r="I866" s="108">
        <f t="shared" si="26"/>
        <v>0</v>
      </c>
      <c r="J866" s="21"/>
    </row>
    <row r="867" spans="1:10" x14ac:dyDescent="0.25">
      <c r="A867" s="103">
        <v>42773</v>
      </c>
      <c r="B867" s="119" t="s">
        <v>5098</v>
      </c>
      <c r="C867" s="120"/>
      <c r="D867" s="106">
        <v>100203</v>
      </c>
      <c r="E867" s="107" t="s">
        <v>205</v>
      </c>
      <c r="F867" s="108">
        <v>9850</v>
      </c>
      <c r="G867" s="111">
        <v>42773</v>
      </c>
      <c r="H867" s="93">
        <f t="shared" si="25"/>
        <v>9850</v>
      </c>
      <c r="I867" s="108">
        <f t="shared" si="26"/>
        <v>0</v>
      </c>
      <c r="J867" s="21"/>
    </row>
    <row r="868" spans="1:10" x14ac:dyDescent="0.25">
      <c r="A868" s="103">
        <v>42773</v>
      </c>
      <c r="B868" s="119" t="s">
        <v>5099</v>
      </c>
      <c r="C868" s="120"/>
      <c r="D868" s="106">
        <v>100204</v>
      </c>
      <c r="E868" s="107" t="s">
        <v>30</v>
      </c>
      <c r="F868" s="108">
        <v>22746</v>
      </c>
      <c r="G868" s="111">
        <v>42773</v>
      </c>
      <c r="H868" s="93">
        <f t="shared" si="25"/>
        <v>22746</v>
      </c>
      <c r="I868" s="108">
        <f t="shared" si="26"/>
        <v>0</v>
      </c>
      <c r="J868" s="21"/>
    </row>
    <row r="869" spans="1:10" x14ac:dyDescent="0.25">
      <c r="A869" s="103">
        <v>42773</v>
      </c>
      <c r="B869" s="119" t="s">
        <v>5100</v>
      </c>
      <c r="C869" s="120"/>
      <c r="D869" s="106">
        <v>100205</v>
      </c>
      <c r="E869" s="107" t="s">
        <v>2240</v>
      </c>
      <c r="F869" s="108">
        <v>5850.8</v>
      </c>
      <c r="G869" s="111">
        <v>42773</v>
      </c>
      <c r="H869" s="93">
        <f t="shared" si="25"/>
        <v>5850.8</v>
      </c>
      <c r="I869" s="108">
        <f t="shared" si="26"/>
        <v>0</v>
      </c>
      <c r="J869" s="21"/>
    </row>
    <row r="870" spans="1:10" x14ac:dyDescent="0.25">
      <c r="A870" s="103">
        <v>42773</v>
      </c>
      <c r="B870" s="119" t="s">
        <v>5101</v>
      </c>
      <c r="C870" s="120"/>
      <c r="D870" s="106">
        <v>100206</v>
      </c>
      <c r="E870" s="116" t="s">
        <v>10</v>
      </c>
      <c r="F870" s="117">
        <v>0</v>
      </c>
      <c r="G870" s="118" t="s">
        <v>95</v>
      </c>
      <c r="H870" s="117">
        <f t="shared" si="25"/>
        <v>0</v>
      </c>
      <c r="I870" s="117">
        <f t="shared" si="26"/>
        <v>0</v>
      </c>
      <c r="J870" s="21"/>
    </row>
    <row r="871" spans="1:10" x14ac:dyDescent="0.25">
      <c r="A871" s="103">
        <v>42773</v>
      </c>
      <c r="B871" s="119" t="s">
        <v>5102</v>
      </c>
      <c r="C871" s="120"/>
      <c r="D871" s="106">
        <v>100207</v>
      </c>
      <c r="E871" s="116" t="s">
        <v>10</v>
      </c>
      <c r="F871" s="117">
        <v>0</v>
      </c>
      <c r="G871" s="118" t="s">
        <v>95</v>
      </c>
      <c r="H871" s="117">
        <f t="shared" si="25"/>
        <v>0</v>
      </c>
      <c r="I871" s="117">
        <f t="shared" si="26"/>
        <v>0</v>
      </c>
      <c r="J871" s="21"/>
    </row>
    <row r="872" spans="1:10" x14ac:dyDescent="0.25">
      <c r="A872" s="103">
        <v>42773</v>
      </c>
      <c r="B872" s="119" t="s">
        <v>5103</v>
      </c>
      <c r="C872" s="120"/>
      <c r="D872" s="106">
        <v>100208</v>
      </c>
      <c r="E872" s="107" t="s">
        <v>2736</v>
      </c>
      <c r="F872" s="108">
        <v>480</v>
      </c>
      <c r="G872" s="111">
        <v>42773</v>
      </c>
      <c r="H872" s="93">
        <f t="shared" si="25"/>
        <v>480</v>
      </c>
      <c r="I872" s="108">
        <f t="shared" si="26"/>
        <v>0</v>
      </c>
      <c r="J872" s="21"/>
    </row>
    <row r="873" spans="1:10" x14ac:dyDescent="0.25">
      <c r="A873" s="103">
        <v>42773</v>
      </c>
      <c r="B873" s="119" t="s">
        <v>5104</v>
      </c>
      <c r="C873" s="120"/>
      <c r="D873" s="106">
        <v>100209</v>
      </c>
      <c r="E873" s="107" t="s">
        <v>879</v>
      </c>
      <c r="F873" s="108">
        <v>3168</v>
      </c>
      <c r="G873" s="111">
        <v>42773</v>
      </c>
      <c r="H873" s="93">
        <f t="shared" si="25"/>
        <v>3168</v>
      </c>
      <c r="I873" s="108">
        <f t="shared" si="26"/>
        <v>0</v>
      </c>
      <c r="J873" s="21"/>
    </row>
    <row r="874" spans="1:10" x14ac:dyDescent="0.25">
      <c r="A874" s="103">
        <v>42773</v>
      </c>
      <c r="B874" s="119" t="s">
        <v>5105</v>
      </c>
      <c r="C874" s="120"/>
      <c r="D874" s="106">
        <v>100210</v>
      </c>
      <c r="E874" s="107" t="s">
        <v>921</v>
      </c>
      <c r="F874" s="108">
        <v>6714.8</v>
      </c>
      <c r="G874" s="111">
        <v>42773</v>
      </c>
      <c r="H874" s="93">
        <f t="shared" si="25"/>
        <v>6714.8</v>
      </c>
      <c r="I874" s="108">
        <f t="shared" si="26"/>
        <v>0</v>
      </c>
      <c r="J874" s="21"/>
    </row>
    <row r="875" spans="1:10" x14ac:dyDescent="0.25">
      <c r="A875" s="103">
        <v>42773</v>
      </c>
      <c r="B875" s="119" t="s">
        <v>5106</v>
      </c>
      <c r="C875" s="120"/>
      <c r="D875" s="106">
        <v>100211</v>
      </c>
      <c r="E875" s="107" t="s">
        <v>319</v>
      </c>
      <c r="F875" s="108">
        <v>240</v>
      </c>
      <c r="G875" s="111">
        <v>42774</v>
      </c>
      <c r="H875" s="93">
        <f t="shared" si="25"/>
        <v>240</v>
      </c>
      <c r="I875" s="108">
        <f t="shared" si="26"/>
        <v>0</v>
      </c>
      <c r="J875" s="21"/>
    </row>
    <row r="876" spans="1:10" x14ac:dyDescent="0.25">
      <c r="A876" s="103">
        <v>42773</v>
      </c>
      <c r="B876" s="119" t="s">
        <v>5107</v>
      </c>
      <c r="C876" s="120"/>
      <c r="D876" s="106">
        <v>100212</v>
      </c>
      <c r="E876" s="107" t="s">
        <v>8</v>
      </c>
      <c r="F876" s="108">
        <v>3571.2</v>
      </c>
      <c r="G876" s="111">
        <v>42774</v>
      </c>
      <c r="H876" s="93">
        <f t="shared" si="25"/>
        <v>3571.2</v>
      </c>
      <c r="I876" s="108">
        <f t="shared" si="26"/>
        <v>0</v>
      </c>
      <c r="J876" s="21"/>
    </row>
    <row r="877" spans="1:10" x14ac:dyDescent="0.25">
      <c r="A877" s="103">
        <v>42773</v>
      </c>
      <c r="B877" s="119" t="s">
        <v>5108</v>
      </c>
      <c r="C877" s="120"/>
      <c r="D877" s="106">
        <v>100213</v>
      </c>
      <c r="E877" s="107" t="s">
        <v>10</v>
      </c>
      <c r="F877" s="108">
        <v>242180.64</v>
      </c>
      <c r="G877" s="111">
        <v>42777</v>
      </c>
      <c r="H877" s="93">
        <f t="shared" si="25"/>
        <v>242180.64</v>
      </c>
      <c r="I877" s="108">
        <f t="shared" si="26"/>
        <v>0</v>
      </c>
      <c r="J877" s="21"/>
    </row>
    <row r="878" spans="1:10" x14ac:dyDescent="0.25">
      <c r="A878" s="103">
        <v>42773</v>
      </c>
      <c r="B878" s="119" t="s">
        <v>5109</v>
      </c>
      <c r="C878" s="120"/>
      <c r="D878" s="106">
        <v>100214</v>
      </c>
      <c r="E878" s="107" t="s">
        <v>531</v>
      </c>
      <c r="F878" s="108">
        <v>31591.8</v>
      </c>
      <c r="G878" s="111">
        <v>42775</v>
      </c>
      <c r="H878" s="93">
        <f t="shared" si="25"/>
        <v>31591.8</v>
      </c>
      <c r="I878" s="108">
        <f t="shared" si="26"/>
        <v>0</v>
      </c>
      <c r="J878" s="21"/>
    </row>
    <row r="879" spans="1:10" x14ac:dyDescent="0.25">
      <c r="A879" s="103">
        <v>42773</v>
      </c>
      <c r="B879" s="119" t="s">
        <v>5110</v>
      </c>
      <c r="C879" s="120"/>
      <c r="D879" s="106">
        <v>100215</v>
      </c>
      <c r="E879" s="107" t="s">
        <v>10</v>
      </c>
      <c r="F879" s="108">
        <v>51980</v>
      </c>
      <c r="G879" s="111">
        <v>42777</v>
      </c>
      <c r="H879" s="93">
        <f t="shared" si="25"/>
        <v>51980</v>
      </c>
      <c r="I879" s="108">
        <f t="shared" si="26"/>
        <v>0</v>
      </c>
      <c r="J879" s="21"/>
    </row>
    <row r="880" spans="1:10" x14ac:dyDescent="0.25">
      <c r="A880" s="103">
        <v>42773</v>
      </c>
      <c r="B880" s="119" t="s">
        <v>5111</v>
      </c>
      <c r="C880" s="120"/>
      <c r="D880" s="106">
        <v>100216</v>
      </c>
      <c r="E880" s="107" t="s">
        <v>253</v>
      </c>
      <c r="F880" s="108">
        <v>139.19999999999999</v>
      </c>
      <c r="G880" s="111">
        <v>42774</v>
      </c>
      <c r="H880" s="93">
        <f t="shared" si="25"/>
        <v>139.19999999999999</v>
      </c>
      <c r="I880" s="108">
        <f t="shared" si="26"/>
        <v>0</v>
      </c>
      <c r="J880" s="21"/>
    </row>
    <row r="881" spans="1:10" x14ac:dyDescent="0.25">
      <c r="A881" s="103">
        <v>42773</v>
      </c>
      <c r="B881" s="119" t="s">
        <v>5112</v>
      </c>
      <c r="C881" s="120"/>
      <c r="D881" s="106">
        <v>100217</v>
      </c>
      <c r="E881" s="107" t="s">
        <v>352</v>
      </c>
      <c r="F881" s="108">
        <v>5817.5</v>
      </c>
      <c r="G881" s="111">
        <v>42773</v>
      </c>
      <c r="H881" s="93">
        <f t="shared" si="25"/>
        <v>5817.5</v>
      </c>
      <c r="I881" s="108">
        <f t="shared" si="26"/>
        <v>0</v>
      </c>
      <c r="J881" s="21"/>
    </row>
    <row r="882" spans="1:10" x14ac:dyDescent="0.25">
      <c r="A882" s="103">
        <v>42773</v>
      </c>
      <c r="B882" s="119" t="s">
        <v>5113</v>
      </c>
      <c r="C882" s="120"/>
      <c r="D882" s="106">
        <v>100218</v>
      </c>
      <c r="E882" s="107" t="s">
        <v>319</v>
      </c>
      <c r="F882" s="108">
        <v>3168</v>
      </c>
      <c r="G882" s="111">
        <v>42774</v>
      </c>
      <c r="H882" s="93">
        <f t="shared" si="25"/>
        <v>3168</v>
      </c>
      <c r="I882" s="108">
        <f t="shared" si="26"/>
        <v>0</v>
      </c>
      <c r="J882" s="21"/>
    </row>
    <row r="883" spans="1:10" x14ac:dyDescent="0.25">
      <c r="A883" s="103">
        <v>42773</v>
      </c>
      <c r="B883" s="119" t="s">
        <v>5114</v>
      </c>
      <c r="C883" s="120"/>
      <c r="D883" s="106">
        <v>100219</v>
      </c>
      <c r="E883" s="107" t="s">
        <v>5115</v>
      </c>
      <c r="F883" s="108">
        <v>4934.3999999999996</v>
      </c>
      <c r="G883" s="111">
        <v>42773</v>
      </c>
      <c r="H883" s="93">
        <f t="shared" si="25"/>
        <v>4934.3999999999996</v>
      </c>
      <c r="I883" s="108">
        <f t="shared" si="26"/>
        <v>0</v>
      </c>
      <c r="J883" s="21"/>
    </row>
    <row r="884" spans="1:10" x14ac:dyDescent="0.25">
      <c r="A884" s="103">
        <v>42773</v>
      </c>
      <c r="B884" s="119" t="s">
        <v>5116</v>
      </c>
      <c r="C884" s="120"/>
      <c r="D884" s="106">
        <v>100220</v>
      </c>
      <c r="E884" s="107" t="s">
        <v>459</v>
      </c>
      <c r="F884" s="108">
        <v>2310</v>
      </c>
      <c r="G884" s="111">
        <v>42774</v>
      </c>
      <c r="H884" s="93">
        <f t="shared" si="25"/>
        <v>2310</v>
      </c>
      <c r="I884" s="108">
        <f t="shared" si="26"/>
        <v>0</v>
      </c>
      <c r="J884" s="21"/>
    </row>
    <row r="885" spans="1:10" x14ac:dyDescent="0.25">
      <c r="A885" s="103">
        <v>42773</v>
      </c>
      <c r="B885" s="119" t="s">
        <v>5117</v>
      </c>
      <c r="C885" s="120"/>
      <c r="D885" s="106">
        <v>100221</v>
      </c>
      <c r="E885" s="107" t="s">
        <v>1380</v>
      </c>
      <c r="F885" s="108">
        <v>3648</v>
      </c>
      <c r="G885" s="111">
        <v>42775</v>
      </c>
      <c r="H885" s="93">
        <f t="shared" ref="H885:H948" si="27">F885</f>
        <v>3648</v>
      </c>
      <c r="I885" s="108">
        <f t="shared" si="26"/>
        <v>0</v>
      </c>
      <c r="J885" s="21"/>
    </row>
    <row r="886" spans="1:10" x14ac:dyDescent="0.25">
      <c r="A886" s="103">
        <v>42773</v>
      </c>
      <c r="B886" s="119" t="s">
        <v>5118</v>
      </c>
      <c r="C886" s="120"/>
      <c r="D886" s="106">
        <v>100222</v>
      </c>
      <c r="E886" s="107" t="s">
        <v>426</v>
      </c>
      <c r="F886" s="108">
        <v>29078.400000000001</v>
      </c>
      <c r="G886" s="111">
        <v>42782</v>
      </c>
      <c r="H886" s="93">
        <f t="shared" si="27"/>
        <v>29078.400000000001</v>
      </c>
      <c r="I886" s="108">
        <f t="shared" si="26"/>
        <v>0</v>
      </c>
      <c r="J886" s="21"/>
    </row>
    <row r="887" spans="1:10" x14ac:dyDescent="0.25">
      <c r="A887" s="103">
        <v>42773</v>
      </c>
      <c r="B887" s="119" t="s">
        <v>5119</v>
      </c>
      <c r="C887" s="120"/>
      <c r="D887" s="106">
        <v>100223</v>
      </c>
      <c r="E887" s="107" t="s">
        <v>1830</v>
      </c>
      <c r="F887" s="108">
        <v>24063.3</v>
      </c>
      <c r="G887" s="111">
        <v>42774</v>
      </c>
      <c r="H887" s="93">
        <f t="shared" si="27"/>
        <v>24063.3</v>
      </c>
      <c r="I887" s="108">
        <f t="shared" si="26"/>
        <v>0</v>
      </c>
      <c r="J887" s="21"/>
    </row>
    <row r="888" spans="1:10" x14ac:dyDescent="0.25">
      <c r="A888" s="103">
        <v>42773</v>
      </c>
      <c r="B888" s="119" t="s">
        <v>5120</v>
      </c>
      <c r="C888" s="120"/>
      <c r="D888" s="106">
        <v>100224</v>
      </c>
      <c r="E888" s="107" t="s">
        <v>468</v>
      </c>
      <c r="F888" s="108">
        <v>17120.7</v>
      </c>
      <c r="G888" s="111">
        <v>42782</v>
      </c>
      <c r="H888" s="93">
        <f t="shared" si="27"/>
        <v>17120.7</v>
      </c>
      <c r="I888" s="108">
        <f t="shared" si="26"/>
        <v>0</v>
      </c>
      <c r="J888" s="21"/>
    </row>
    <row r="889" spans="1:10" x14ac:dyDescent="0.25">
      <c r="A889" s="103">
        <v>42773</v>
      </c>
      <c r="B889" s="119" t="s">
        <v>5121</v>
      </c>
      <c r="C889" s="120"/>
      <c r="D889" s="106">
        <v>100225</v>
      </c>
      <c r="E889" s="107" t="s">
        <v>465</v>
      </c>
      <c r="F889" s="108">
        <v>9933.6</v>
      </c>
      <c r="G889" s="111">
        <v>42782</v>
      </c>
      <c r="H889" s="93">
        <f t="shared" si="27"/>
        <v>9933.6</v>
      </c>
      <c r="I889" s="108">
        <f t="shared" ref="I889:I952" si="28">F889-H889</f>
        <v>0</v>
      </c>
      <c r="J889" s="21"/>
    </row>
    <row r="890" spans="1:10" x14ac:dyDescent="0.25">
      <c r="A890" s="103">
        <v>42773</v>
      </c>
      <c r="B890" s="119" t="s">
        <v>5122</v>
      </c>
      <c r="C890" s="120"/>
      <c r="D890" s="106">
        <v>100226</v>
      </c>
      <c r="E890" s="107" t="s">
        <v>10</v>
      </c>
      <c r="F890" s="108">
        <v>41694.720000000001</v>
      </c>
      <c r="G890" s="111">
        <v>42781</v>
      </c>
      <c r="H890" s="93">
        <f t="shared" si="27"/>
        <v>41694.720000000001</v>
      </c>
      <c r="I890" s="108">
        <f t="shared" si="28"/>
        <v>0</v>
      </c>
      <c r="J890" s="21"/>
    </row>
    <row r="891" spans="1:10" x14ac:dyDescent="0.25">
      <c r="A891" s="103">
        <v>42773</v>
      </c>
      <c r="B891" s="119" t="s">
        <v>5123</v>
      </c>
      <c r="C891" s="120"/>
      <c r="D891" s="106">
        <v>100227</v>
      </c>
      <c r="E891" s="107" t="s">
        <v>509</v>
      </c>
      <c r="F891" s="108">
        <v>508.4</v>
      </c>
      <c r="G891" s="111">
        <v>42773</v>
      </c>
      <c r="H891" s="93">
        <f t="shared" si="27"/>
        <v>508.4</v>
      </c>
      <c r="I891" s="108">
        <f t="shared" si="28"/>
        <v>0</v>
      </c>
      <c r="J891" s="21"/>
    </row>
    <row r="892" spans="1:10" x14ac:dyDescent="0.25">
      <c r="A892" s="103">
        <v>42773</v>
      </c>
      <c r="B892" s="119" t="s">
        <v>5124</v>
      </c>
      <c r="C892" s="120"/>
      <c r="D892" s="106">
        <v>100228</v>
      </c>
      <c r="E892" s="107" t="s">
        <v>222</v>
      </c>
      <c r="F892" s="108">
        <v>239148</v>
      </c>
      <c r="G892" s="111">
        <v>42776</v>
      </c>
      <c r="H892" s="93">
        <f t="shared" si="27"/>
        <v>239148</v>
      </c>
      <c r="I892" s="108">
        <f t="shared" si="28"/>
        <v>0</v>
      </c>
      <c r="J892" s="21"/>
    </row>
    <row r="893" spans="1:10" x14ac:dyDescent="0.25">
      <c r="A893" s="103">
        <v>42773</v>
      </c>
      <c r="B893" s="119" t="s">
        <v>5125</v>
      </c>
      <c r="C893" s="120"/>
      <c r="D893" s="106">
        <v>100229</v>
      </c>
      <c r="E893" s="107" t="s">
        <v>176</v>
      </c>
      <c r="F893" s="108">
        <v>620.4</v>
      </c>
      <c r="G893" s="111">
        <v>42773</v>
      </c>
      <c r="H893" s="93">
        <f t="shared" si="27"/>
        <v>620.4</v>
      </c>
      <c r="I893" s="108">
        <f t="shared" si="28"/>
        <v>0</v>
      </c>
      <c r="J893" s="21"/>
    </row>
    <row r="894" spans="1:10" x14ac:dyDescent="0.25">
      <c r="A894" s="103">
        <v>42773</v>
      </c>
      <c r="B894" s="119" t="s">
        <v>5126</v>
      </c>
      <c r="C894" s="120"/>
      <c r="D894" s="106">
        <v>100230</v>
      </c>
      <c r="E894" s="107" t="s">
        <v>509</v>
      </c>
      <c r="F894" s="108">
        <v>434</v>
      </c>
      <c r="G894" s="111">
        <v>42773</v>
      </c>
      <c r="H894" s="93">
        <f t="shared" si="27"/>
        <v>434</v>
      </c>
      <c r="I894" s="108">
        <f t="shared" si="28"/>
        <v>0</v>
      </c>
      <c r="J894" s="21"/>
    </row>
    <row r="895" spans="1:10" x14ac:dyDescent="0.25">
      <c r="A895" s="103">
        <v>42773</v>
      </c>
      <c r="B895" s="119" t="s">
        <v>5127</v>
      </c>
      <c r="C895" s="120"/>
      <c r="D895" s="106">
        <v>100231</v>
      </c>
      <c r="E895" s="107" t="s">
        <v>211</v>
      </c>
      <c r="F895" s="108">
        <v>8792.4</v>
      </c>
      <c r="G895" s="111"/>
      <c r="H895" s="93">
        <f t="shared" si="27"/>
        <v>8792.4</v>
      </c>
      <c r="I895" s="108">
        <f t="shared" si="28"/>
        <v>0</v>
      </c>
      <c r="J895" s="21"/>
    </row>
    <row r="896" spans="1:10" ht="30" x14ac:dyDescent="0.25">
      <c r="A896" s="103">
        <v>42774</v>
      </c>
      <c r="B896" s="119" t="s">
        <v>5128</v>
      </c>
      <c r="C896" s="120"/>
      <c r="D896" s="106">
        <v>100232</v>
      </c>
      <c r="E896" s="107" t="s">
        <v>231</v>
      </c>
      <c r="F896" s="108">
        <v>7443.4</v>
      </c>
      <c r="G896" s="114" t="s">
        <v>4596</v>
      </c>
      <c r="H896" s="115">
        <f>6000+1443.4</f>
        <v>7443.4</v>
      </c>
      <c r="I896" s="115">
        <f t="shared" si="28"/>
        <v>0</v>
      </c>
      <c r="J896" s="21"/>
    </row>
    <row r="897" spans="1:10" x14ac:dyDescent="0.25">
      <c r="A897" s="103">
        <v>42774</v>
      </c>
      <c r="B897" s="119" t="s">
        <v>5129</v>
      </c>
      <c r="C897" s="120"/>
      <c r="D897" s="106">
        <v>100233</v>
      </c>
      <c r="E897" s="107" t="s">
        <v>32</v>
      </c>
      <c r="F897" s="108">
        <v>8752.5</v>
      </c>
      <c r="G897" s="111">
        <v>42776</v>
      </c>
      <c r="H897" s="93">
        <f t="shared" si="27"/>
        <v>8752.5</v>
      </c>
      <c r="I897" s="108">
        <f t="shared" si="28"/>
        <v>0</v>
      </c>
      <c r="J897" s="21"/>
    </row>
    <row r="898" spans="1:10" x14ac:dyDescent="0.25">
      <c r="A898" s="103">
        <v>42774</v>
      </c>
      <c r="B898" s="119" t="s">
        <v>5130</v>
      </c>
      <c r="C898" s="120"/>
      <c r="D898" s="106">
        <v>100234</v>
      </c>
      <c r="E898" s="107" t="s">
        <v>32</v>
      </c>
      <c r="F898" s="108">
        <v>5625</v>
      </c>
      <c r="G898" s="111">
        <v>42781</v>
      </c>
      <c r="H898" s="93">
        <f t="shared" si="27"/>
        <v>5625</v>
      </c>
      <c r="I898" s="108">
        <f t="shared" si="28"/>
        <v>0</v>
      </c>
      <c r="J898" s="21"/>
    </row>
    <row r="899" spans="1:10" x14ac:dyDescent="0.25">
      <c r="A899" s="103">
        <v>42774</v>
      </c>
      <c r="B899" s="119" t="s">
        <v>5131</v>
      </c>
      <c r="C899" s="120"/>
      <c r="D899" s="106">
        <v>100235</v>
      </c>
      <c r="E899" s="107" t="s">
        <v>55</v>
      </c>
      <c r="F899" s="108">
        <v>27641.200000000001</v>
      </c>
      <c r="G899" s="111">
        <v>42774</v>
      </c>
      <c r="H899" s="93">
        <f t="shared" si="27"/>
        <v>27641.200000000001</v>
      </c>
      <c r="I899" s="108">
        <f t="shared" si="28"/>
        <v>0</v>
      </c>
      <c r="J899" s="21"/>
    </row>
    <row r="900" spans="1:10" ht="30" x14ac:dyDescent="0.25">
      <c r="A900" s="103">
        <v>42774</v>
      </c>
      <c r="B900" s="119" t="s">
        <v>5132</v>
      </c>
      <c r="C900" s="120"/>
      <c r="D900" s="106">
        <v>100236</v>
      </c>
      <c r="E900" s="107" t="s">
        <v>38</v>
      </c>
      <c r="F900" s="108">
        <v>2805</v>
      </c>
      <c r="G900" s="114" t="s">
        <v>5133</v>
      </c>
      <c r="H900" s="115">
        <f>2000+805</f>
        <v>2805</v>
      </c>
      <c r="I900" s="115">
        <f t="shared" si="28"/>
        <v>0</v>
      </c>
      <c r="J900" s="21"/>
    </row>
    <row r="901" spans="1:10" x14ac:dyDescent="0.25">
      <c r="A901" s="103">
        <v>42774</v>
      </c>
      <c r="B901" s="119" t="s">
        <v>5134</v>
      </c>
      <c r="C901" s="120"/>
      <c r="D901" s="106">
        <v>100237</v>
      </c>
      <c r="E901" s="107" t="s">
        <v>231</v>
      </c>
      <c r="F901" s="108">
        <v>42712</v>
      </c>
      <c r="G901" s="111">
        <v>42775</v>
      </c>
      <c r="H901" s="93">
        <f t="shared" si="27"/>
        <v>42712</v>
      </c>
      <c r="I901" s="108">
        <f t="shared" si="28"/>
        <v>0</v>
      </c>
      <c r="J901" s="21"/>
    </row>
    <row r="902" spans="1:10" x14ac:dyDescent="0.25">
      <c r="A902" s="103">
        <v>42774</v>
      </c>
      <c r="B902" s="119" t="s">
        <v>5135</v>
      </c>
      <c r="C902" s="120"/>
      <c r="D902" s="106">
        <v>100238</v>
      </c>
      <c r="E902" s="107" t="s">
        <v>55</v>
      </c>
      <c r="F902" s="108">
        <v>3242.2</v>
      </c>
      <c r="G902" s="111">
        <v>42774</v>
      </c>
      <c r="H902" s="93">
        <f t="shared" si="27"/>
        <v>3242.2</v>
      </c>
      <c r="I902" s="108">
        <f t="shared" si="28"/>
        <v>0</v>
      </c>
      <c r="J902" s="21"/>
    </row>
    <row r="903" spans="1:10" x14ac:dyDescent="0.25">
      <c r="A903" s="103">
        <v>42774</v>
      </c>
      <c r="B903" s="119" t="s">
        <v>5136</v>
      </c>
      <c r="C903" s="120"/>
      <c r="D903" s="106">
        <v>100239</v>
      </c>
      <c r="E903" s="107" t="s">
        <v>43</v>
      </c>
      <c r="F903" s="108">
        <v>3865.4</v>
      </c>
      <c r="G903" s="111">
        <v>42776</v>
      </c>
      <c r="H903" s="93">
        <f t="shared" si="27"/>
        <v>3865.4</v>
      </c>
      <c r="I903" s="108">
        <f t="shared" si="28"/>
        <v>0</v>
      </c>
      <c r="J903" s="21"/>
    </row>
    <row r="904" spans="1:10" x14ac:dyDescent="0.25">
      <c r="A904" s="103">
        <v>42774</v>
      </c>
      <c r="B904" s="119" t="s">
        <v>5137</v>
      </c>
      <c r="C904" s="120"/>
      <c r="D904" s="106">
        <v>100240</v>
      </c>
      <c r="E904" s="107" t="s">
        <v>28</v>
      </c>
      <c r="F904" s="108">
        <v>5202</v>
      </c>
      <c r="G904" s="111">
        <v>42774</v>
      </c>
      <c r="H904" s="93">
        <f t="shared" si="27"/>
        <v>5202</v>
      </c>
      <c r="I904" s="108">
        <f t="shared" si="28"/>
        <v>0</v>
      </c>
      <c r="J904" s="21"/>
    </row>
    <row r="905" spans="1:10" x14ac:dyDescent="0.25">
      <c r="A905" s="103">
        <v>42774</v>
      </c>
      <c r="B905" s="119" t="s">
        <v>5138</v>
      </c>
      <c r="C905" s="120"/>
      <c r="D905" s="106">
        <v>100241</v>
      </c>
      <c r="E905" s="107" t="s">
        <v>428</v>
      </c>
      <c r="F905" s="108">
        <v>1635</v>
      </c>
      <c r="G905" s="111">
        <v>42777</v>
      </c>
      <c r="H905" s="93">
        <f t="shared" si="27"/>
        <v>1635</v>
      </c>
      <c r="I905" s="108">
        <f t="shared" si="28"/>
        <v>0</v>
      </c>
      <c r="J905" s="21"/>
    </row>
    <row r="906" spans="1:10" x14ac:dyDescent="0.25">
      <c r="A906" s="103">
        <v>42774</v>
      </c>
      <c r="B906" s="119" t="s">
        <v>5139</v>
      </c>
      <c r="C906" s="120"/>
      <c r="D906" s="106">
        <v>100242</v>
      </c>
      <c r="E906" s="116" t="s">
        <v>30</v>
      </c>
      <c r="F906" s="117">
        <v>0</v>
      </c>
      <c r="G906" s="118" t="s">
        <v>95</v>
      </c>
      <c r="H906" s="117">
        <f t="shared" si="27"/>
        <v>0</v>
      </c>
      <c r="I906" s="117">
        <f t="shared" si="28"/>
        <v>0</v>
      </c>
      <c r="J906" s="21"/>
    </row>
    <row r="907" spans="1:10" x14ac:dyDescent="0.25">
      <c r="A907" s="103">
        <v>42774</v>
      </c>
      <c r="B907" s="119" t="s">
        <v>5140</v>
      </c>
      <c r="C907" s="120"/>
      <c r="D907" s="106">
        <v>100243</v>
      </c>
      <c r="E907" s="107" t="s">
        <v>30</v>
      </c>
      <c r="F907" s="108">
        <v>3471</v>
      </c>
      <c r="G907" s="111"/>
      <c r="H907" s="93">
        <f t="shared" si="27"/>
        <v>3471</v>
      </c>
      <c r="I907" s="108">
        <f t="shared" si="28"/>
        <v>0</v>
      </c>
      <c r="J907" s="21"/>
    </row>
    <row r="908" spans="1:10" x14ac:dyDescent="0.25">
      <c r="A908" s="103">
        <v>42774</v>
      </c>
      <c r="B908" s="119" t="s">
        <v>5141</v>
      </c>
      <c r="C908" s="120"/>
      <c r="D908" s="106">
        <v>100244</v>
      </c>
      <c r="E908" s="107" t="s">
        <v>49</v>
      </c>
      <c r="F908" s="108">
        <v>12594.8</v>
      </c>
      <c r="G908" s="111">
        <v>42779</v>
      </c>
      <c r="H908" s="93">
        <f t="shared" si="27"/>
        <v>12594.8</v>
      </c>
      <c r="I908" s="108">
        <f t="shared" si="28"/>
        <v>0</v>
      </c>
      <c r="J908" s="21"/>
    </row>
    <row r="909" spans="1:10" x14ac:dyDescent="0.25">
      <c r="A909" s="103">
        <v>42774</v>
      </c>
      <c r="B909" s="119" t="s">
        <v>5142</v>
      </c>
      <c r="C909" s="120"/>
      <c r="D909" s="106">
        <v>100245</v>
      </c>
      <c r="E909" s="107" t="s">
        <v>51</v>
      </c>
      <c r="F909" s="108">
        <v>3888.7</v>
      </c>
      <c r="G909" s="111">
        <v>42776</v>
      </c>
      <c r="H909" s="93">
        <f t="shared" si="27"/>
        <v>3888.7</v>
      </c>
      <c r="I909" s="108">
        <f t="shared" si="28"/>
        <v>0</v>
      </c>
      <c r="J909" s="21"/>
    </row>
    <row r="910" spans="1:10" x14ac:dyDescent="0.25">
      <c r="A910" s="103">
        <v>42774</v>
      </c>
      <c r="B910" s="119" t="s">
        <v>5143</v>
      </c>
      <c r="C910" s="120"/>
      <c r="D910" s="106">
        <v>100246</v>
      </c>
      <c r="E910" s="107" t="s">
        <v>17</v>
      </c>
      <c r="F910" s="108">
        <v>2450</v>
      </c>
      <c r="G910" s="111">
        <v>42774</v>
      </c>
      <c r="H910" s="93">
        <f t="shared" si="27"/>
        <v>2450</v>
      </c>
      <c r="I910" s="108">
        <f t="shared" si="28"/>
        <v>0</v>
      </c>
      <c r="J910" s="21"/>
    </row>
    <row r="911" spans="1:10" ht="30" x14ac:dyDescent="0.25">
      <c r="A911" s="103">
        <v>42774</v>
      </c>
      <c r="B911" s="119" t="s">
        <v>5144</v>
      </c>
      <c r="C911" s="120"/>
      <c r="D911" s="106">
        <v>100247</v>
      </c>
      <c r="E911" s="107" t="s">
        <v>253</v>
      </c>
      <c r="F911" s="108">
        <v>7644.2</v>
      </c>
      <c r="G911" s="114" t="s">
        <v>5133</v>
      </c>
      <c r="H911" s="115">
        <f>4000+3644.2</f>
        <v>7644.2</v>
      </c>
      <c r="I911" s="115">
        <f t="shared" si="28"/>
        <v>0</v>
      </c>
      <c r="J911" s="21"/>
    </row>
    <row r="912" spans="1:10" x14ac:dyDescent="0.25">
      <c r="A912" s="103">
        <v>42774</v>
      </c>
      <c r="B912" s="119" t="s">
        <v>5145</v>
      </c>
      <c r="C912" s="120"/>
      <c r="D912" s="106">
        <v>100248</v>
      </c>
      <c r="E912" s="107" t="s">
        <v>69</v>
      </c>
      <c r="F912" s="108">
        <v>10712.3</v>
      </c>
      <c r="G912" s="111">
        <v>42774</v>
      </c>
      <c r="H912" s="93">
        <f t="shared" si="27"/>
        <v>10712.3</v>
      </c>
      <c r="I912" s="108">
        <f t="shared" si="28"/>
        <v>0</v>
      </c>
      <c r="J912" s="21"/>
    </row>
    <row r="913" spans="1:10" x14ac:dyDescent="0.25">
      <c r="A913" s="103">
        <v>42774</v>
      </c>
      <c r="B913" s="119" t="s">
        <v>5146</v>
      </c>
      <c r="C913" s="120"/>
      <c r="D913" s="106">
        <v>100249</v>
      </c>
      <c r="E913" s="107" t="s">
        <v>71</v>
      </c>
      <c r="F913" s="108">
        <v>1470</v>
      </c>
      <c r="G913" s="111">
        <v>42774</v>
      </c>
      <c r="H913" s="93">
        <f t="shared" si="27"/>
        <v>1470</v>
      </c>
      <c r="I913" s="108">
        <f t="shared" si="28"/>
        <v>0</v>
      </c>
      <c r="J913" s="21"/>
    </row>
    <row r="914" spans="1:10" x14ac:dyDescent="0.25">
      <c r="A914" s="103">
        <v>42774</v>
      </c>
      <c r="B914" s="119" t="s">
        <v>5147</v>
      </c>
      <c r="C914" s="120"/>
      <c r="D914" s="106">
        <v>100250</v>
      </c>
      <c r="E914" s="107" t="s">
        <v>151</v>
      </c>
      <c r="F914" s="108">
        <v>22662.6</v>
      </c>
      <c r="G914" s="111">
        <v>42774</v>
      </c>
      <c r="H914" s="93">
        <f t="shared" si="27"/>
        <v>22662.6</v>
      </c>
      <c r="I914" s="108">
        <f t="shared" si="28"/>
        <v>0</v>
      </c>
      <c r="J914" s="21"/>
    </row>
    <row r="915" spans="1:10" x14ac:dyDescent="0.25">
      <c r="A915" s="103">
        <v>42774</v>
      </c>
      <c r="B915" s="119" t="s">
        <v>5148</v>
      </c>
      <c r="C915" s="120"/>
      <c r="D915" s="106">
        <v>100251</v>
      </c>
      <c r="E915" s="107" t="s">
        <v>250</v>
      </c>
      <c r="F915" s="108">
        <v>2387.6</v>
      </c>
      <c r="G915" s="111">
        <v>42775</v>
      </c>
      <c r="H915" s="93">
        <f t="shared" si="27"/>
        <v>2387.6</v>
      </c>
      <c r="I915" s="108">
        <f t="shared" si="28"/>
        <v>0</v>
      </c>
      <c r="J915" s="21"/>
    </row>
    <row r="916" spans="1:10" x14ac:dyDescent="0.25">
      <c r="A916" s="103">
        <v>42774</v>
      </c>
      <c r="B916" s="119" t="s">
        <v>5149</v>
      </c>
      <c r="C916" s="120"/>
      <c r="D916" s="106">
        <v>100252</v>
      </c>
      <c r="E916" s="107" t="s">
        <v>21</v>
      </c>
      <c r="F916" s="108">
        <v>46345.5</v>
      </c>
      <c r="G916" s="111">
        <v>42786</v>
      </c>
      <c r="H916" s="93">
        <f t="shared" si="27"/>
        <v>46345.5</v>
      </c>
      <c r="I916" s="108">
        <f t="shared" si="28"/>
        <v>0</v>
      </c>
      <c r="J916" s="21"/>
    </row>
    <row r="917" spans="1:10" x14ac:dyDescent="0.25">
      <c r="A917" s="103">
        <v>42774</v>
      </c>
      <c r="B917" s="119" t="s">
        <v>5150</v>
      </c>
      <c r="C917" s="120"/>
      <c r="D917" s="106">
        <v>100253</v>
      </c>
      <c r="E917" s="107" t="s">
        <v>30</v>
      </c>
      <c r="F917" s="108">
        <v>2234.8000000000002</v>
      </c>
      <c r="G917" s="111">
        <v>42774</v>
      </c>
      <c r="H917" s="93">
        <f t="shared" si="27"/>
        <v>2234.8000000000002</v>
      </c>
      <c r="I917" s="108">
        <f t="shared" si="28"/>
        <v>0</v>
      </c>
      <c r="J917" s="21"/>
    </row>
    <row r="918" spans="1:10" x14ac:dyDescent="0.25">
      <c r="A918" s="103">
        <v>42774</v>
      </c>
      <c r="B918" s="119" t="s">
        <v>5151</v>
      </c>
      <c r="C918" s="120"/>
      <c r="D918" s="106">
        <v>100254</v>
      </c>
      <c r="E918" s="107" t="s">
        <v>289</v>
      </c>
      <c r="F918" s="108">
        <v>131945.18</v>
      </c>
      <c r="G918" s="111">
        <v>42791</v>
      </c>
      <c r="H918" s="93">
        <f t="shared" si="27"/>
        <v>131945.18</v>
      </c>
      <c r="I918" s="108">
        <f t="shared" si="28"/>
        <v>0</v>
      </c>
      <c r="J918" s="21"/>
    </row>
    <row r="919" spans="1:10" x14ac:dyDescent="0.25">
      <c r="A919" s="103">
        <v>42774</v>
      </c>
      <c r="B919" s="119" t="s">
        <v>5152</v>
      </c>
      <c r="C919" s="120"/>
      <c r="D919" s="106">
        <v>100255</v>
      </c>
      <c r="E919" s="107" t="s">
        <v>21</v>
      </c>
      <c r="F919" s="108">
        <v>550.20000000000005</v>
      </c>
      <c r="G919" s="111">
        <v>42786</v>
      </c>
      <c r="H919" s="93">
        <f t="shared" si="27"/>
        <v>550.20000000000005</v>
      </c>
      <c r="I919" s="108">
        <f t="shared" si="28"/>
        <v>0</v>
      </c>
      <c r="J919" s="21"/>
    </row>
    <row r="920" spans="1:10" x14ac:dyDescent="0.25">
      <c r="A920" s="103">
        <v>42774</v>
      </c>
      <c r="B920" s="119" t="s">
        <v>5153</v>
      </c>
      <c r="C920" s="120"/>
      <c r="D920" s="106">
        <v>100256</v>
      </c>
      <c r="E920" s="107" t="s">
        <v>1666</v>
      </c>
      <c r="F920" s="108">
        <v>2786.1</v>
      </c>
      <c r="G920" s="111">
        <v>42781</v>
      </c>
      <c r="H920" s="93">
        <f t="shared" si="27"/>
        <v>2786.1</v>
      </c>
      <c r="I920" s="108">
        <f t="shared" si="28"/>
        <v>0</v>
      </c>
      <c r="J920" s="21"/>
    </row>
    <row r="921" spans="1:10" x14ac:dyDescent="0.25">
      <c r="A921" s="103">
        <v>42774</v>
      </c>
      <c r="B921" s="119" t="s">
        <v>5154</v>
      </c>
      <c r="C921" s="120"/>
      <c r="D921" s="106">
        <v>100257</v>
      </c>
      <c r="E921" s="107" t="s">
        <v>10</v>
      </c>
      <c r="F921" s="108">
        <v>752.4</v>
      </c>
      <c r="G921" s="111">
        <v>42781</v>
      </c>
      <c r="H921" s="93">
        <f t="shared" si="27"/>
        <v>752.4</v>
      </c>
      <c r="I921" s="108">
        <f t="shared" si="28"/>
        <v>0</v>
      </c>
      <c r="J921" s="21"/>
    </row>
    <row r="922" spans="1:10" x14ac:dyDescent="0.25">
      <c r="A922" s="103">
        <v>42774</v>
      </c>
      <c r="B922" s="119" t="s">
        <v>5155</v>
      </c>
      <c r="C922" s="120"/>
      <c r="D922" s="106">
        <v>100258</v>
      </c>
      <c r="E922" s="107" t="s">
        <v>432</v>
      </c>
      <c r="F922" s="108">
        <v>15133</v>
      </c>
      <c r="G922" s="111">
        <v>42781</v>
      </c>
      <c r="H922" s="93">
        <f t="shared" si="27"/>
        <v>15133</v>
      </c>
      <c r="I922" s="108">
        <f t="shared" si="28"/>
        <v>0</v>
      </c>
      <c r="J922" s="21"/>
    </row>
    <row r="923" spans="1:10" x14ac:dyDescent="0.25">
      <c r="A923" s="103">
        <v>42774</v>
      </c>
      <c r="B923" s="119" t="s">
        <v>5156</v>
      </c>
      <c r="C923" s="120"/>
      <c r="D923" s="106">
        <v>100259</v>
      </c>
      <c r="E923" s="107" t="s">
        <v>544</v>
      </c>
      <c r="F923" s="108">
        <v>4272.3999999999996</v>
      </c>
      <c r="G923" s="111">
        <v>42788</v>
      </c>
      <c r="H923" s="93">
        <f t="shared" si="27"/>
        <v>4272.3999999999996</v>
      </c>
      <c r="I923" s="108">
        <f t="shared" si="28"/>
        <v>0</v>
      </c>
      <c r="J923" s="21"/>
    </row>
    <row r="924" spans="1:10" x14ac:dyDescent="0.25">
      <c r="A924" s="103">
        <v>42774</v>
      </c>
      <c r="B924" s="119" t="s">
        <v>5157</v>
      </c>
      <c r="C924" s="120"/>
      <c r="D924" s="106">
        <v>100260</v>
      </c>
      <c r="E924" s="107" t="s">
        <v>590</v>
      </c>
      <c r="F924" s="108">
        <v>3207.9</v>
      </c>
      <c r="G924" s="111">
        <v>42781</v>
      </c>
      <c r="H924" s="93">
        <f t="shared" si="27"/>
        <v>3207.9</v>
      </c>
      <c r="I924" s="108">
        <f t="shared" si="28"/>
        <v>0</v>
      </c>
      <c r="J924" s="21"/>
    </row>
    <row r="925" spans="1:10" x14ac:dyDescent="0.25">
      <c r="A925" s="103">
        <v>42774</v>
      </c>
      <c r="B925" s="119" t="s">
        <v>5158</v>
      </c>
      <c r="C925" s="120"/>
      <c r="D925" s="106">
        <v>100261</v>
      </c>
      <c r="E925" s="107" t="s">
        <v>274</v>
      </c>
      <c r="F925" s="108">
        <v>3120</v>
      </c>
      <c r="G925" s="111">
        <v>42781</v>
      </c>
      <c r="H925" s="93">
        <f t="shared" si="27"/>
        <v>3120</v>
      </c>
      <c r="I925" s="108">
        <f t="shared" si="28"/>
        <v>0</v>
      </c>
      <c r="J925" s="21"/>
    </row>
    <row r="926" spans="1:10" x14ac:dyDescent="0.25">
      <c r="A926" s="103">
        <v>42774</v>
      </c>
      <c r="B926" s="119" t="s">
        <v>5159</v>
      </c>
      <c r="C926" s="120"/>
      <c r="D926" s="106">
        <v>100262</v>
      </c>
      <c r="E926" s="107" t="s">
        <v>430</v>
      </c>
      <c r="F926" s="108">
        <v>1860.6</v>
      </c>
      <c r="G926" s="111">
        <v>42774</v>
      </c>
      <c r="H926" s="93">
        <f t="shared" si="27"/>
        <v>1860.6</v>
      </c>
      <c r="I926" s="108">
        <f t="shared" si="28"/>
        <v>0</v>
      </c>
      <c r="J926" s="29"/>
    </row>
    <row r="927" spans="1:10" x14ac:dyDescent="0.25">
      <c r="A927" s="103">
        <v>42774</v>
      </c>
      <c r="B927" s="119" t="s">
        <v>5160</v>
      </c>
      <c r="C927" s="120"/>
      <c r="D927" s="106">
        <v>100263</v>
      </c>
      <c r="E927" s="107" t="s">
        <v>133</v>
      </c>
      <c r="F927" s="108">
        <v>1125.5</v>
      </c>
      <c r="G927" s="111"/>
      <c r="H927" s="93">
        <f t="shared" si="27"/>
        <v>1125.5</v>
      </c>
      <c r="I927" s="108">
        <f t="shared" si="28"/>
        <v>0</v>
      </c>
      <c r="J927" s="21"/>
    </row>
    <row r="928" spans="1:10" x14ac:dyDescent="0.25">
      <c r="A928" s="103">
        <v>42774</v>
      </c>
      <c r="B928" s="119" t="s">
        <v>5161</v>
      </c>
      <c r="C928" s="120"/>
      <c r="D928" s="106">
        <v>100264</v>
      </c>
      <c r="E928" s="107" t="s">
        <v>79</v>
      </c>
      <c r="F928" s="108">
        <v>3170</v>
      </c>
      <c r="G928" s="111">
        <v>42774</v>
      </c>
      <c r="H928" s="93">
        <f t="shared" si="27"/>
        <v>3170</v>
      </c>
      <c r="I928" s="108">
        <f t="shared" si="28"/>
        <v>0</v>
      </c>
      <c r="J928" s="21"/>
    </row>
    <row r="929" spans="1:10" x14ac:dyDescent="0.25">
      <c r="A929" s="103">
        <v>42774</v>
      </c>
      <c r="B929" s="119" t="s">
        <v>5162</v>
      </c>
      <c r="C929" s="120"/>
      <c r="D929" s="106">
        <v>100265</v>
      </c>
      <c r="E929" s="107" t="s">
        <v>236</v>
      </c>
      <c r="F929" s="108">
        <v>84339.54</v>
      </c>
      <c r="G929" s="111">
        <v>42780</v>
      </c>
      <c r="H929" s="93">
        <f t="shared" si="27"/>
        <v>84339.54</v>
      </c>
      <c r="I929" s="108">
        <f t="shared" si="28"/>
        <v>0</v>
      </c>
      <c r="J929" s="21"/>
    </row>
    <row r="930" spans="1:10" ht="30" x14ac:dyDescent="0.25">
      <c r="A930" s="103">
        <v>42774</v>
      </c>
      <c r="B930" s="119" t="s">
        <v>5163</v>
      </c>
      <c r="C930" s="120"/>
      <c r="D930" s="106">
        <v>100266</v>
      </c>
      <c r="E930" s="107" t="s">
        <v>205</v>
      </c>
      <c r="F930" s="108">
        <v>64039.5</v>
      </c>
      <c r="G930" s="114" t="s">
        <v>7760</v>
      </c>
      <c r="H930" s="115">
        <f>31000+33039.5</f>
        <v>64039.5</v>
      </c>
      <c r="I930" s="115">
        <f t="shared" si="28"/>
        <v>0</v>
      </c>
      <c r="J930" s="21"/>
    </row>
    <row r="931" spans="1:10" x14ac:dyDescent="0.25">
      <c r="A931" s="103">
        <v>42774</v>
      </c>
      <c r="B931" s="119" t="s">
        <v>5164</v>
      </c>
      <c r="C931" s="120"/>
      <c r="D931" s="106">
        <v>100267</v>
      </c>
      <c r="E931" s="107" t="s">
        <v>270</v>
      </c>
      <c r="F931" s="108">
        <v>34525.300000000003</v>
      </c>
      <c r="G931" s="111">
        <v>42781</v>
      </c>
      <c r="H931" s="93">
        <f t="shared" si="27"/>
        <v>34525.300000000003</v>
      </c>
      <c r="I931" s="108">
        <f t="shared" si="28"/>
        <v>0</v>
      </c>
      <c r="J931" s="21"/>
    </row>
    <row r="932" spans="1:10" x14ac:dyDescent="0.25">
      <c r="A932" s="103">
        <v>42774</v>
      </c>
      <c r="B932" s="119" t="s">
        <v>5165</v>
      </c>
      <c r="C932" s="120"/>
      <c r="D932" s="106">
        <v>100268</v>
      </c>
      <c r="E932" s="107" t="s">
        <v>341</v>
      </c>
      <c r="F932" s="108">
        <v>9999.99</v>
      </c>
      <c r="G932" s="111"/>
      <c r="H932" s="93">
        <f t="shared" si="27"/>
        <v>9999.99</v>
      </c>
      <c r="I932" s="108">
        <f t="shared" si="28"/>
        <v>0</v>
      </c>
      <c r="J932" s="21"/>
    </row>
    <row r="933" spans="1:10" x14ac:dyDescent="0.25">
      <c r="A933" s="103">
        <v>42774</v>
      </c>
      <c r="B933" s="119" t="s">
        <v>5166</v>
      </c>
      <c r="C933" s="120"/>
      <c r="D933" s="106">
        <v>100269</v>
      </c>
      <c r="E933" s="107" t="s">
        <v>3426</v>
      </c>
      <c r="F933" s="108">
        <v>2697.6</v>
      </c>
      <c r="G933" s="111">
        <v>42774</v>
      </c>
      <c r="H933" s="93">
        <f t="shared" si="27"/>
        <v>2697.6</v>
      </c>
      <c r="I933" s="108">
        <f t="shared" si="28"/>
        <v>0</v>
      </c>
      <c r="J933" s="21"/>
    </row>
    <row r="934" spans="1:10" x14ac:dyDescent="0.25">
      <c r="A934" s="103">
        <v>42774</v>
      </c>
      <c r="B934" s="119" t="s">
        <v>5167</v>
      </c>
      <c r="C934" s="120"/>
      <c r="D934" s="106">
        <v>100270</v>
      </c>
      <c r="E934" s="107" t="s">
        <v>341</v>
      </c>
      <c r="F934" s="108">
        <v>10171.299999999999</v>
      </c>
      <c r="G934" s="111">
        <v>42774</v>
      </c>
      <c r="H934" s="93">
        <f t="shared" si="27"/>
        <v>10171.299999999999</v>
      </c>
      <c r="I934" s="108">
        <f t="shared" si="28"/>
        <v>0</v>
      </c>
      <c r="J934" s="21"/>
    </row>
    <row r="935" spans="1:10" x14ac:dyDescent="0.25">
      <c r="A935" s="103">
        <v>42774</v>
      </c>
      <c r="B935" s="119" t="s">
        <v>5168</v>
      </c>
      <c r="C935" s="120"/>
      <c r="D935" s="106">
        <v>100271</v>
      </c>
      <c r="E935" s="107" t="s">
        <v>272</v>
      </c>
      <c r="F935" s="108">
        <v>4130.1000000000004</v>
      </c>
      <c r="G935" s="111">
        <v>42781</v>
      </c>
      <c r="H935" s="93">
        <f t="shared" si="27"/>
        <v>4130.1000000000004</v>
      </c>
      <c r="I935" s="108">
        <f t="shared" si="28"/>
        <v>0</v>
      </c>
      <c r="J935" s="21"/>
    </row>
    <row r="936" spans="1:10" x14ac:dyDescent="0.25">
      <c r="A936" s="103">
        <v>42774</v>
      </c>
      <c r="B936" s="119" t="s">
        <v>5169</v>
      </c>
      <c r="C936" s="120"/>
      <c r="D936" s="106">
        <v>100272</v>
      </c>
      <c r="E936" s="107" t="s">
        <v>268</v>
      </c>
      <c r="F936" s="108">
        <v>19656</v>
      </c>
      <c r="G936" s="111">
        <v>42781</v>
      </c>
      <c r="H936" s="93">
        <f t="shared" si="27"/>
        <v>19656</v>
      </c>
      <c r="I936" s="108">
        <f t="shared" si="28"/>
        <v>0</v>
      </c>
      <c r="J936" s="21"/>
    </row>
    <row r="937" spans="1:10" x14ac:dyDescent="0.25">
      <c r="A937" s="103">
        <v>42774</v>
      </c>
      <c r="B937" s="119" t="s">
        <v>5170</v>
      </c>
      <c r="C937" s="120"/>
      <c r="D937" s="106">
        <v>100273</v>
      </c>
      <c r="E937" s="107" t="s">
        <v>457</v>
      </c>
      <c r="F937" s="108">
        <v>703.2</v>
      </c>
      <c r="G937" s="111">
        <v>42774</v>
      </c>
      <c r="H937" s="93">
        <f t="shared" si="27"/>
        <v>703.2</v>
      </c>
      <c r="I937" s="108">
        <f t="shared" si="28"/>
        <v>0</v>
      </c>
      <c r="J937" s="21"/>
    </row>
    <row r="938" spans="1:10" x14ac:dyDescent="0.25">
      <c r="A938" s="103">
        <v>42774</v>
      </c>
      <c r="B938" s="119" t="s">
        <v>5171</v>
      </c>
      <c r="C938" s="120"/>
      <c r="D938" s="106">
        <v>100274</v>
      </c>
      <c r="E938" s="107" t="s">
        <v>435</v>
      </c>
      <c r="F938" s="108">
        <v>7139.5</v>
      </c>
      <c r="G938" s="111">
        <v>42781</v>
      </c>
      <c r="H938" s="93">
        <f t="shared" si="27"/>
        <v>7139.5</v>
      </c>
      <c r="I938" s="108">
        <f t="shared" si="28"/>
        <v>0</v>
      </c>
      <c r="J938" s="21"/>
    </row>
    <row r="939" spans="1:10" x14ac:dyDescent="0.25">
      <c r="A939" s="103">
        <v>42774</v>
      </c>
      <c r="B939" s="119" t="s">
        <v>5172</v>
      </c>
      <c r="C939" s="120"/>
      <c r="D939" s="106">
        <v>100275</v>
      </c>
      <c r="E939" s="107" t="s">
        <v>442</v>
      </c>
      <c r="F939" s="108">
        <v>7228.8</v>
      </c>
      <c r="G939" s="111">
        <v>42781</v>
      </c>
      <c r="H939" s="93">
        <f t="shared" si="27"/>
        <v>7228.8</v>
      </c>
      <c r="I939" s="108">
        <f t="shared" si="28"/>
        <v>0</v>
      </c>
      <c r="J939" s="21"/>
    </row>
    <row r="940" spans="1:10" x14ac:dyDescent="0.25">
      <c r="A940" s="103">
        <v>42774</v>
      </c>
      <c r="B940" s="119" t="s">
        <v>5173</v>
      </c>
      <c r="C940" s="120"/>
      <c r="D940" s="106">
        <v>100276</v>
      </c>
      <c r="E940" s="107" t="s">
        <v>609</v>
      </c>
      <c r="F940" s="108">
        <v>45094.7</v>
      </c>
      <c r="G940" s="111">
        <v>42774</v>
      </c>
      <c r="H940" s="93">
        <f>607.6+44487.1</f>
        <v>45094.7</v>
      </c>
      <c r="I940" s="108">
        <f t="shared" si="28"/>
        <v>0</v>
      </c>
      <c r="J940" s="21"/>
    </row>
    <row r="941" spans="1:10" x14ac:dyDescent="0.25">
      <c r="A941" s="103">
        <v>42774</v>
      </c>
      <c r="B941" s="119" t="s">
        <v>5174</v>
      </c>
      <c r="C941" s="120"/>
      <c r="D941" s="106">
        <v>100277</v>
      </c>
      <c r="E941" s="107" t="s">
        <v>1116</v>
      </c>
      <c r="F941" s="108">
        <v>7070.4</v>
      </c>
      <c r="G941" s="111">
        <v>42776</v>
      </c>
      <c r="H941" s="93">
        <f t="shared" si="27"/>
        <v>7070.4</v>
      </c>
      <c r="I941" s="108">
        <f t="shared" si="28"/>
        <v>0</v>
      </c>
      <c r="J941" s="21"/>
    </row>
    <row r="942" spans="1:10" x14ac:dyDescent="0.25">
      <c r="A942" s="103">
        <v>42774</v>
      </c>
      <c r="B942" s="119" t="s">
        <v>5175</v>
      </c>
      <c r="C942" s="120"/>
      <c r="D942" s="106">
        <v>100278</v>
      </c>
      <c r="E942" s="107" t="s">
        <v>773</v>
      </c>
      <c r="F942" s="108">
        <v>1503.4</v>
      </c>
      <c r="G942" s="111">
        <v>42774</v>
      </c>
      <c r="H942" s="93">
        <f t="shared" si="27"/>
        <v>1503.4</v>
      </c>
      <c r="I942" s="108">
        <f t="shared" si="28"/>
        <v>0</v>
      </c>
      <c r="J942" s="21"/>
    </row>
    <row r="943" spans="1:10" x14ac:dyDescent="0.25">
      <c r="A943" s="103">
        <v>42774</v>
      </c>
      <c r="B943" s="119" t="s">
        <v>5176</v>
      </c>
      <c r="C943" s="120"/>
      <c r="D943" s="106">
        <v>100279</v>
      </c>
      <c r="E943" s="107" t="s">
        <v>476</v>
      </c>
      <c r="F943" s="108">
        <v>14828.3</v>
      </c>
      <c r="G943" s="111">
        <v>42781</v>
      </c>
      <c r="H943" s="93">
        <f t="shared" si="27"/>
        <v>14828.3</v>
      </c>
      <c r="I943" s="108">
        <f t="shared" si="28"/>
        <v>0</v>
      </c>
      <c r="J943" s="21"/>
    </row>
    <row r="944" spans="1:10" x14ac:dyDescent="0.25">
      <c r="A944" s="103">
        <v>42774</v>
      </c>
      <c r="B944" s="119" t="s">
        <v>5177</v>
      </c>
      <c r="C944" s="120"/>
      <c r="D944" s="106">
        <v>100280</v>
      </c>
      <c r="E944" s="107" t="s">
        <v>1870</v>
      </c>
      <c r="F944" s="108">
        <v>288.89999999999998</v>
      </c>
      <c r="G944" s="111">
        <v>42774</v>
      </c>
      <c r="H944" s="93">
        <f t="shared" si="27"/>
        <v>288.89999999999998</v>
      </c>
      <c r="I944" s="108">
        <f t="shared" si="28"/>
        <v>0</v>
      </c>
      <c r="J944" s="21"/>
    </row>
    <row r="945" spans="1:10" x14ac:dyDescent="0.25">
      <c r="A945" s="103">
        <v>42774</v>
      </c>
      <c r="B945" s="119" t="s">
        <v>5178</v>
      </c>
      <c r="C945" s="120"/>
      <c r="D945" s="106">
        <v>100281</v>
      </c>
      <c r="E945" s="107" t="s">
        <v>159</v>
      </c>
      <c r="F945" s="108">
        <v>1266.2</v>
      </c>
      <c r="G945" s="111">
        <v>42774</v>
      </c>
      <c r="H945" s="93">
        <f t="shared" si="27"/>
        <v>1266.2</v>
      </c>
      <c r="I945" s="108">
        <f t="shared" si="28"/>
        <v>0</v>
      </c>
      <c r="J945" s="21"/>
    </row>
    <row r="946" spans="1:10" x14ac:dyDescent="0.25">
      <c r="A946" s="103">
        <v>42774</v>
      </c>
      <c r="B946" s="119" t="s">
        <v>5179</v>
      </c>
      <c r="C946" s="120"/>
      <c r="D946" s="106">
        <v>100282</v>
      </c>
      <c r="E946" s="107" t="s">
        <v>305</v>
      </c>
      <c r="F946" s="108">
        <v>8504.2000000000007</v>
      </c>
      <c r="G946" s="111">
        <v>42777</v>
      </c>
      <c r="H946" s="93">
        <f t="shared" si="27"/>
        <v>8504.2000000000007</v>
      </c>
      <c r="I946" s="108">
        <f t="shared" si="28"/>
        <v>0</v>
      </c>
      <c r="J946" s="21"/>
    </row>
    <row r="947" spans="1:10" x14ac:dyDescent="0.25">
      <c r="A947" s="103">
        <v>42774</v>
      </c>
      <c r="B947" s="119" t="s">
        <v>5180</v>
      </c>
      <c r="C947" s="120"/>
      <c r="D947" s="106">
        <v>100283</v>
      </c>
      <c r="E947" s="107" t="s">
        <v>3320</v>
      </c>
      <c r="F947" s="108">
        <v>11605.6</v>
      </c>
      <c r="G947" s="111">
        <v>42775</v>
      </c>
      <c r="H947" s="93">
        <f t="shared" si="27"/>
        <v>11605.6</v>
      </c>
      <c r="I947" s="108">
        <f t="shared" si="28"/>
        <v>0</v>
      </c>
      <c r="J947" s="21"/>
    </row>
    <row r="948" spans="1:10" x14ac:dyDescent="0.25">
      <c r="A948" s="103">
        <v>42774</v>
      </c>
      <c r="B948" s="119" t="s">
        <v>5181</v>
      </c>
      <c r="C948" s="120"/>
      <c r="D948" s="106">
        <v>100284</v>
      </c>
      <c r="E948" s="107" t="s">
        <v>125</v>
      </c>
      <c r="F948" s="108">
        <v>6068</v>
      </c>
      <c r="G948" s="111">
        <v>42774</v>
      </c>
      <c r="H948" s="93">
        <f t="shared" si="27"/>
        <v>6068</v>
      </c>
      <c r="I948" s="108">
        <f t="shared" si="28"/>
        <v>0</v>
      </c>
      <c r="J948" s="21"/>
    </row>
    <row r="949" spans="1:10" x14ac:dyDescent="0.25">
      <c r="A949" s="103">
        <v>42774</v>
      </c>
      <c r="B949" s="119" t="s">
        <v>5182</v>
      </c>
      <c r="C949" s="120"/>
      <c r="D949" s="106">
        <v>100285</v>
      </c>
      <c r="E949" s="107" t="s">
        <v>168</v>
      </c>
      <c r="F949" s="108">
        <v>298.3</v>
      </c>
      <c r="G949" s="111">
        <v>42774</v>
      </c>
      <c r="H949" s="93">
        <f t="shared" ref="H949:H1012" si="29">F949</f>
        <v>298.3</v>
      </c>
      <c r="I949" s="108">
        <f t="shared" si="28"/>
        <v>0</v>
      </c>
      <c r="J949" s="21"/>
    </row>
    <row r="950" spans="1:10" x14ac:dyDescent="0.25">
      <c r="A950" s="103">
        <v>42774</v>
      </c>
      <c r="B950" s="119" t="s">
        <v>5183</v>
      </c>
      <c r="C950" s="120"/>
      <c r="D950" s="106">
        <v>100286</v>
      </c>
      <c r="E950" s="107" t="s">
        <v>155</v>
      </c>
      <c r="F950" s="108">
        <v>24006.400000000001</v>
      </c>
      <c r="G950" s="111">
        <v>42777</v>
      </c>
      <c r="H950" s="93">
        <f t="shared" si="29"/>
        <v>24006.400000000001</v>
      </c>
      <c r="I950" s="108">
        <f t="shared" si="28"/>
        <v>0</v>
      </c>
      <c r="J950" s="21"/>
    </row>
    <row r="951" spans="1:10" x14ac:dyDescent="0.25">
      <c r="A951" s="103">
        <v>42774</v>
      </c>
      <c r="B951" s="119" t="s">
        <v>5184</v>
      </c>
      <c r="C951" s="120"/>
      <c r="D951" s="106">
        <v>100287</v>
      </c>
      <c r="E951" s="107" t="s">
        <v>492</v>
      </c>
      <c r="F951" s="108">
        <v>22133.279999999999</v>
      </c>
      <c r="G951" s="111">
        <v>42778</v>
      </c>
      <c r="H951" s="93">
        <f t="shared" si="29"/>
        <v>22133.279999999999</v>
      </c>
      <c r="I951" s="108">
        <f t="shared" si="28"/>
        <v>0</v>
      </c>
      <c r="J951" s="21"/>
    </row>
    <row r="952" spans="1:10" x14ac:dyDescent="0.25">
      <c r="A952" s="103">
        <v>42774</v>
      </c>
      <c r="B952" s="119" t="s">
        <v>5185</v>
      </c>
      <c r="C952" s="120"/>
      <c r="D952" s="106">
        <v>100288</v>
      </c>
      <c r="E952" s="107" t="s">
        <v>145</v>
      </c>
      <c r="F952" s="108">
        <v>17772</v>
      </c>
      <c r="G952" s="111">
        <v>42775</v>
      </c>
      <c r="H952" s="93">
        <f t="shared" si="29"/>
        <v>17772</v>
      </c>
      <c r="I952" s="108">
        <f t="shared" si="28"/>
        <v>0</v>
      </c>
      <c r="J952" s="21"/>
    </row>
    <row r="953" spans="1:10" x14ac:dyDescent="0.25">
      <c r="A953" s="103">
        <v>42774</v>
      </c>
      <c r="B953" s="119" t="s">
        <v>5186</v>
      </c>
      <c r="C953" s="120"/>
      <c r="D953" s="106">
        <v>100289</v>
      </c>
      <c r="E953" s="107" t="s">
        <v>930</v>
      </c>
      <c r="F953" s="108">
        <v>5898.2</v>
      </c>
      <c r="G953" s="111">
        <v>42774</v>
      </c>
      <c r="H953" s="93">
        <f t="shared" si="29"/>
        <v>5898.2</v>
      </c>
      <c r="I953" s="108">
        <f t="shared" ref="I953:I1016" si="30">F953-H953</f>
        <v>0</v>
      </c>
      <c r="J953" s="21"/>
    </row>
    <row r="954" spans="1:10" x14ac:dyDescent="0.25">
      <c r="A954" s="103">
        <v>42774</v>
      </c>
      <c r="B954" s="119" t="s">
        <v>5187</v>
      </c>
      <c r="C954" s="120"/>
      <c r="D954" s="106">
        <v>100290</v>
      </c>
      <c r="E954" s="116" t="s">
        <v>161</v>
      </c>
      <c r="F954" s="117">
        <v>0</v>
      </c>
      <c r="G954" s="118" t="s">
        <v>95</v>
      </c>
      <c r="H954" s="117">
        <f t="shared" si="29"/>
        <v>0</v>
      </c>
      <c r="I954" s="117">
        <f t="shared" si="30"/>
        <v>0</v>
      </c>
      <c r="J954" s="21"/>
    </row>
    <row r="955" spans="1:10" x14ac:dyDescent="0.25">
      <c r="A955" s="103">
        <v>42774</v>
      </c>
      <c r="B955" s="119" t="s">
        <v>5188</v>
      </c>
      <c r="C955" s="120"/>
      <c r="D955" s="106">
        <v>100291</v>
      </c>
      <c r="E955" s="107" t="s">
        <v>161</v>
      </c>
      <c r="F955" s="108">
        <v>35793.1</v>
      </c>
      <c r="G955" s="111">
        <v>42804</v>
      </c>
      <c r="H955" s="93">
        <f t="shared" si="29"/>
        <v>35793.1</v>
      </c>
      <c r="I955" s="108">
        <f t="shared" si="30"/>
        <v>0</v>
      </c>
      <c r="J955" s="21"/>
    </row>
    <row r="956" spans="1:10" x14ac:dyDescent="0.25">
      <c r="A956" s="103">
        <v>42774</v>
      </c>
      <c r="B956" s="119" t="s">
        <v>5189</v>
      </c>
      <c r="C956" s="120"/>
      <c r="D956" s="106">
        <v>100292</v>
      </c>
      <c r="E956" s="107" t="s">
        <v>165</v>
      </c>
      <c r="F956" s="108">
        <v>4320.2</v>
      </c>
      <c r="G956" s="111">
        <v>42804</v>
      </c>
      <c r="H956" s="93">
        <f t="shared" si="29"/>
        <v>4320.2</v>
      </c>
      <c r="I956" s="108">
        <f t="shared" si="30"/>
        <v>0</v>
      </c>
      <c r="J956" s="21"/>
    </row>
    <row r="957" spans="1:10" x14ac:dyDescent="0.25">
      <c r="A957" s="103">
        <v>42774</v>
      </c>
      <c r="B957" s="119" t="s">
        <v>5190</v>
      </c>
      <c r="C957" s="120"/>
      <c r="D957" s="106">
        <v>100293</v>
      </c>
      <c r="E957" s="107" t="s">
        <v>163</v>
      </c>
      <c r="F957" s="108">
        <v>16557.3</v>
      </c>
      <c r="G957" s="111">
        <v>42788</v>
      </c>
      <c r="H957" s="93">
        <f t="shared" si="29"/>
        <v>16557.3</v>
      </c>
      <c r="I957" s="108">
        <f t="shared" si="30"/>
        <v>0</v>
      </c>
      <c r="J957" s="21"/>
    </row>
    <row r="958" spans="1:10" x14ac:dyDescent="0.25">
      <c r="A958" s="103">
        <v>42774</v>
      </c>
      <c r="B958" s="119" t="s">
        <v>5191</v>
      </c>
      <c r="C958" s="120"/>
      <c r="D958" s="106">
        <v>100294</v>
      </c>
      <c r="E958" s="107" t="s">
        <v>2240</v>
      </c>
      <c r="F958" s="108">
        <v>7759.2</v>
      </c>
      <c r="G958" s="111">
        <v>42774</v>
      </c>
      <c r="H958" s="93">
        <f t="shared" si="29"/>
        <v>7759.2</v>
      </c>
      <c r="I958" s="108">
        <f t="shared" si="30"/>
        <v>0</v>
      </c>
      <c r="J958" s="21"/>
    </row>
    <row r="959" spans="1:10" x14ac:dyDescent="0.25">
      <c r="A959" s="103">
        <v>42774</v>
      </c>
      <c r="B959" s="119" t="s">
        <v>5192</v>
      </c>
      <c r="C959" s="120"/>
      <c r="D959" s="106">
        <v>100295</v>
      </c>
      <c r="E959" s="107" t="s">
        <v>188</v>
      </c>
      <c r="F959" s="108">
        <v>3200</v>
      </c>
      <c r="G959" s="111">
        <v>42775</v>
      </c>
      <c r="H959" s="93">
        <f t="shared" si="29"/>
        <v>3200</v>
      </c>
      <c r="I959" s="108">
        <f t="shared" si="30"/>
        <v>0</v>
      </c>
      <c r="J959" s="21"/>
    </row>
    <row r="960" spans="1:10" x14ac:dyDescent="0.25">
      <c r="A960" s="103">
        <v>42774</v>
      </c>
      <c r="B960" s="119" t="s">
        <v>5193</v>
      </c>
      <c r="C960" s="120"/>
      <c r="D960" s="106">
        <v>100296</v>
      </c>
      <c r="E960" s="107" t="s">
        <v>186</v>
      </c>
      <c r="F960" s="108">
        <v>3371.2</v>
      </c>
      <c r="G960" s="111">
        <v>42775</v>
      </c>
      <c r="H960" s="93">
        <f t="shared" si="29"/>
        <v>3371.2</v>
      </c>
      <c r="I960" s="108">
        <f t="shared" si="30"/>
        <v>0</v>
      </c>
      <c r="J960" s="21"/>
    </row>
    <row r="961" spans="1:10" x14ac:dyDescent="0.25">
      <c r="A961" s="103">
        <v>42774</v>
      </c>
      <c r="B961" s="119" t="s">
        <v>5194</v>
      </c>
      <c r="C961" s="120"/>
      <c r="D961" s="106">
        <v>100297</v>
      </c>
      <c r="E961" s="107" t="s">
        <v>61</v>
      </c>
      <c r="F961" s="108">
        <v>3448.4</v>
      </c>
      <c r="G961" s="111">
        <v>42775</v>
      </c>
      <c r="H961" s="93">
        <f t="shared" si="29"/>
        <v>3448.4</v>
      </c>
      <c r="I961" s="108">
        <f t="shared" si="30"/>
        <v>0</v>
      </c>
      <c r="J961" s="21"/>
    </row>
    <row r="962" spans="1:10" x14ac:dyDescent="0.25">
      <c r="A962" s="103">
        <v>42774</v>
      </c>
      <c r="B962" s="119" t="s">
        <v>5195</v>
      </c>
      <c r="C962" s="120"/>
      <c r="D962" s="106">
        <v>100298</v>
      </c>
      <c r="E962" s="107" t="s">
        <v>428</v>
      </c>
      <c r="F962" s="108">
        <v>1075.2</v>
      </c>
      <c r="G962" s="111">
        <v>42777</v>
      </c>
      <c r="H962" s="93">
        <f t="shared" si="29"/>
        <v>1075.2</v>
      </c>
      <c r="I962" s="108">
        <f t="shared" si="30"/>
        <v>0</v>
      </c>
      <c r="J962" s="21"/>
    </row>
    <row r="963" spans="1:10" x14ac:dyDescent="0.25">
      <c r="A963" s="103">
        <v>42774</v>
      </c>
      <c r="B963" s="119" t="s">
        <v>5196</v>
      </c>
      <c r="C963" s="120"/>
      <c r="D963" s="106">
        <v>100299</v>
      </c>
      <c r="E963" s="107" t="s">
        <v>99</v>
      </c>
      <c r="F963" s="108">
        <v>1470</v>
      </c>
      <c r="G963" s="111">
        <v>42775</v>
      </c>
      <c r="H963" s="93">
        <f t="shared" si="29"/>
        <v>1470</v>
      </c>
      <c r="I963" s="108">
        <f t="shared" si="30"/>
        <v>0</v>
      </c>
      <c r="J963" s="21"/>
    </row>
    <row r="964" spans="1:10" x14ac:dyDescent="0.25">
      <c r="A964" s="103">
        <v>42774</v>
      </c>
      <c r="B964" s="119" t="s">
        <v>5197</v>
      </c>
      <c r="C964" s="120"/>
      <c r="D964" s="106">
        <v>100300</v>
      </c>
      <c r="E964" s="107" t="s">
        <v>83</v>
      </c>
      <c r="F964" s="108">
        <v>979</v>
      </c>
      <c r="G964" s="111">
        <v>42775</v>
      </c>
      <c r="H964" s="93">
        <f t="shared" si="29"/>
        <v>979</v>
      </c>
      <c r="I964" s="108">
        <f t="shared" si="30"/>
        <v>0</v>
      </c>
      <c r="J964" s="21"/>
    </row>
    <row r="965" spans="1:10" x14ac:dyDescent="0.25">
      <c r="A965" s="103">
        <v>42774</v>
      </c>
      <c r="B965" s="119" t="s">
        <v>5198</v>
      </c>
      <c r="C965" s="120"/>
      <c r="D965" s="106">
        <v>100301</v>
      </c>
      <c r="E965" s="107" t="s">
        <v>30</v>
      </c>
      <c r="F965" s="108">
        <v>13794</v>
      </c>
      <c r="G965" s="111">
        <v>42774</v>
      </c>
      <c r="H965" s="93">
        <f t="shared" si="29"/>
        <v>13794</v>
      </c>
      <c r="I965" s="108">
        <f t="shared" si="30"/>
        <v>0</v>
      </c>
      <c r="J965" s="21"/>
    </row>
    <row r="966" spans="1:10" x14ac:dyDescent="0.25">
      <c r="A966" s="103">
        <v>42774</v>
      </c>
      <c r="B966" s="119" t="s">
        <v>5199</v>
      </c>
      <c r="C966" s="120"/>
      <c r="D966" s="106">
        <v>100302</v>
      </c>
      <c r="E966" s="107" t="s">
        <v>450</v>
      </c>
      <c r="F966" s="108">
        <v>3473.5</v>
      </c>
      <c r="G966" s="111">
        <v>42775</v>
      </c>
      <c r="H966" s="93">
        <f t="shared" si="29"/>
        <v>3473.5</v>
      </c>
      <c r="I966" s="108">
        <f t="shared" si="30"/>
        <v>0</v>
      </c>
      <c r="J966" s="21"/>
    </row>
    <row r="967" spans="1:10" x14ac:dyDescent="0.25">
      <c r="A967" s="103">
        <v>42774</v>
      </c>
      <c r="B967" s="119" t="s">
        <v>5200</v>
      </c>
      <c r="C967" s="120"/>
      <c r="D967" s="106">
        <v>100303</v>
      </c>
      <c r="E967" s="116" t="s">
        <v>61</v>
      </c>
      <c r="F967" s="117">
        <v>0</v>
      </c>
      <c r="G967" s="118" t="s">
        <v>95</v>
      </c>
      <c r="H967" s="117">
        <f t="shared" si="29"/>
        <v>0</v>
      </c>
      <c r="I967" s="117">
        <f t="shared" si="30"/>
        <v>0</v>
      </c>
      <c r="J967" s="21"/>
    </row>
    <row r="968" spans="1:10" x14ac:dyDescent="0.25">
      <c r="A968" s="103">
        <v>42774</v>
      </c>
      <c r="B968" s="119" t="s">
        <v>5201</v>
      </c>
      <c r="C968" s="120"/>
      <c r="D968" s="106">
        <v>100304</v>
      </c>
      <c r="E968" s="116" t="s">
        <v>109</v>
      </c>
      <c r="F968" s="117">
        <v>0</v>
      </c>
      <c r="G968" s="118" t="s">
        <v>95</v>
      </c>
      <c r="H968" s="117">
        <f t="shared" si="29"/>
        <v>0</v>
      </c>
      <c r="I968" s="117">
        <f t="shared" si="30"/>
        <v>0</v>
      </c>
      <c r="J968" s="21"/>
    </row>
    <row r="969" spans="1:10" x14ac:dyDescent="0.25">
      <c r="A969" s="103">
        <v>42774</v>
      </c>
      <c r="B969" s="119" t="s">
        <v>5202</v>
      </c>
      <c r="C969" s="120"/>
      <c r="D969" s="106">
        <v>100305</v>
      </c>
      <c r="E969" s="107" t="s">
        <v>281</v>
      </c>
      <c r="F969" s="108">
        <v>1335</v>
      </c>
      <c r="G969" s="111">
        <v>42775</v>
      </c>
      <c r="H969" s="93">
        <f t="shared" si="29"/>
        <v>1335</v>
      </c>
      <c r="I969" s="108">
        <f t="shared" si="30"/>
        <v>0</v>
      </c>
      <c r="J969" s="21"/>
    </row>
    <row r="970" spans="1:10" x14ac:dyDescent="0.25">
      <c r="A970" s="103">
        <v>42774</v>
      </c>
      <c r="B970" s="119" t="s">
        <v>5203</v>
      </c>
      <c r="C970" s="120"/>
      <c r="D970" s="106">
        <v>100306</v>
      </c>
      <c r="E970" s="107" t="s">
        <v>103</v>
      </c>
      <c r="F970" s="108">
        <v>3346.7</v>
      </c>
      <c r="G970" s="111">
        <v>42777</v>
      </c>
      <c r="H970" s="93">
        <f t="shared" si="29"/>
        <v>3346.7</v>
      </c>
      <c r="I970" s="108">
        <f t="shared" si="30"/>
        <v>0</v>
      </c>
      <c r="J970" s="21"/>
    </row>
    <row r="971" spans="1:10" x14ac:dyDescent="0.25">
      <c r="A971" s="103">
        <v>42774</v>
      </c>
      <c r="B971" s="119" t="s">
        <v>5204</v>
      </c>
      <c r="C971" s="120"/>
      <c r="D971" s="106">
        <v>100307</v>
      </c>
      <c r="E971" s="107" t="s">
        <v>712</v>
      </c>
      <c r="F971" s="108">
        <v>3992.1</v>
      </c>
      <c r="G971" s="111">
        <v>42775</v>
      </c>
      <c r="H971" s="93">
        <f t="shared" si="29"/>
        <v>3992.1</v>
      </c>
      <c r="I971" s="108">
        <f t="shared" si="30"/>
        <v>0</v>
      </c>
      <c r="J971" s="21"/>
    </row>
    <row r="972" spans="1:10" x14ac:dyDescent="0.25">
      <c r="A972" s="103">
        <v>42774</v>
      </c>
      <c r="B972" s="119" t="s">
        <v>5205</v>
      </c>
      <c r="C972" s="120"/>
      <c r="D972" s="106">
        <v>100308</v>
      </c>
      <c r="E972" s="107" t="s">
        <v>1380</v>
      </c>
      <c r="F972" s="108">
        <v>1466.1</v>
      </c>
      <c r="G972" s="111">
        <v>42775</v>
      </c>
      <c r="H972" s="93">
        <f t="shared" si="29"/>
        <v>1466.1</v>
      </c>
      <c r="I972" s="108">
        <f t="shared" si="30"/>
        <v>0</v>
      </c>
      <c r="J972" s="21"/>
    </row>
    <row r="973" spans="1:10" x14ac:dyDescent="0.25">
      <c r="A973" s="103">
        <v>42774</v>
      </c>
      <c r="B973" s="119" t="s">
        <v>5206</v>
      </c>
      <c r="C973" s="120"/>
      <c r="D973" s="106">
        <v>100309</v>
      </c>
      <c r="E973" s="107" t="s">
        <v>81</v>
      </c>
      <c r="F973" s="108">
        <v>2267.1999999999998</v>
      </c>
      <c r="G973" s="111">
        <v>42775</v>
      </c>
      <c r="H973" s="93">
        <f t="shared" si="29"/>
        <v>2267.1999999999998</v>
      </c>
      <c r="I973" s="108">
        <f t="shared" si="30"/>
        <v>0</v>
      </c>
      <c r="J973" s="21"/>
    </row>
    <row r="974" spans="1:10" x14ac:dyDescent="0.25">
      <c r="A974" s="103">
        <v>42774</v>
      </c>
      <c r="B974" s="119" t="s">
        <v>5207</v>
      </c>
      <c r="C974" s="120"/>
      <c r="D974" s="106">
        <v>100310</v>
      </c>
      <c r="E974" s="107" t="s">
        <v>1259</v>
      </c>
      <c r="F974" s="108">
        <v>1339.2</v>
      </c>
      <c r="G974" s="111">
        <v>42775</v>
      </c>
      <c r="H974" s="93">
        <f t="shared" si="29"/>
        <v>1339.2</v>
      </c>
      <c r="I974" s="108">
        <f t="shared" si="30"/>
        <v>0</v>
      </c>
      <c r="J974" s="21"/>
    </row>
    <row r="975" spans="1:10" x14ac:dyDescent="0.25">
      <c r="A975" s="103">
        <v>42774</v>
      </c>
      <c r="B975" s="119" t="s">
        <v>5208</v>
      </c>
      <c r="C975" s="120"/>
      <c r="D975" s="106">
        <v>100311</v>
      </c>
      <c r="E975" s="107" t="s">
        <v>182</v>
      </c>
      <c r="F975" s="108">
        <v>2450</v>
      </c>
      <c r="G975" s="111">
        <v>42775</v>
      </c>
      <c r="H975" s="93">
        <f t="shared" si="29"/>
        <v>2450</v>
      </c>
      <c r="I975" s="108">
        <f t="shared" si="30"/>
        <v>0</v>
      </c>
      <c r="J975" s="21"/>
    </row>
    <row r="976" spans="1:10" x14ac:dyDescent="0.25">
      <c r="A976" s="103">
        <v>42774</v>
      </c>
      <c r="B976" s="119" t="s">
        <v>5209</v>
      </c>
      <c r="C976" s="120"/>
      <c r="D976" s="106">
        <v>100312</v>
      </c>
      <c r="E976" s="107" t="s">
        <v>61</v>
      </c>
      <c r="F976" s="108">
        <v>315</v>
      </c>
      <c r="G976" s="111">
        <v>42775</v>
      </c>
      <c r="H976" s="93">
        <f t="shared" si="29"/>
        <v>315</v>
      </c>
      <c r="I976" s="108">
        <f t="shared" si="30"/>
        <v>0</v>
      </c>
      <c r="J976" s="21"/>
    </row>
    <row r="977" spans="1:10" x14ac:dyDescent="0.25">
      <c r="A977" s="103">
        <v>42774</v>
      </c>
      <c r="B977" s="119" t="s">
        <v>5210</v>
      </c>
      <c r="C977" s="120"/>
      <c r="D977" s="106">
        <v>100313</v>
      </c>
      <c r="E977" s="107" t="s">
        <v>186</v>
      </c>
      <c r="F977" s="108">
        <v>1026</v>
      </c>
      <c r="G977" s="111">
        <v>42775</v>
      </c>
      <c r="H977" s="93">
        <f t="shared" si="29"/>
        <v>1026</v>
      </c>
      <c r="I977" s="108">
        <f t="shared" si="30"/>
        <v>0</v>
      </c>
      <c r="J977" s="21"/>
    </row>
    <row r="978" spans="1:10" x14ac:dyDescent="0.25">
      <c r="A978" s="103">
        <v>42774</v>
      </c>
      <c r="B978" s="119" t="s">
        <v>5211</v>
      </c>
      <c r="C978" s="120"/>
      <c r="D978" s="106">
        <v>100314</v>
      </c>
      <c r="E978" s="107" t="s">
        <v>188</v>
      </c>
      <c r="F978" s="108">
        <v>481.6</v>
      </c>
      <c r="G978" s="111">
        <v>42775</v>
      </c>
      <c r="H978" s="93">
        <f t="shared" si="29"/>
        <v>481.6</v>
      </c>
      <c r="I978" s="108">
        <f t="shared" si="30"/>
        <v>0</v>
      </c>
      <c r="J978" s="21"/>
    </row>
    <row r="979" spans="1:10" x14ac:dyDescent="0.25">
      <c r="A979" s="103">
        <v>42774</v>
      </c>
      <c r="B979" s="119" t="s">
        <v>5212</v>
      </c>
      <c r="C979" s="120"/>
      <c r="D979" s="106">
        <v>100315</v>
      </c>
      <c r="E979" s="107" t="s">
        <v>63</v>
      </c>
      <c r="F979" s="108">
        <v>148</v>
      </c>
      <c r="G979" s="111">
        <v>42775</v>
      </c>
      <c r="H979" s="93">
        <f t="shared" si="29"/>
        <v>148</v>
      </c>
      <c r="I979" s="108">
        <f t="shared" si="30"/>
        <v>0</v>
      </c>
      <c r="J979" s="21"/>
    </row>
    <row r="980" spans="1:10" x14ac:dyDescent="0.25">
      <c r="A980" s="103">
        <v>42774</v>
      </c>
      <c r="B980" s="119" t="s">
        <v>5213</v>
      </c>
      <c r="C980" s="120"/>
      <c r="D980" s="106">
        <v>100316</v>
      </c>
      <c r="E980" s="107" t="s">
        <v>57</v>
      </c>
      <c r="F980" s="108">
        <v>592.9</v>
      </c>
      <c r="G980" s="111">
        <v>42775</v>
      </c>
      <c r="H980" s="93">
        <f t="shared" si="29"/>
        <v>592.9</v>
      </c>
      <c r="I980" s="108">
        <f t="shared" si="30"/>
        <v>0</v>
      </c>
      <c r="J980" s="21"/>
    </row>
    <row r="981" spans="1:10" x14ac:dyDescent="0.25">
      <c r="A981" s="103">
        <v>42774</v>
      </c>
      <c r="B981" s="119" t="s">
        <v>5214</v>
      </c>
      <c r="C981" s="120"/>
      <c r="D981" s="106">
        <v>100317</v>
      </c>
      <c r="E981" s="107" t="s">
        <v>53</v>
      </c>
      <c r="F981" s="108">
        <v>2998.6</v>
      </c>
      <c r="G981" s="111">
        <v>42775</v>
      </c>
      <c r="H981" s="93">
        <f t="shared" si="29"/>
        <v>2998.6</v>
      </c>
      <c r="I981" s="108">
        <f t="shared" si="30"/>
        <v>0</v>
      </c>
      <c r="J981" s="21"/>
    </row>
    <row r="982" spans="1:10" x14ac:dyDescent="0.25">
      <c r="A982" s="103">
        <v>42774</v>
      </c>
      <c r="B982" s="119" t="s">
        <v>5215</v>
      </c>
      <c r="C982" s="120"/>
      <c r="D982" s="106">
        <v>100318</v>
      </c>
      <c r="E982" s="107" t="s">
        <v>10</v>
      </c>
      <c r="F982" s="108">
        <v>322909.21999999997</v>
      </c>
      <c r="G982" s="114">
        <v>42777</v>
      </c>
      <c r="H982" s="115">
        <f>132784.1+190125.12</f>
        <v>322909.21999999997</v>
      </c>
      <c r="I982" s="115">
        <f t="shared" si="30"/>
        <v>0</v>
      </c>
      <c r="J982" s="21"/>
    </row>
    <row r="983" spans="1:10" x14ac:dyDescent="0.25">
      <c r="A983" s="103">
        <v>42774</v>
      </c>
      <c r="B983" s="119" t="s">
        <v>5216</v>
      </c>
      <c r="C983" s="120"/>
      <c r="D983" s="106">
        <v>100319</v>
      </c>
      <c r="E983" s="107" t="s">
        <v>193</v>
      </c>
      <c r="F983" s="108">
        <v>2150.4</v>
      </c>
      <c r="G983" s="111">
        <v>42775</v>
      </c>
      <c r="H983" s="93">
        <f t="shared" si="29"/>
        <v>2150.4</v>
      </c>
      <c r="I983" s="108">
        <f t="shared" si="30"/>
        <v>0</v>
      </c>
      <c r="J983" s="21"/>
    </row>
    <row r="984" spans="1:10" x14ac:dyDescent="0.25">
      <c r="A984" s="103">
        <v>42774</v>
      </c>
      <c r="B984" s="119" t="s">
        <v>5217</v>
      </c>
      <c r="C984" s="120"/>
      <c r="D984" s="106">
        <v>100320</v>
      </c>
      <c r="E984" s="116" t="s">
        <v>115</v>
      </c>
      <c r="F984" s="117">
        <v>0</v>
      </c>
      <c r="G984" s="118" t="s">
        <v>95</v>
      </c>
      <c r="H984" s="117">
        <f t="shared" si="29"/>
        <v>0</v>
      </c>
      <c r="I984" s="117">
        <f t="shared" si="30"/>
        <v>0</v>
      </c>
      <c r="J984" s="21"/>
    </row>
    <row r="985" spans="1:10" x14ac:dyDescent="0.25">
      <c r="A985" s="103">
        <v>42774</v>
      </c>
      <c r="B985" s="119" t="s">
        <v>5218</v>
      </c>
      <c r="C985" s="120"/>
      <c r="D985" s="106">
        <v>100321</v>
      </c>
      <c r="E985" s="107" t="s">
        <v>10</v>
      </c>
      <c r="F985" s="108">
        <v>42872.2</v>
      </c>
      <c r="G985" s="111">
        <v>42781</v>
      </c>
      <c r="H985" s="93">
        <f t="shared" si="29"/>
        <v>42872.2</v>
      </c>
      <c r="I985" s="108">
        <f t="shared" si="30"/>
        <v>0</v>
      </c>
      <c r="J985" s="21"/>
    </row>
    <row r="986" spans="1:10" x14ac:dyDescent="0.25">
      <c r="A986" s="103">
        <v>42774</v>
      </c>
      <c r="B986" s="119" t="s">
        <v>5219</v>
      </c>
      <c r="C986" s="120"/>
      <c r="D986" s="106">
        <v>100322</v>
      </c>
      <c r="E986" s="107" t="s">
        <v>10</v>
      </c>
      <c r="F986" s="108">
        <v>5444.7</v>
      </c>
      <c r="G986" s="111">
        <v>42781</v>
      </c>
      <c r="H986" s="93">
        <f t="shared" si="29"/>
        <v>5444.7</v>
      </c>
      <c r="I986" s="108">
        <f t="shared" si="30"/>
        <v>0</v>
      </c>
      <c r="J986" s="21"/>
    </row>
    <row r="987" spans="1:10" x14ac:dyDescent="0.25">
      <c r="A987" s="103">
        <v>42774</v>
      </c>
      <c r="B987" s="119" t="s">
        <v>5220</v>
      </c>
      <c r="C987" s="120"/>
      <c r="D987" s="106">
        <v>100323</v>
      </c>
      <c r="E987" s="107" t="s">
        <v>5221</v>
      </c>
      <c r="F987" s="108">
        <v>3817.6</v>
      </c>
      <c r="G987" s="111">
        <v>42774</v>
      </c>
      <c r="H987" s="93">
        <f t="shared" si="29"/>
        <v>3817.6</v>
      </c>
      <c r="I987" s="108">
        <f t="shared" si="30"/>
        <v>0</v>
      </c>
      <c r="J987" s="21"/>
    </row>
    <row r="988" spans="1:10" x14ac:dyDescent="0.25">
      <c r="A988" s="103">
        <v>42774</v>
      </c>
      <c r="B988" s="119" t="s">
        <v>5222</v>
      </c>
      <c r="C988" s="120"/>
      <c r="D988" s="106">
        <v>100324</v>
      </c>
      <c r="E988" s="107" t="s">
        <v>302</v>
      </c>
      <c r="F988" s="108">
        <v>8434.6</v>
      </c>
      <c r="G988" s="111">
        <v>42774</v>
      </c>
      <c r="H988" s="93">
        <f t="shared" si="29"/>
        <v>8434.6</v>
      </c>
      <c r="I988" s="108">
        <f t="shared" si="30"/>
        <v>0</v>
      </c>
      <c r="J988" s="21"/>
    </row>
    <row r="989" spans="1:10" x14ac:dyDescent="0.25">
      <c r="A989" s="103">
        <v>42774</v>
      </c>
      <c r="B989" s="119" t="s">
        <v>5223</v>
      </c>
      <c r="C989" s="120"/>
      <c r="D989" s="106">
        <v>100325</v>
      </c>
      <c r="E989" s="107" t="s">
        <v>115</v>
      </c>
      <c r="F989" s="108">
        <v>8653.5499999999993</v>
      </c>
      <c r="G989" s="111">
        <v>42784</v>
      </c>
      <c r="H989" s="93">
        <f t="shared" si="29"/>
        <v>8653.5499999999993</v>
      </c>
      <c r="I989" s="108">
        <f t="shared" si="30"/>
        <v>0</v>
      </c>
      <c r="J989" s="21"/>
    </row>
    <row r="990" spans="1:10" x14ac:dyDescent="0.25">
      <c r="A990" s="103">
        <v>42774</v>
      </c>
      <c r="B990" s="119" t="s">
        <v>5224</v>
      </c>
      <c r="C990" s="120"/>
      <c r="D990" s="106">
        <v>100326</v>
      </c>
      <c r="E990" s="107" t="s">
        <v>10</v>
      </c>
      <c r="F990" s="108">
        <v>31925</v>
      </c>
      <c r="G990" s="111">
        <v>42781</v>
      </c>
      <c r="H990" s="93">
        <f t="shared" si="29"/>
        <v>31925</v>
      </c>
      <c r="I990" s="108">
        <f t="shared" si="30"/>
        <v>0</v>
      </c>
      <c r="J990" s="21"/>
    </row>
    <row r="991" spans="1:10" x14ac:dyDescent="0.25">
      <c r="A991" s="103">
        <v>42774</v>
      </c>
      <c r="B991" s="119" t="s">
        <v>5225</v>
      </c>
      <c r="C991" s="120"/>
      <c r="D991" s="106">
        <v>100327</v>
      </c>
      <c r="E991" s="107" t="s">
        <v>1325</v>
      </c>
      <c r="F991" s="108">
        <v>1761.4</v>
      </c>
      <c r="G991" s="111">
        <v>42775</v>
      </c>
      <c r="H991" s="93">
        <f t="shared" si="29"/>
        <v>1761.4</v>
      </c>
      <c r="I991" s="108">
        <f t="shared" si="30"/>
        <v>0</v>
      </c>
      <c r="J991" s="21"/>
    </row>
    <row r="992" spans="1:10" x14ac:dyDescent="0.25">
      <c r="A992" s="103">
        <v>42774</v>
      </c>
      <c r="B992" s="119" t="s">
        <v>5226</v>
      </c>
      <c r="C992" s="120"/>
      <c r="D992" s="106">
        <v>100328</v>
      </c>
      <c r="E992" s="107" t="s">
        <v>226</v>
      </c>
      <c r="F992" s="108">
        <v>2278.8000000000002</v>
      </c>
      <c r="G992" s="111">
        <v>42775</v>
      </c>
      <c r="H992" s="93">
        <f t="shared" si="29"/>
        <v>2278.8000000000002</v>
      </c>
      <c r="I992" s="108">
        <f t="shared" si="30"/>
        <v>0</v>
      </c>
      <c r="J992" s="21"/>
    </row>
    <row r="993" spans="1:10" x14ac:dyDescent="0.25">
      <c r="A993" s="103">
        <v>42774</v>
      </c>
      <c r="B993" s="119" t="s">
        <v>5227</v>
      </c>
      <c r="C993" s="120"/>
      <c r="D993" s="106">
        <v>100329</v>
      </c>
      <c r="E993" s="107" t="s">
        <v>630</v>
      </c>
      <c r="F993" s="108">
        <v>2192.17</v>
      </c>
      <c r="G993" s="111">
        <v>42775</v>
      </c>
      <c r="H993" s="93">
        <f t="shared" si="29"/>
        <v>2192.17</v>
      </c>
      <c r="I993" s="108">
        <f t="shared" si="30"/>
        <v>0</v>
      </c>
      <c r="J993" s="21"/>
    </row>
    <row r="994" spans="1:10" x14ac:dyDescent="0.25">
      <c r="A994" s="103">
        <v>42774</v>
      </c>
      <c r="B994" s="119" t="s">
        <v>5228</v>
      </c>
      <c r="C994" s="120"/>
      <c r="D994" s="106">
        <v>100330</v>
      </c>
      <c r="E994" s="107" t="s">
        <v>693</v>
      </c>
      <c r="F994" s="108">
        <v>28915.200000000001</v>
      </c>
      <c r="G994" s="111">
        <v>42802</v>
      </c>
      <c r="H994" s="93">
        <f t="shared" si="29"/>
        <v>28915.200000000001</v>
      </c>
      <c r="I994" s="108">
        <f t="shared" si="30"/>
        <v>0</v>
      </c>
      <c r="J994" s="21"/>
    </row>
    <row r="995" spans="1:10" x14ac:dyDescent="0.25">
      <c r="A995" s="103">
        <v>42774</v>
      </c>
      <c r="B995" s="119" t="s">
        <v>5229</v>
      </c>
      <c r="C995" s="120"/>
      <c r="D995" s="106">
        <v>100331</v>
      </c>
      <c r="E995" s="107" t="s">
        <v>10</v>
      </c>
      <c r="F995" s="108">
        <v>9570</v>
      </c>
      <c r="G995" s="111">
        <v>42781</v>
      </c>
      <c r="H995" s="93">
        <f t="shared" si="29"/>
        <v>9570</v>
      </c>
      <c r="I995" s="108">
        <f t="shared" si="30"/>
        <v>0</v>
      </c>
      <c r="J995" s="21"/>
    </row>
    <row r="996" spans="1:10" x14ac:dyDescent="0.25">
      <c r="A996" s="103">
        <v>42774</v>
      </c>
      <c r="B996" s="119" t="s">
        <v>5230</v>
      </c>
      <c r="C996" s="120"/>
      <c r="D996" s="106">
        <v>100332</v>
      </c>
      <c r="E996" s="107" t="s">
        <v>697</v>
      </c>
      <c r="F996" s="108">
        <v>453</v>
      </c>
      <c r="G996" s="111">
        <v>42802</v>
      </c>
      <c r="H996" s="93">
        <f t="shared" si="29"/>
        <v>453</v>
      </c>
      <c r="I996" s="108">
        <f t="shared" si="30"/>
        <v>0</v>
      </c>
      <c r="J996" s="21"/>
    </row>
    <row r="997" spans="1:10" x14ac:dyDescent="0.25">
      <c r="A997" s="103">
        <v>42774</v>
      </c>
      <c r="B997" s="119" t="s">
        <v>5231</v>
      </c>
      <c r="C997" s="120"/>
      <c r="D997" s="106">
        <v>100333</v>
      </c>
      <c r="E997" s="107" t="s">
        <v>523</v>
      </c>
      <c r="F997" s="108">
        <v>22063.599999999999</v>
      </c>
      <c r="G997" s="111">
        <v>42784</v>
      </c>
      <c r="H997" s="93">
        <f t="shared" si="29"/>
        <v>22063.599999999999</v>
      </c>
      <c r="I997" s="108">
        <f t="shared" si="30"/>
        <v>0</v>
      </c>
      <c r="J997" s="21"/>
    </row>
    <row r="998" spans="1:10" x14ac:dyDescent="0.25">
      <c r="A998" s="103">
        <v>42774</v>
      </c>
      <c r="B998" s="119" t="s">
        <v>5232</v>
      </c>
      <c r="C998" s="120"/>
      <c r="D998" s="106">
        <v>100334</v>
      </c>
      <c r="E998" s="107" t="s">
        <v>8</v>
      </c>
      <c r="F998" s="108">
        <v>988.8</v>
      </c>
      <c r="G998" s="111">
        <v>42774</v>
      </c>
      <c r="H998" s="93">
        <f t="shared" si="29"/>
        <v>988.8</v>
      </c>
      <c r="I998" s="108">
        <f t="shared" si="30"/>
        <v>0</v>
      </c>
      <c r="J998" s="21"/>
    </row>
    <row r="999" spans="1:10" x14ac:dyDescent="0.25">
      <c r="A999" s="103">
        <v>42774</v>
      </c>
      <c r="B999" s="119" t="s">
        <v>5233</v>
      </c>
      <c r="C999" s="120"/>
      <c r="D999" s="106">
        <v>100335</v>
      </c>
      <c r="E999" s="107" t="s">
        <v>5234</v>
      </c>
      <c r="F999" s="108">
        <v>12008</v>
      </c>
      <c r="G999" s="111">
        <v>42775</v>
      </c>
      <c r="H999" s="93">
        <f t="shared" si="29"/>
        <v>12008</v>
      </c>
      <c r="I999" s="108">
        <f t="shared" si="30"/>
        <v>0</v>
      </c>
      <c r="J999" s="21"/>
    </row>
    <row r="1000" spans="1:10" x14ac:dyDescent="0.25">
      <c r="A1000" s="103">
        <v>42774</v>
      </c>
      <c r="B1000" s="119" t="s">
        <v>5235</v>
      </c>
      <c r="C1000" s="120"/>
      <c r="D1000" s="106">
        <v>100336</v>
      </c>
      <c r="E1000" s="107" t="s">
        <v>10</v>
      </c>
      <c r="F1000" s="108">
        <v>23718.400000000001</v>
      </c>
      <c r="G1000" s="111">
        <v>42781</v>
      </c>
      <c r="H1000" s="93">
        <f t="shared" si="29"/>
        <v>23718.400000000001</v>
      </c>
      <c r="I1000" s="108">
        <f t="shared" si="30"/>
        <v>0</v>
      </c>
      <c r="J1000" s="21"/>
    </row>
    <row r="1001" spans="1:10" x14ac:dyDescent="0.25">
      <c r="A1001" s="103">
        <v>42774</v>
      </c>
      <c r="B1001" s="119" t="s">
        <v>5236</v>
      </c>
      <c r="C1001" s="120"/>
      <c r="D1001" s="106">
        <v>100337</v>
      </c>
      <c r="E1001" s="107" t="s">
        <v>2054</v>
      </c>
      <c r="F1001" s="108">
        <v>2623.6</v>
      </c>
      <c r="G1001" s="111">
        <v>42774</v>
      </c>
      <c r="H1001" s="93">
        <f t="shared" si="29"/>
        <v>2623.6</v>
      </c>
      <c r="I1001" s="108">
        <f t="shared" si="30"/>
        <v>0</v>
      </c>
      <c r="J1001" s="21"/>
    </row>
    <row r="1002" spans="1:10" x14ac:dyDescent="0.25">
      <c r="A1002" s="103">
        <v>42774</v>
      </c>
      <c r="B1002" s="119" t="s">
        <v>5237</v>
      </c>
      <c r="C1002" s="120"/>
      <c r="D1002" s="106">
        <v>100338</v>
      </c>
      <c r="E1002" s="107" t="s">
        <v>367</v>
      </c>
      <c r="F1002" s="108">
        <v>900</v>
      </c>
      <c r="G1002" s="111">
        <v>42774</v>
      </c>
      <c r="H1002" s="93">
        <f t="shared" si="29"/>
        <v>900</v>
      </c>
      <c r="I1002" s="108">
        <f t="shared" si="30"/>
        <v>0</v>
      </c>
      <c r="J1002" s="21"/>
    </row>
    <row r="1003" spans="1:10" x14ac:dyDescent="0.25">
      <c r="A1003" s="103">
        <v>42774</v>
      </c>
      <c r="B1003" s="119" t="s">
        <v>5238</v>
      </c>
      <c r="C1003" s="120"/>
      <c r="D1003" s="106">
        <v>100339</v>
      </c>
      <c r="E1003" s="107" t="s">
        <v>472</v>
      </c>
      <c r="F1003" s="108">
        <v>11406</v>
      </c>
      <c r="G1003" s="111">
        <v>42782</v>
      </c>
      <c r="H1003" s="93">
        <f t="shared" si="29"/>
        <v>11406</v>
      </c>
      <c r="I1003" s="108">
        <f t="shared" si="30"/>
        <v>0</v>
      </c>
      <c r="J1003" s="21"/>
    </row>
    <row r="1004" spans="1:10" x14ac:dyDescent="0.25">
      <c r="A1004" s="103">
        <v>42774</v>
      </c>
      <c r="B1004" s="119" t="s">
        <v>5239</v>
      </c>
      <c r="C1004" s="120"/>
      <c r="D1004" s="106">
        <v>100340</v>
      </c>
      <c r="E1004" s="107" t="s">
        <v>222</v>
      </c>
      <c r="F1004" s="108">
        <v>232320</v>
      </c>
      <c r="G1004" s="111">
        <v>42784</v>
      </c>
      <c r="H1004" s="93">
        <f t="shared" si="29"/>
        <v>232320</v>
      </c>
      <c r="I1004" s="108">
        <f t="shared" si="30"/>
        <v>0</v>
      </c>
      <c r="J1004" s="21"/>
    </row>
    <row r="1005" spans="1:10" x14ac:dyDescent="0.25">
      <c r="A1005" s="103">
        <v>42774</v>
      </c>
      <c r="B1005" s="119" t="s">
        <v>5240</v>
      </c>
      <c r="C1005" s="120"/>
      <c r="D1005" s="106">
        <v>100341</v>
      </c>
      <c r="E1005" s="107" t="s">
        <v>2240</v>
      </c>
      <c r="F1005" s="108">
        <v>1466.4</v>
      </c>
      <c r="G1005" s="111" t="s">
        <v>1743</v>
      </c>
      <c r="H1005" s="93">
        <f t="shared" si="29"/>
        <v>1466.4</v>
      </c>
      <c r="I1005" s="108">
        <f t="shared" si="30"/>
        <v>0</v>
      </c>
      <c r="J1005" s="21"/>
    </row>
    <row r="1006" spans="1:10" x14ac:dyDescent="0.25">
      <c r="A1006" s="103">
        <v>42774</v>
      </c>
      <c r="B1006" s="119" t="s">
        <v>5241</v>
      </c>
      <c r="C1006" s="120"/>
      <c r="D1006" s="106">
        <v>100342</v>
      </c>
      <c r="E1006" s="107" t="s">
        <v>12</v>
      </c>
      <c r="F1006" s="108">
        <v>1252.8</v>
      </c>
      <c r="G1006" s="111">
        <v>42775</v>
      </c>
      <c r="H1006" s="93">
        <f t="shared" si="29"/>
        <v>1252.8</v>
      </c>
      <c r="I1006" s="108">
        <f t="shared" si="30"/>
        <v>0</v>
      </c>
      <c r="J1006" s="21"/>
    </row>
    <row r="1007" spans="1:10" x14ac:dyDescent="0.25">
      <c r="A1007" s="103">
        <v>42774</v>
      </c>
      <c r="B1007" s="119" t="s">
        <v>5242</v>
      </c>
      <c r="C1007" s="120"/>
      <c r="D1007" s="106">
        <v>100343</v>
      </c>
      <c r="E1007" s="107" t="s">
        <v>472</v>
      </c>
      <c r="F1007" s="108">
        <v>3003</v>
      </c>
      <c r="G1007" s="111">
        <v>42782</v>
      </c>
      <c r="H1007" s="93">
        <f t="shared" si="29"/>
        <v>3003</v>
      </c>
      <c r="I1007" s="108">
        <f t="shared" si="30"/>
        <v>0</v>
      </c>
      <c r="J1007" s="21"/>
    </row>
    <row r="1008" spans="1:10" x14ac:dyDescent="0.25">
      <c r="A1008" s="103">
        <v>42774</v>
      </c>
      <c r="B1008" s="119" t="s">
        <v>5243</v>
      </c>
      <c r="C1008" s="120"/>
      <c r="D1008" s="106">
        <v>100344</v>
      </c>
      <c r="E1008" s="107" t="s">
        <v>120</v>
      </c>
      <c r="F1008" s="108">
        <v>1612.92</v>
      </c>
      <c r="G1008" s="111"/>
      <c r="H1008" s="93">
        <f t="shared" si="29"/>
        <v>1612.92</v>
      </c>
      <c r="I1008" s="108">
        <f t="shared" si="30"/>
        <v>0</v>
      </c>
      <c r="J1008" s="21"/>
    </row>
    <row r="1009" spans="1:10" x14ac:dyDescent="0.25">
      <c r="A1009" s="103">
        <v>42774</v>
      </c>
      <c r="B1009" s="119" t="s">
        <v>5244</v>
      </c>
      <c r="C1009" s="120"/>
      <c r="D1009" s="106">
        <v>100345</v>
      </c>
      <c r="E1009" s="128" t="s">
        <v>312</v>
      </c>
      <c r="F1009" s="108">
        <v>22340</v>
      </c>
      <c r="G1009" s="111">
        <v>42794</v>
      </c>
      <c r="H1009" s="93">
        <f t="shared" si="29"/>
        <v>22340</v>
      </c>
      <c r="I1009" s="108">
        <f t="shared" si="30"/>
        <v>0</v>
      </c>
      <c r="J1009" s="21"/>
    </row>
    <row r="1010" spans="1:10" x14ac:dyDescent="0.25">
      <c r="A1010" s="103">
        <v>42774</v>
      </c>
      <c r="B1010" s="119" t="s">
        <v>5245</v>
      </c>
      <c r="C1010" s="120"/>
      <c r="D1010" s="106">
        <v>100346</v>
      </c>
      <c r="E1010" s="107" t="s">
        <v>211</v>
      </c>
      <c r="F1010" s="108">
        <v>8086.9</v>
      </c>
      <c r="G1010" s="111"/>
      <c r="H1010" s="93">
        <f t="shared" si="29"/>
        <v>8086.9</v>
      </c>
      <c r="I1010" s="108">
        <f t="shared" si="30"/>
        <v>0</v>
      </c>
      <c r="J1010" s="21"/>
    </row>
    <row r="1011" spans="1:10" x14ac:dyDescent="0.25">
      <c r="A1011" s="103">
        <v>42774</v>
      </c>
      <c r="B1011" s="119" t="s">
        <v>5246</v>
      </c>
      <c r="C1011" s="120"/>
      <c r="D1011" s="106">
        <v>100347</v>
      </c>
      <c r="E1011" s="107" t="s">
        <v>10</v>
      </c>
      <c r="F1011" s="108">
        <v>503.1</v>
      </c>
      <c r="G1011" s="111">
        <v>42781</v>
      </c>
      <c r="H1011" s="93">
        <f t="shared" si="29"/>
        <v>503.1</v>
      </c>
      <c r="I1011" s="108">
        <f t="shared" si="30"/>
        <v>0</v>
      </c>
      <c r="J1011" s="21"/>
    </row>
    <row r="1012" spans="1:10" x14ac:dyDescent="0.25">
      <c r="A1012" s="103">
        <v>42774</v>
      </c>
      <c r="B1012" s="119" t="s">
        <v>5247</v>
      </c>
      <c r="C1012" s="120"/>
      <c r="D1012" s="106">
        <v>100348</v>
      </c>
      <c r="E1012" s="107" t="s">
        <v>298</v>
      </c>
      <c r="F1012" s="108">
        <v>2335.8000000000002</v>
      </c>
      <c r="G1012" s="111">
        <v>42775</v>
      </c>
      <c r="H1012" s="93">
        <f t="shared" si="29"/>
        <v>2335.8000000000002</v>
      </c>
      <c r="I1012" s="108">
        <f t="shared" si="30"/>
        <v>0</v>
      </c>
      <c r="J1012" s="21"/>
    </row>
    <row r="1013" spans="1:10" x14ac:dyDescent="0.25">
      <c r="A1013" s="103">
        <v>42774</v>
      </c>
      <c r="B1013" s="119" t="s">
        <v>5248</v>
      </c>
      <c r="C1013" s="120"/>
      <c r="D1013" s="106">
        <v>100349</v>
      </c>
      <c r="E1013" s="107" t="s">
        <v>921</v>
      </c>
      <c r="F1013" s="108">
        <v>4706.1000000000004</v>
      </c>
      <c r="G1013" s="111">
        <v>42775</v>
      </c>
      <c r="H1013" s="93">
        <f t="shared" ref="H1013:H1076" si="31">F1013</f>
        <v>4706.1000000000004</v>
      </c>
      <c r="I1013" s="108">
        <f t="shared" si="30"/>
        <v>0</v>
      </c>
      <c r="J1013" s="21"/>
    </row>
    <row r="1014" spans="1:10" x14ac:dyDescent="0.25">
      <c r="A1014" s="103">
        <v>42775</v>
      </c>
      <c r="B1014" s="119" t="s">
        <v>5249</v>
      </c>
      <c r="C1014" s="120"/>
      <c r="D1014" s="106">
        <v>100350</v>
      </c>
      <c r="E1014" s="107" t="s">
        <v>231</v>
      </c>
      <c r="F1014" s="108">
        <v>7302.3</v>
      </c>
      <c r="G1014" s="111">
        <v>42776</v>
      </c>
      <c r="H1014" s="93">
        <f t="shared" si="31"/>
        <v>7302.3</v>
      </c>
      <c r="I1014" s="108">
        <f t="shared" si="30"/>
        <v>0</v>
      </c>
      <c r="J1014" s="21"/>
    </row>
    <row r="1015" spans="1:10" x14ac:dyDescent="0.25">
      <c r="A1015" s="103">
        <v>42775</v>
      </c>
      <c r="B1015" s="119" t="s">
        <v>5250</v>
      </c>
      <c r="C1015" s="120"/>
      <c r="D1015" s="106">
        <v>100351</v>
      </c>
      <c r="E1015" s="107" t="s">
        <v>231</v>
      </c>
      <c r="F1015" s="108">
        <v>34406.6</v>
      </c>
      <c r="G1015" s="111">
        <v>42776</v>
      </c>
      <c r="H1015" s="93">
        <f t="shared" si="31"/>
        <v>34406.6</v>
      </c>
      <c r="I1015" s="108">
        <f t="shared" si="30"/>
        <v>0</v>
      </c>
      <c r="J1015" s="21"/>
    </row>
    <row r="1016" spans="1:10" x14ac:dyDescent="0.25">
      <c r="A1016" s="103">
        <v>42775</v>
      </c>
      <c r="B1016" s="119" t="s">
        <v>5251</v>
      </c>
      <c r="C1016" s="120"/>
      <c r="D1016" s="106">
        <v>100352</v>
      </c>
      <c r="E1016" s="107" t="s">
        <v>17</v>
      </c>
      <c r="F1016" s="108">
        <v>2695</v>
      </c>
      <c r="G1016" s="111">
        <v>42775</v>
      </c>
      <c r="H1016" s="93">
        <f t="shared" si="31"/>
        <v>2695</v>
      </c>
      <c r="I1016" s="108">
        <f t="shared" si="30"/>
        <v>0</v>
      </c>
      <c r="J1016" s="21"/>
    </row>
    <row r="1017" spans="1:10" x14ac:dyDescent="0.25">
      <c r="A1017" s="103">
        <v>42775</v>
      </c>
      <c r="B1017" s="119" t="s">
        <v>5252</v>
      </c>
      <c r="C1017" s="120"/>
      <c r="D1017" s="106">
        <v>100353</v>
      </c>
      <c r="E1017" s="107" t="s">
        <v>1786</v>
      </c>
      <c r="F1017" s="108">
        <v>5727.6</v>
      </c>
      <c r="G1017" s="111">
        <v>42775</v>
      </c>
      <c r="H1017" s="93">
        <f t="shared" si="31"/>
        <v>5727.6</v>
      </c>
      <c r="I1017" s="108">
        <f t="shared" ref="I1017:I1080" si="32">F1017-H1017</f>
        <v>0</v>
      </c>
      <c r="J1017" s="21"/>
    </row>
    <row r="1018" spans="1:10" x14ac:dyDescent="0.25">
      <c r="A1018" s="103">
        <v>42775</v>
      </c>
      <c r="B1018" s="119" t="s">
        <v>5253</v>
      </c>
      <c r="C1018" s="120"/>
      <c r="D1018" s="106">
        <v>100354</v>
      </c>
      <c r="E1018" s="107" t="s">
        <v>21</v>
      </c>
      <c r="F1018" s="108">
        <v>46071</v>
      </c>
      <c r="G1018" s="111">
        <v>42786</v>
      </c>
      <c r="H1018" s="93">
        <f t="shared" si="31"/>
        <v>46071</v>
      </c>
      <c r="I1018" s="108">
        <f t="shared" si="32"/>
        <v>0</v>
      </c>
      <c r="J1018" s="21"/>
    </row>
    <row r="1019" spans="1:10" x14ac:dyDescent="0.25">
      <c r="A1019" s="103">
        <v>42775</v>
      </c>
      <c r="B1019" s="119" t="s">
        <v>5254</v>
      </c>
      <c r="C1019" s="120"/>
      <c r="D1019" s="106">
        <v>100355</v>
      </c>
      <c r="E1019" s="107" t="s">
        <v>32</v>
      </c>
      <c r="F1019" s="108">
        <v>6202.5</v>
      </c>
      <c r="G1019" s="111">
        <v>42781</v>
      </c>
      <c r="H1019" s="93">
        <f t="shared" si="31"/>
        <v>6202.5</v>
      </c>
      <c r="I1019" s="108">
        <f t="shared" si="32"/>
        <v>0</v>
      </c>
      <c r="J1019" s="21"/>
    </row>
    <row r="1020" spans="1:10" x14ac:dyDescent="0.25">
      <c r="A1020" s="103">
        <v>42775</v>
      </c>
      <c r="B1020" s="119" t="s">
        <v>5255</v>
      </c>
      <c r="C1020" s="120"/>
      <c r="D1020" s="106">
        <v>100356</v>
      </c>
      <c r="E1020" s="107" t="s">
        <v>428</v>
      </c>
      <c r="F1020" s="108">
        <v>1885</v>
      </c>
      <c r="G1020" s="111">
        <v>42777</v>
      </c>
      <c r="H1020" s="93">
        <f t="shared" si="31"/>
        <v>1885</v>
      </c>
      <c r="I1020" s="108">
        <f t="shared" si="32"/>
        <v>0</v>
      </c>
      <c r="J1020" s="21"/>
    </row>
    <row r="1021" spans="1:10" x14ac:dyDescent="0.25">
      <c r="A1021" s="103">
        <v>42775</v>
      </c>
      <c r="B1021" s="119" t="s">
        <v>5256</v>
      </c>
      <c r="C1021" s="120"/>
      <c r="D1021" s="106">
        <v>100357</v>
      </c>
      <c r="E1021" s="107" t="s">
        <v>19</v>
      </c>
      <c r="F1021" s="108">
        <v>980</v>
      </c>
      <c r="G1021" s="111">
        <v>42775</v>
      </c>
      <c r="H1021" s="93">
        <f t="shared" si="31"/>
        <v>980</v>
      </c>
      <c r="I1021" s="108">
        <f t="shared" si="32"/>
        <v>0</v>
      </c>
      <c r="J1021" s="21"/>
    </row>
    <row r="1022" spans="1:10" x14ac:dyDescent="0.25">
      <c r="A1022" s="103">
        <v>42775</v>
      </c>
      <c r="B1022" s="119" t="s">
        <v>5257</v>
      </c>
      <c r="C1022" s="120"/>
      <c r="D1022" s="106">
        <v>100358</v>
      </c>
      <c r="E1022" s="107" t="s">
        <v>49</v>
      </c>
      <c r="F1022" s="108">
        <v>7607.2</v>
      </c>
      <c r="G1022" s="111">
        <v>42776</v>
      </c>
      <c r="H1022" s="93">
        <f t="shared" si="31"/>
        <v>7607.2</v>
      </c>
      <c r="I1022" s="108">
        <f t="shared" si="32"/>
        <v>0</v>
      </c>
      <c r="J1022" s="21"/>
    </row>
    <row r="1023" spans="1:10" x14ac:dyDescent="0.25">
      <c r="A1023" s="103">
        <v>42775</v>
      </c>
      <c r="B1023" s="119" t="s">
        <v>5258</v>
      </c>
      <c r="C1023" s="120"/>
      <c r="D1023" s="106">
        <v>100359</v>
      </c>
      <c r="E1023" s="107" t="s">
        <v>71</v>
      </c>
      <c r="F1023" s="108">
        <v>2450</v>
      </c>
      <c r="G1023" s="111">
        <v>42775</v>
      </c>
      <c r="H1023" s="93">
        <f t="shared" si="31"/>
        <v>2450</v>
      </c>
      <c r="I1023" s="108">
        <f t="shared" si="32"/>
        <v>0</v>
      </c>
      <c r="J1023" s="21"/>
    </row>
    <row r="1024" spans="1:10" x14ac:dyDescent="0.25">
      <c r="A1024" s="103">
        <v>42775</v>
      </c>
      <c r="B1024" s="119" t="s">
        <v>5259</v>
      </c>
      <c r="C1024" s="120"/>
      <c r="D1024" s="106">
        <v>100360</v>
      </c>
      <c r="E1024" s="107" t="s">
        <v>5260</v>
      </c>
      <c r="F1024" s="108">
        <v>33547.5</v>
      </c>
      <c r="G1024" s="111">
        <v>42783</v>
      </c>
      <c r="H1024" s="93">
        <f t="shared" si="31"/>
        <v>33547.5</v>
      </c>
      <c r="I1024" s="108">
        <f t="shared" si="32"/>
        <v>0</v>
      </c>
      <c r="J1024" s="21"/>
    </row>
    <row r="1025" spans="1:10" x14ac:dyDescent="0.25">
      <c r="A1025" s="103">
        <v>42775</v>
      </c>
      <c r="B1025" s="119" t="s">
        <v>5261</v>
      </c>
      <c r="C1025" s="120"/>
      <c r="D1025" s="106">
        <v>100361</v>
      </c>
      <c r="E1025" s="107" t="s">
        <v>157</v>
      </c>
      <c r="F1025" s="108">
        <v>31432.2</v>
      </c>
      <c r="G1025" s="111">
        <v>42775</v>
      </c>
      <c r="H1025" s="93">
        <f t="shared" si="31"/>
        <v>31432.2</v>
      </c>
      <c r="I1025" s="108">
        <f t="shared" si="32"/>
        <v>0</v>
      </c>
      <c r="J1025" s="21"/>
    </row>
    <row r="1026" spans="1:10" x14ac:dyDescent="0.25">
      <c r="A1026" s="103">
        <v>42775</v>
      </c>
      <c r="B1026" s="119" t="s">
        <v>5262</v>
      </c>
      <c r="C1026" s="120"/>
      <c r="D1026" s="106">
        <v>100362</v>
      </c>
      <c r="E1026" s="107" t="s">
        <v>974</v>
      </c>
      <c r="F1026" s="108">
        <v>10927.6</v>
      </c>
      <c r="G1026" s="111">
        <v>42775</v>
      </c>
      <c r="H1026" s="93">
        <f t="shared" si="31"/>
        <v>10927.6</v>
      </c>
      <c r="I1026" s="108">
        <f t="shared" si="32"/>
        <v>0</v>
      </c>
      <c r="J1026" s="21"/>
    </row>
    <row r="1027" spans="1:10" x14ac:dyDescent="0.25">
      <c r="A1027" s="103">
        <v>42775</v>
      </c>
      <c r="B1027" s="119" t="s">
        <v>5263</v>
      </c>
      <c r="C1027" s="120"/>
      <c r="D1027" s="106">
        <v>100363</v>
      </c>
      <c r="E1027" s="107" t="s">
        <v>476</v>
      </c>
      <c r="F1027" s="108">
        <v>14656</v>
      </c>
      <c r="G1027" s="111">
        <v>42775</v>
      </c>
      <c r="H1027" s="93">
        <f t="shared" si="31"/>
        <v>14656</v>
      </c>
      <c r="I1027" s="108">
        <f t="shared" si="32"/>
        <v>0</v>
      </c>
      <c r="J1027" s="21"/>
    </row>
    <row r="1028" spans="1:10" x14ac:dyDescent="0.25">
      <c r="A1028" s="103">
        <v>42775</v>
      </c>
      <c r="B1028" s="119" t="s">
        <v>5264</v>
      </c>
      <c r="C1028" s="120"/>
      <c r="D1028" s="106">
        <v>100364</v>
      </c>
      <c r="E1028" s="107" t="s">
        <v>28</v>
      </c>
      <c r="F1028" s="108">
        <v>9315</v>
      </c>
      <c r="G1028" s="111">
        <v>42775</v>
      </c>
      <c r="H1028" s="93">
        <f t="shared" si="31"/>
        <v>9315</v>
      </c>
      <c r="I1028" s="108">
        <f t="shared" si="32"/>
        <v>0</v>
      </c>
      <c r="J1028" s="21"/>
    </row>
    <row r="1029" spans="1:10" x14ac:dyDescent="0.25">
      <c r="A1029" s="103">
        <v>42775</v>
      </c>
      <c r="B1029" s="119" t="s">
        <v>5265</v>
      </c>
      <c r="C1029" s="120"/>
      <c r="D1029" s="106">
        <v>100365</v>
      </c>
      <c r="E1029" s="107" t="s">
        <v>12</v>
      </c>
      <c r="F1029" s="108">
        <v>857</v>
      </c>
      <c r="G1029" s="111">
        <v>42775</v>
      </c>
      <c r="H1029" s="93">
        <f t="shared" si="31"/>
        <v>857</v>
      </c>
      <c r="I1029" s="108">
        <f t="shared" si="32"/>
        <v>0</v>
      </c>
      <c r="J1029" s="21"/>
    </row>
    <row r="1030" spans="1:10" x14ac:dyDescent="0.25">
      <c r="A1030" s="103">
        <v>42775</v>
      </c>
      <c r="B1030" s="119" t="s">
        <v>5266</v>
      </c>
      <c r="C1030" s="120"/>
      <c r="D1030" s="106">
        <v>100366</v>
      </c>
      <c r="E1030" s="107" t="s">
        <v>231</v>
      </c>
      <c r="F1030" s="108">
        <v>1440</v>
      </c>
      <c r="G1030" s="111">
        <v>42776</v>
      </c>
      <c r="H1030" s="93">
        <f t="shared" si="31"/>
        <v>1440</v>
      </c>
      <c r="I1030" s="108">
        <f t="shared" si="32"/>
        <v>0</v>
      </c>
      <c r="J1030" s="21"/>
    </row>
    <row r="1031" spans="1:10" ht="30" x14ac:dyDescent="0.25">
      <c r="A1031" s="103">
        <v>42775</v>
      </c>
      <c r="B1031" s="119" t="s">
        <v>5267</v>
      </c>
      <c r="C1031" s="120"/>
      <c r="D1031" s="106">
        <v>100367</v>
      </c>
      <c r="E1031" s="107" t="s">
        <v>35</v>
      </c>
      <c r="F1031" s="108">
        <v>13128.15</v>
      </c>
      <c r="G1031" s="114" t="s">
        <v>5268</v>
      </c>
      <c r="H1031" s="115">
        <f>8200+4928.15</f>
        <v>13128.15</v>
      </c>
      <c r="I1031" s="115">
        <f t="shared" si="32"/>
        <v>0</v>
      </c>
      <c r="J1031" s="21"/>
    </row>
    <row r="1032" spans="1:10" x14ac:dyDescent="0.25">
      <c r="A1032" s="103">
        <v>42775</v>
      </c>
      <c r="B1032" s="119" t="s">
        <v>5269</v>
      </c>
      <c r="C1032" s="120"/>
      <c r="D1032" s="106">
        <v>100368</v>
      </c>
      <c r="E1032" s="107" t="s">
        <v>43</v>
      </c>
      <c r="F1032" s="108">
        <v>1698.3</v>
      </c>
      <c r="G1032" s="111">
        <v>42777</v>
      </c>
      <c r="H1032" s="93">
        <f t="shared" si="31"/>
        <v>1698.3</v>
      </c>
      <c r="I1032" s="108">
        <f t="shared" si="32"/>
        <v>0</v>
      </c>
      <c r="J1032" s="21"/>
    </row>
    <row r="1033" spans="1:10" x14ac:dyDescent="0.25">
      <c r="A1033" s="103">
        <v>42775</v>
      </c>
      <c r="B1033" s="119" t="s">
        <v>5270</v>
      </c>
      <c r="C1033" s="120"/>
      <c r="D1033" s="106">
        <v>100369</v>
      </c>
      <c r="E1033" s="107" t="s">
        <v>10</v>
      </c>
      <c r="F1033" s="108">
        <v>7359</v>
      </c>
      <c r="G1033" s="111">
        <v>42781</v>
      </c>
      <c r="H1033" s="93">
        <f t="shared" si="31"/>
        <v>7359</v>
      </c>
      <c r="I1033" s="108">
        <f t="shared" si="32"/>
        <v>0</v>
      </c>
      <c r="J1033" s="21"/>
    </row>
    <row r="1034" spans="1:10" x14ac:dyDescent="0.25">
      <c r="A1034" s="103">
        <v>42775</v>
      </c>
      <c r="B1034" s="119" t="s">
        <v>5271</v>
      </c>
      <c r="C1034" s="120"/>
      <c r="D1034" s="106">
        <v>100370</v>
      </c>
      <c r="E1034" s="107" t="s">
        <v>51</v>
      </c>
      <c r="F1034" s="108">
        <v>3540.9</v>
      </c>
      <c r="G1034" s="111">
        <v>42777</v>
      </c>
      <c r="H1034" s="93">
        <f t="shared" si="31"/>
        <v>3540.9</v>
      </c>
      <c r="I1034" s="108">
        <f t="shared" si="32"/>
        <v>0</v>
      </c>
      <c r="J1034" s="21"/>
    </row>
    <row r="1035" spans="1:10" x14ac:dyDescent="0.25">
      <c r="A1035" s="103">
        <v>42775</v>
      </c>
      <c r="B1035" s="119" t="s">
        <v>5272</v>
      </c>
      <c r="C1035" s="120"/>
      <c r="D1035" s="106">
        <v>100371</v>
      </c>
      <c r="E1035" s="107" t="s">
        <v>5273</v>
      </c>
      <c r="F1035" s="108">
        <v>29319.200000000001</v>
      </c>
      <c r="G1035" s="111">
        <v>42775</v>
      </c>
      <c r="H1035" s="93">
        <f t="shared" si="31"/>
        <v>29319.200000000001</v>
      </c>
      <c r="I1035" s="108">
        <f t="shared" si="32"/>
        <v>0</v>
      </c>
      <c r="J1035" s="21"/>
    </row>
    <row r="1036" spans="1:10" x14ac:dyDescent="0.25">
      <c r="A1036" s="103">
        <v>42775</v>
      </c>
      <c r="B1036" s="119" t="s">
        <v>5274</v>
      </c>
      <c r="C1036" s="120"/>
      <c r="D1036" s="106">
        <v>100372</v>
      </c>
      <c r="E1036" s="107" t="s">
        <v>40</v>
      </c>
      <c r="F1036" s="108">
        <v>102.6</v>
      </c>
      <c r="G1036" s="111">
        <v>42776</v>
      </c>
      <c r="H1036" s="93">
        <f t="shared" si="31"/>
        <v>102.6</v>
      </c>
      <c r="I1036" s="108">
        <f t="shared" si="32"/>
        <v>0</v>
      </c>
      <c r="J1036" s="21"/>
    </row>
    <row r="1037" spans="1:10" x14ac:dyDescent="0.25">
      <c r="A1037" s="103">
        <v>42775</v>
      </c>
      <c r="B1037" s="119" t="s">
        <v>5275</v>
      </c>
      <c r="C1037" s="120"/>
      <c r="D1037" s="106">
        <v>100373</v>
      </c>
      <c r="E1037" s="107" t="s">
        <v>38</v>
      </c>
      <c r="F1037" s="108">
        <v>163.80000000000001</v>
      </c>
      <c r="G1037" s="111">
        <v>42777</v>
      </c>
      <c r="H1037" s="93">
        <f t="shared" si="31"/>
        <v>163.80000000000001</v>
      </c>
      <c r="I1037" s="108">
        <f t="shared" si="32"/>
        <v>0</v>
      </c>
      <c r="J1037" s="21"/>
    </row>
    <row r="1038" spans="1:10" x14ac:dyDescent="0.25">
      <c r="A1038" s="103">
        <v>42775</v>
      </c>
      <c r="B1038" s="119" t="s">
        <v>5276</v>
      </c>
      <c r="C1038" s="120"/>
      <c r="D1038" s="106">
        <v>100374</v>
      </c>
      <c r="E1038" s="107" t="s">
        <v>250</v>
      </c>
      <c r="F1038" s="108">
        <v>5613.2</v>
      </c>
      <c r="G1038" s="111">
        <v>42776</v>
      </c>
      <c r="H1038" s="93">
        <f t="shared" si="31"/>
        <v>5613.2</v>
      </c>
      <c r="I1038" s="108">
        <f t="shared" si="32"/>
        <v>0</v>
      </c>
      <c r="J1038" s="21"/>
    </row>
    <row r="1039" spans="1:10" x14ac:dyDescent="0.25">
      <c r="A1039" s="103">
        <v>42775</v>
      </c>
      <c r="B1039" s="119" t="s">
        <v>5277</v>
      </c>
      <c r="C1039" s="120"/>
      <c r="D1039" s="106">
        <v>100375</v>
      </c>
      <c r="E1039" s="107" t="s">
        <v>236</v>
      </c>
      <c r="F1039" s="108">
        <v>104137.5</v>
      </c>
      <c r="G1039" s="111">
        <v>42780</v>
      </c>
      <c r="H1039" s="93">
        <f t="shared" si="31"/>
        <v>104137.5</v>
      </c>
      <c r="I1039" s="108">
        <f t="shared" si="32"/>
        <v>0</v>
      </c>
      <c r="J1039" s="21"/>
    </row>
    <row r="1040" spans="1:10" x14ac:dyDescent="0.25">
      <c r="A1040" s="103">
        <v>42775</v>
      </c>
      <c r="B1040" s="119" t="s">
        <v>5278</v>
      </c>
      <c r="C1040" s="120"/>
      <c r="D1040" s="106">
        <v>100376</v>
      </c>
      <c r="E1040" s="107" t="s">
        <v>69</v>
      </c>
      <c r="F1040" s="108">
        <v>3229.1</v>
      </c>
      <c r="G1040" s="111">
        <v>42775</v>
      </c>
      <c r="H1040" s="93">
        <f t="shared" si="31"/>
        <v>3229.1</v>
      </c>
      <c r="I1040" s="108">
        <f t="shared" si="32"/>
        <v>0</v>
      </c>
      <c r="J1040" s="21"/>
    </row>
    <row r="1041" spans="1:10" x14ac:dyDescent="0.25">
      <c r="A1041" s="103">
        <v>42775</v>
      </c>
      <c r="B1041" s="119" t="s">
        <v>5279</v>
      </c>
      <c r="C1041" s="120"/>
      <c r="D1041" s="106">
        <v>100377</v>
      </c>
      <c r="E1041" s="107" t="s">
        <v>30</v>
      </c>
      <c r="F1041" s="108">
        <v>1334.76</v>
      </c>
      <c r="G1041" s="111">
        <v>42775</v>
      </c>
      <c r="H1041" s="93">
        <f t="shared" si="31"/>
        <v>1334.76</v>
      </c>
      <c r="I1041" s="108">
        <f t="shared" si="32"/>
        <v>0</v>
      </c>
      <c r="J1041" s="21"/>
    </row>
    <row r="1042" spans="1:10" x14ac:dyDescent="0.25">
      <c r="A1042" s="103">
        <v>42775</v>
      </c>
      <c r="B1042" s="119" t="s">
        <v>5280</v>
      </c>
      <c r="C1042" s="120"/>
      <c r="D1042" s="106">
        <v>100378</v>
      </c>
      <c r="E1042" s="107" t="s">
        <v>10</v>
      </c>
      <c r="F1042" s="108">
        <v>1682.4</v>
      </c>
      <c r="G1042" s="111">
        <v>42781</v>
      </c>
      <c r="H1042" s="93">
        <f t="shared" si="31"/>
        <v>1682.4</v>
      </c>
      <c r="I1042" s="108">
        <f t="shared" si="32"/>
        <v>0</v>
      </c>
      <c r="J1042" s="21"/>
    </row>
    <row r="1043" spans="1:10" x14ac:dyDescent="0.25">
      <c r="A1043" s="103">
        <v>42775</v>
      </c>
      <c r="B1043" s="119" t="s">
        <v>5281</v>
      </c>
      <c r="C1043" s="120"/>
      <c r="D1043" s="106">
        <v>100379</v>
      </c>
      <c r="E1043" s="107" t="s">
        <v>61</v>
      </c>
      <c r="F1043" s="108">
        <v>22789.200000000001</v>
      </c>
      <c r="G1043" s="111">
        <v>42775</v>
      </c>
      <c r="H1043" s="93">
        <f t="shared" si="31"/>
        <v>22789.200000000001</v>
      </c>
      <c r="I1043" s="108">
        <f t="shared" si="32"/>
        <v>0</v>
      </c>
      <c r="J1043" s="21"/>
    </row>
    <row r="1044" spans="1:10" x14ac:dyDescent="0.25">
      <c r="A1044" s="103">
        <v>42775</v>
      </c>
      <c r="B1044" s="119" t="s">
        <v>5282</v>
      </c>
      <c r="C1044" s="120"/>
      <c r="D1044" s="106">
        <v>100380</v>
      </c>
      <c r="E1044" s="107" t="s">
        <v>486</v>
      </c>
      <c r="F1044" s="108">
        <v>3000</v>
      </c>
      <c r="G1044" s="111">
        <v>42775</v>
      </c>
      <c r="H1044" s="93">
        <f t="shared" si="31"/>
        <v>3000</v>
      </c>
      <c r="I1044" s="108">
        <f t="shared" si="32"/>
        <v>0</v>
      </c>
      <c r="J1044" s="21"/>
    </row>
    <row r="1045" spans="1:10" x14ac:dyDescent="0.25">
      <c r="A1045" s="103">
        <v>42775</v>
      </c>
      <c r="B1045" s="119" t="s">
        <v>5283</v>
      </c>
      <c r="C1045" s="120"/>
      <c r="D1045" s="106">
        <v>100381</v>
      </c>
      <c r="E1045" s="107" t="s">
        <v>53</v>
      </c>
      <c r="F1045" s="108">
        <v>2049.1999999999998</v>
      </c>
      <c r="G1045" s="111"/>
      <c r="H1045" s="93">
        <f t="shared" si="31"/>
        <v>2049.1999999999998</v>
      </c>
      <c r="I1045" s="108">
        <f t="shared" si="32"/>
        <v>0</v>
      </c>
      <c r="J1045" s="21"/>
    </row>
    <row r="1046" spans="1:10" x14ac:dyDescent="0.25">
      <c r="A1046" s="103">
        <v>42775</v>
      </c>
      <c r="B1046" s="119" t="s">
        <v>5284</v>
      </c>
      <c r="C1046" s="120"/>
      <c r="D1046" s="106">
        <v>100382</v>
      </c>
      <c r="E1046" s="107" t="s">
        <v>331</v>
      </c>
      <c r="F1046" s="108">
        <v>3562.4</v>
      </c>
      <c r="G1046" s="111">
        <v>42775</v>
      </c>
      <c r="H1046" s="93">
        <f t="shared" si="31"/>
        <v>3562.4</v>
      </c>
      <c r="I1046" s="108">
        <f t="shared" si="32"/>
        <v>0</v>
      </c>
      <c r="J1046" s="21"/>
    </row>
    <row r="1047" spans="1:10" x14ac:dyDescent="0.25">
      <c r="A1047" s="103">
        <v>42775</v>
      </c>
      <c r="B1047" s="119" t="s">
        <v>5285</v>
      </c>
      <c r="C1047" s="120"/>
      <c r="D1047" s="106">
        <v>100383</v>
      </c>
      <c r="E1047" s="107" t="s">
        <v>30</v>
      </c>
      <c r="F1047" s="108">
        <v>665</v>
      </c>
      <c r="G1047" s="111">
        <v>42775</v>
      </c>
      <c r="H1047" s="93">
        <f t="shared" si="31"/>
        <v>665</v>
      </c>
      <c r="I1047" s="108">
        <f t="shared" si="32"/>
        <v>0</v>
      </c>
      <c r="J1047" s="21"/>
    </row>
    <row r="1048" spans="1:10" x14ac:dyDescent="0.25">
      <c r="A1048" s="103">
        <v>42775</v>
      </c>
      <c r="B1048" s="119" t="s">
        <v>5286</v>
      </c>
      <c r="C1048" s="120"/>
      <c r="D1048" s="106">
        <v>100384</v>
      </c>
      <c r="E1048" s="107" t="s">
        <v>45</v>
      </c>
      <c r="F1048" s="108">
        <v>2576.4</v>
      </c>
      <c r="G1048" s="111">
        <v>42775</v>
      </c>
      <c r="H1048" s="93">
        <f t="shared" si="31"/>
        <v>2576.4</v>
      </c>
      <c r="I1048" s="108">
        <f t="shared" si="32"/>
        <v>0</v>
      </c>
      <c r="J1048" s="21"/>
    </row>
    <row r="1049" spans="1:10" x14ac:dyDescent="0.25">
      <c r="A1049" s="103">
        <v>42775</v>
      </c>
      <c r="B1049" s="119" t="s">
        <v>5287</v>
      </c>
      <c r="C1049" s="120"/>
      <c r="D1049" s="106">
        <v>100385</v>
      </c>
      <c r="E1049" s="107" t="s">
        <v>186</v>
      </c>
      <c r="F1049" s="108">
        <v>3861.2</v>
      </c>
      <c r="G1049" s="111">
        <v>42779</v>
      </c>
      <c r="H1049" s="93">
        <f t="shared" si="31"/>
        <v>3861.2</v>
      </c>
      <c r="I1049" s="108">
        <f t="shared" si="32"/>
        <v>0</v>
      </c>
      <c r="J1049" s="21"/>
    </row>
    <row r="1050" spans="1:10" x14ac:dyDescent="0.25">
      <c r="A1050" s="103">
        <v>42775</v>
      </c>
      <c r="B1050" s="119" t="s">
        <v>5288</v>
      </c>
      <c r="C1050" s="120"/>
      <c r="D1050" s="106">
        <v>100386</v>
      </c>
      <c r="E1050" s="107" t="s">
        <v>1116</v>
      </c>
      <c r="F1050" s="108">
        <v>4509.8</v>
      </c>
      <c r="G1050" s="111">
        <v>42775</v>
      </c>
      <c r="H1050" s="93">
        <f t="shared" si="31"/>
        <v>4509.8</v>
      </c>
      <c r="I1050" s="108">
        <f t="shared" si="32"/>
        <v>0</v>
      </c>
      <c r="J1050" s="21"/>
    </row>
    <row r="1051" spans="1:10" x14ac:dyDescent="0.25">
      <c r="A1051" s="103">
        <v>42775</v>
      </c>
      <c r="B1051" s="119" t="s">
        <v>5289</v>
      </c>
      <c r="C1051" s="120"/>
      <c r="D1051" s="106">
        <v>100387</v>
      </c>
      <c r="E1051" s="107" t="s">
        <v>272</v>
      </c>
      <c r="F1051" s="108">
        <v>1938</v>
      </c>
      <c r="G1051" s="111">
        <v>42781</v>
      </c>
      <c r="H1051" s="93">
        <f t="shared" si="31"/>
        <v>1938</v>
      </c>
      <c r="I1051" s="108">
        <f t="shared" si="32"/>
        <v>0</v>
      </c>
      <c r="J1051" s="21"/>
    </row>
    <row r="1052" spans="1:10" x14ac:dyDescent="0.25">
      <c r="A1052" s="103">
        <v>42775</v>
      </c>
      <c r="B1052" s="119" t="s">
        <v>5290</v>
      </c>
      <c r="C1052" s="120"/>
      <c r="D1052" s="106">
        <v>100388</v>
      </c>
      <c r="E1052" s="107" t="s">
        <v>274</v>
      </c>
      <c r="F1052" s="108">
        <v>3207.9</v>
      </c>
      <c r="G1052" s="111">
        <v>42781</v>
      </c>
      <c r="H1052" s="93">
        <f t="shared" si="31"/>
        <v>3207.9</v>
      </c>
      <c r="I1052" s="108">
        <f t="shared" si="32"/>
        <v>0</v>
      </c>
      <c r="J1052" s="21"/>
    </row>
    <row r="1053" spans="1:10" x14ac:dyDescent="0.25">
      <c r="A1053" s="103">
        <v>42775</v>
      </c>
      <c r="B1053" s="119" t="s">
        <v>5291</v>
      </c>
      <c r="C1053" s="120"/>
      <c r="D1053" s="106">
        <v>100389</v>
      </c>
      <c r="E1053" s="107" t="s">
        <v>432</v>
      </c>
      <c r="F1053" s="108">
        <v>12132.3</v>
      </c>
      <c r="G1053" s="111">
        <v>42781</v>
      </c>
      <c r="H1053" s="93">
        <f t="shared" si="31"/>
        <v>12132.3</v>
      </c>
      <c r="I1053" s="108">
        <f t="shared" si="32"/>
        <v>0</v>
      </c>
      <c r="J1053" s="21"/>
    </row>
    <row r="1054" spans="1:10" x14ac:dyDescent="0.25">
      <c r="A1054" s="103">
        <v>42775</v>
      </c>
      <c r="B1054" s="119" t="s">
        <v>5292</v>
      </c>
      <c r="C1054" s="120"/>
      <c r="D1054" s="106">
        <v>100390</v>
      </c>
      <c r="E1054" s="107" t="s">
        <v>1090</v>
      </c>
      <c r="F1054" s="108">
        <v>3710</v>
      </c>
      <c r="G1054" s="111">
        <v>42775</v>
      </c>
      <c r="H1054" s="93">
        <f t="shared" si="31"/>
        <v>3710</v>
      </c>
      <c r="I1054" s="108">
        <f t="shared" si="32"/>
        <v>0</v>
      </c>
      <c r="J1054" s="21"/>
    </row>
    <row r="1055" spans="1:10" x14ac:dyDescent="0.25">
      <c r="A1055" s="103">
        <v>42775</v>
      </c>
      <c r="B1055" s="119" t="s">
        <v>5293</v>
      </c>
      <c r="C1055" s="120"/>
      <c r="D1055" s="106">
        <v>100391</v>
      </c>
      <c r="E1055" s="107" t="s">
        <v>5294</v>
      </c>
      <c r="F1055" s="108">
        <v>15897.9</v>
      </c>
      <c r="G1055" s="111">
        <v>42775</v>
      </c>
      <c r="H1055" s="93">
        <f t="shared" si="31"/>
        <v>15897.9</v>
      </c>
      <c r="I1055" s="108">
        <f t="shared" si="32"/>
        <v>0</v>
      </c>
      <c r="J1055" s="21"/>
    </row>
    <row r="1056" spans="1:10" x14ac:dyDescent="0.25">
      <c r="A1056" s="103">
        <v>42775</v>
      </c>
      <c r="B1056" s="119" t="s">
        <v>5295</v>
      </c>
      <c r="C1056" s="120"/>
      <c r="D1056" s="106">
        <v>100392</v>
      </c>
      <c r="E1056" s="107" t="s">
        <v>590</v>
      </c>
      <c r="F1056" s="108">
        <v>2460.5</v>
      </c>
      <c r="G1056" s="111">
        <v>42781</v>
      </c>
      <c r="H1056" s="93">
        <f t="shared" si="31"/>
        <v>2460.5</v>
      </c>
      <c r="I1056" s="108">
        <f t="shared" si="32"/>
        <v>0</v>
      </c>
      <c r="J1056" s="21"/>
    </row>
    <row r="1057" spans="1:10" x14ac:dyDescent="0.25">
      <c r="A1057" s="103">
        <v>42775</v>
      </c>
      <c r="B1057" s="119" t="s">
        <v>5296</v>
      </c>
      <c r="C1057" s="120"/>
      <c r="D1057" s="106">
        <v>100393</v>
      </c>
      <c r="E1057" s="107" t="s">
        <v>77</v>
      </c>
      <c r="F1057" s="108">
        <v>408</v>
      </c>
      <c r="G1057" s="111">
        <v>42775</v>
      </c>
      <c r="H1057" s="93">
        <f t="shared" si="31"/>
        <v>408</v>
      </c>
      <c r="I1057" s="108">
        <f t="shared" si="32"/>
        <v>0</v>
      </c>
      <c r="J1057" s="21"/>
    </row>
    <row r="1058" spans="1:10" x14ac:dyDescent="0.25">
      <c r="A1058" s="103">
        <v>42775</v>
      </c>
      <c r="B1058" s="119" t="s">
        <v>5297</v>
      </c>
      <c r="C1058" s="120"/>
      <c r="D1058" s="106">
        <v>100394</v>
      </c>
      <c r="E1058" s="107" t="s">
        <v>876</v>
      </c>
      <c r="F1058" s="108">
        <v>4855.5</v>
      </c>
      <c r="G1058" s="111">
        <v>42781</v>
      </c>
      <c r="H1058" s="93">
        <f t="shared" si="31"/>
        <v>4855.5</v>
      </c>
      <c r="I1058" s="108">
        <f t="shared" si="32"/>
        <v>0</v>
      </c>
      <c r="J1058" s="21"/>
    </row>
    <row r="1059" spans="1:10" x14ac:dyDescent="0.25">
      <c r="A1059" s="103">
        <v>42775</v>
      </c>
      <c r="B1059" s="119" t="s">
        <v>5298</v>
      </c>
      <c r="C1059" s="120"/>
      <c r="D1059" s="106">
        <v>100395</v>
      </c>
      <c r="E1059" s="107" t="s">
        <v>866</v>
      </c>
      <c r="F1059" s="108">
        <v>6478.6</v>
      </c>
      <c r="G1059" s="111">
        <v>42775</v>
      </c>
      <c r="H1059" s="93">
        <f t="shared" si="31"/>
        <v>6478.6</v>
      </c>
      <c r="I1059" s="108">
        <f t="shared" si="32"/>
        <v>0</v>
      </c>
      <c r="J1059" s="21"/>
    </row>
    <row r="1060" spans="1:10" x14ac:dyDescent="0.25">
      <c r="A1060" s="103">
        <v>42775</v>
      </c>
      <c r="B1060" s="119" t="s">
        <v>5299</v>
      </c>
      <c r="C1060" s="120"/>
      <c r="D1060" s="106">
        <v>100396</v>
      </c>
      <c r="E1060" s="107" t="s">
        <v>79</v>
      </c>
      <c r="F1060" s="108">
        <v>4404.8</v>
      </c>
      <c r="G1060" s="111">
        <v>42775</v>
      </c>
      <c r="H1060" s="93">
        <f t="shared" si="31"/>
        <v>4404.8</v>
      </c>
      <c r="I1060" s="108">
        <f t="shared" si="32"/>
        <v>0</v>
      </c>
      <c r="J1060" s="21"/>
    </row>
    <row r="1061" spans="1:10" x14ac:dyDescent="0.25">
      <c r="A1061" s="103">
        <v>42775</v>
      </c>
      <c r="B1061" s="119" t="s">
        <v>5300</v>
      </c>
      <c r="C1061" s="120"/>
      <c r="D1061" s="106">
        <v>100397</v>
      </c>
      <c r="E1061" s="107" t="s">
        <v>118</v>
      </c>
      <c r="F1061" s="108">
        <v>32077.8</v>
      </c>
      <c r="G1061" s="111">
        <v>42775</v>
      </c>
      <c r="H1061" s="93">
        <f t="shared" si="31"/>
        <v>32077.8</v>
      </c>
      <c r="I1061" s="108">
        <f t="shared" si="32"/>
        <v>0</v>
      </c>
      <c r="J1061" s="21"/>
    </row>
    <row r="1062" spans="1:10" x14ac:dyDescent="0.25">
      <c r="A1062" s="103">
        <v>42775</v>
      </c>
      <c r="B1062" s="119" t="s">
        <v>5301</v>
      </c>
      <c r="C1062" s="120"/>
      <c r="D1062" s="106">
        <v>100398</v>
      </c>
      <c r="E1062" s="107" t="s">
        <v>268</v>
      </c>
      <c r="F1062" s="108">
        <v>14600.2</v>
      </c>
      <c r="G1062" s="111">
        <v>42781</v>
      </c>
      <c r="H1062" s="93">
        <f t="shared" si="31"/>
        <v>14600.2</v>
      </c>
      <c r="I1062" s="108">
        <f t="shared" si="32"/>
        <v>0</v>
      </c>
      <c r="J1062" s="21"/>
    </row>
    <row r="1063" spans="1:10" ht="60" x14ac:dyDescent="0.25">
      <c r="A1063" s="103">
        <v>42775</v>
      </c>
      <c r="B1063" s="133" t="s">
        <v>5302</v>
      </c>
      <c r="C1063" s="134"/>
      <c r="D1063" s="135">
        <v>100399</v>
      </c>
      <c r="E1063" s="136" t="s">
        <v>470</v>
      </c>
      <c r="F1063" s="137">
        <v>13102.8</v>
      </c>
      <c r="G1063" s="114" t="s">
        <v>7761</v>
      </c>
      <c r="H1063" s="138">
        <f>4602.8+500+500+7500</f>
        <v>13102.8</v>
      </c>
      <c r="I1063" s="138">
        <f t="shared" si="32"/>
        <v>0</v>
      </c>
      <c r="J1063" s="21"/>
    </row>
    <row r="1064" spans="1:10" x14ac:dyDescent="0.25">
      <c r="A1064" s="103">
        <v>42775</v>
      </c>
      <c r="B1064" s="119" t="s">
        <v>5303</v>
      </c>
      <c r="C1064" s="120"/>
      <c r="D1064" s="106">
        <v>100400</v>
      </c>
      <c r="E1064" s="107" t="s">
        <v>222</v>
      </c>
      <c r="F1064" s="108">
        <v>14282</v>
      </c>
      <c r="G1064" s="111">
        <v>42784</v>
      </c>
      <c r="H1064" s="93">
        <f t="shared" si="31"/>
        <v>14282</v>
      </c>
      <c r="I1064" s="108">
        <f t="shared" si="32"/>
        <v>0</v>
      </c>
      <c r="J1064" s="21"/>
    </row>
    <row r="1065" spans="1:10" x14ac:dyDescent="0.25">
      <c r="A1065" s="103">
        <v>42775</v>
      </c>
      <c r="B1065" s="119" t="s">
        <v>5304</v>
      </c>
      <c r="C1065" s="120"/>
      <c r="D1065" s="106">
        <v>100401</v>
      </c>
      <c r="E1065" s="107" t="s">
        <v>168</v>
      </c>
      <c r="F1065" s="108">
        <v>221.4</v>
      </c>
      <c r="G1065" s="111">
        <v>42775</v>
      </c>
      <c r="H1065" s="93">
        <f t="shared" si="31"/>
        <v>221.4</v>
      </c>
      <c r="I1065" s="108">
        <f t="shared" si="32"/>
        <v>0</v>
      </c>
      <c r="J1065" s="21"/>
    </row>
    <row r="1066" spans="1:10" x14ac:dyDescent="0.25">
      <c r="A1066" s="103">
        <v>42775</v>
      </c>
      <c r="B1066" s="119" t="s">
        <v>5305</v>
      </c>
      <c r="C1066" s="120"/>
      <c r="D1066" s="106">
        <v>100402</v>
      </c>
      <c r="E1066" s="107" t="s">
        <v>103</v>
      </c>
      <c r="F1066" s="108">
        <v>3121.3</v>
      </c>
      <c r="G1066" s="111">
        <v>42777</v>
      </c>
      <c r="H1066" s="93">
        <f t="shared" si="31"/>
        <v>3121.3</v>
      </c>
      <c r="I1066" s="108">
        <f t="shared" si="32"/>
        <v>0</v>
      </c>
      <c r="J1066" s="21"/>
    </row>
    <row r="1067" spans="1:10" x14ac:dyDescent="0.25">
      <c r="A1067" s="103">
        <v>42775</v>
      </c>
      <c r="B1067" s="119" t="s">
        <v>5306</v>
      </c>
      <c r="C1067" s="120"/>
      <c r="D1067" s="106">
        <v>100403</v>
      </c>
      <c r="E1067" s="107" t="s">
        <v>289</v>
      </c>
      <c r="F1067" s="108">
        <v>19194.599999999999</v>
      </c>
      <c r="G1067" s="111">
        <v>42791</v>
      </c>
      <c r="H1067" s="93">
        <f t="shared" si="31"/>
        <v>19194.599999999999</v>
      </c>
      <c r="I1067" s="108">
        <f t="shared" si="32"/>
        <v>0</v>
      </c>
      <c r="J1067" s="21"/>
    </row>
    <row r="1068" spans="1:10" ht="30" x14ac:dyDescent="0.25">
      <c r="A1068" s="103">
        <v>42775</v>
      </c>
      <c r="B1068" s="119" t="s">
        <v>5307</v>
      </c>
      <c r="C1068" s="120"/>
      <c r="D1068" s="106">
        <v>100404</v>
      </c>
      <c r="E1068" s="107" t="s">
        <v>1256</v>
      </c>
      <c r="F1068" s="108">
        <v>2535</v>
      </c>
      <c r="G1068" s="114" t="s">
        <v>5133</v>
      </c>
      <c r="H1068" s="115">
        <f>350+2185</f>
        <v>2535</v>
      </c>
      <c r="I1068" s="115">
        <f t="shared" si="32"/>
        <v>0</v>
      </c>
      <c r="J1068" s="21"/>
    </row>
    <row r="1069" spans="1:10" x14ac:dyDescent="0.25">
      <c r="A1069" s="103">
        <v>42775</v>
      </c>
      <c r="B1069" s="119" t="s">
        <v>5308</v>
      </c>
      <c r="C1069" s="120"/>
      <c r="D1069" s="106">
        <v>100405</v>
      </c>
      <c r="E1069" s="107" t="s">
        <v>149</v>
      </c>
      <c r="F1069" s="108">
        <v>4608.3</v>
      </c>
      <c r="G1069" s="111">
        <v>42775</v>
      </c>
      <c r="H1069" s="93">
        <f t="shared" si="31"/>
        <v>4608.3</v>
      </c>
      <c r="I1069" s="108">
        <f t="shared" si="32"/>
        <v>0</v>
      </c>
      <c r="J1069" s="21"/>
    </row>
    <row r="1070" spans="1:10" x14ac:dyDescent="0.25">
      <c r="A1070" s="103">
        <v>42775</v>
      </c>
      <c r="B1070" s="119" t="s">
        <v>5309</v>
      </c>
      <c r="C1070" s="120"/>
      <c r="D1070" s="106">
        <v>100406</v>
      </c>
      <c r="E1070" s="107" t="s">
        <v>105</v>
      </c>
      <c r="F1070" s="108">
        <v>214.6</v>
      </c>
      <c r="G1070" s="111">
        <v>42775</v>
      </c>
      <c r="H1070" s="93">
        <f t="shared" si="31"/>
        <v>214.6</v>
      </c>
      <c r="I1070" s="108">
        <f t="shared" si="32"/>
        <v>0</v>
      </c>
      <c r="J1070" s="21"/>
    </row>
    <row r="1071" spans="1:10" x14ac:dyDescent="0.25">
      <c r="A1071" s="103">
        <v>42775</v>
      </c>
      <c r="B1071" s="119" t="s">
        <v>5310</v>
      </c>
      <c r="C1071" s="120"/>
      <c r="D1071" s="106">
        <v>100407</v>
      </c>
      <c r="E1071" s="107" t="s">
        <v>103</v>
      </c>
      <c r="F1071" s="108">
        <v>135.6</v>
      </c>
      <c r="G1071" s="111">
        <v>42777</v>
      </c>
      <c r="H1071" s="93">
        <f t="shared" si="31"/>
        <v>135.6</v>
      </c>
      <c r="I1071" s="108">
        <f t="shared" si="32"/>
        <v>0</v>
      </c>
      <c r="J1071" s="21"/>
    </row>
    <row r="1072" spans="1:10" x14ac:dyDescent="0.25">
      <c r="A1072" s="103">
        <v>42775</v>
      </c>
      <c r="B1072" s="119" t="s">
        <v>5311</v>
      </c>
      <c r="C1072" s="120"/>
      <c r="D1072" s="106">
        <v>100408</v>
      </c>
      <c r="E1072" s="107" t="s">
        <v>30</v>
      </c>
      <c r="F1072" s="108">
        <v>380</v>
      </c>
      <c r="G1072" s="111"/>
      <c r="H1072" s="93">
        <f t="shared" si="31"/>
        <v>380</v>
      </c>
      <c r="I1072" s="108">
        <f t="shared" si="32"/>
        <v>0</v>
      </c>
      <c r="J1072" s="21"/>
    </row>
    <row r="1073" spans="1:10" x14ac:dyDescent="0.25">
      <c r="A1073" s="103">
        <v>42775</v>
      </c>
      <c r="B1073" s="119" t="s">
        <v>5312</v>
      </c>
      <c r="C1073" s="120"/>
      <c r="D1073" s="106">
        <v>100409</v>
      </c>
      <c r="E1073" s="107" t="s">
        <v>83</v>
      </c>
      <c r="F1073" s="108">
        <v>5553.9</v>
      </c>
      <c r="G1073" s="111">
        <v>42775</v>
      </c>
      <c r="H1073" s="93">
        <f t="shared" si="31"/>
        <v>5553.9</v>
      </c>
      <c r="I1073" s="108">
        <f t="shared" si="32"/>
        <v>0</v>
      </c>
      <c r="J1073" s="21"/>
    </row>
    <row r="1074" spans="1:10" x14ac:dyDescent="0.25">
      <c r="A1074" s="103">
        <v>42775</v>
      </c>
      <c r="B1074" s="119" t="s">
        <v>5313</v>
      </c>
      <c r="C1074" s="120"/>
      <c r="D1074" s="106">
        <v>100410</v>
      </c>
      <c r="E1074" s="107" t="s">
        <v>293</v>
      </c>
      <c r="F1074" s="108">
        <v>798</v>
      </c>
      <c r="G1074" s="111">
        <v>42777</v>
      </c>
      <c r="H1074" s="93">
        <f t="shared" si="31"/>
        <v>798</v>
      </c>
      <c r="I1074" s="108">
        <f t="shared" si="32"/>
        <v>0</v>
      </c>
      <c r="J1074" s="21"/>
    </row>
    <row r="1075" spans="1:10" x14ac:dyDescent="0.25">
      <c r="A1075" s="103">
        <v>42775</v>
      </c>
      <c r="B1075" s="119" t="s">
        <v>5314</v>
      </c>
      <c r="C1075" s="120"/>
      <c r="D1075" s="106">
        <v>100411</v>
      </c>
      <c r="E1075" s="107" t="s">
        <v>281</v>
      </c>
      <c r="F1075" s="108">
        <v>1347</v>
      </c>
      <c r="G1075" s="111">
        <v>42775</v>
      </c>
      <c r="H1075" s="93">
        <f t="shared" si="31"/>
        <v>1347</v>
      </c>
      <c r="I1075" s="108">
        <f t="shared" si="32"/>
        <v>0</v>
      </c>
      <c r="J1075" s="21"/>
    </row>
    <row r="1076" spans="1:10" x14ac:dyDescent="0.25">
      <c r="A1076" s="103">
        <v>42775</v>
      </c>
      <c r="B1076" s="119" t="s">
        <v>5315</v>
      </c>
      <c r="C1076" s="120"/>
      <c r="D1076" s="106">
        <v>100412</v>
      </c>
      <c r="E1076" s="107" t="s">
        <v>99</v>
      </c>
      <c r="F1076" s="108">
        <v>2214.8000000000002</v>
      </c>
      <c r="G1076" s="111">
        <v>42775</v>
      </c>
      <c r="H1076" s="93">
        <f t="shared" si="31"/>
        <v>2214.8000000000002</v>
      </c>
      <c r="I1076" s="108">
        <f t="shared" si="32"/>
        <v>0</v>
      </c>
      <c r="J1076" s="21"/>
    </row>
    <row r="1077" spans="1:10" x14ac:dyDescent="0.25">
      <c r="A1077" s="103">
        <v>42775</v>
      </c>
      <c r="B1077" s="119" t="s">
        <v>5316</v>
      </c>
      <c r="C1077" s="120"/>
      <c r="D1077" s="106">
        <v>100413</v>
      </c>
      <c r="E1077" s="107" t="s">
        <v>1259</v>
      </c>
      <c r="F1077" s="108">
        <v>1646.4</v>
      </c>
      <c r="G1077" s="111">
        <v>42775</v>
      </c>
      <c r="H1077" s="93">
        <f t="shared" ref="H1077:H1140" si="33">F1077</f>
        <v>1646.4</v>
      </c>
      <c r="I1077" s="108">
        <f t="shared" si="32"/>
        <v>0</v>
      </c>
      <c r="J1077" s="21"/>
    </row>
    <row r="1078" spans="1:10" x14ac:dyDescent="0.25">
      <c r="A1078" s="103">
        <v>42775</v>
      </c>
      <c r="B1078" s="119" t="s">
        <v>5317</v>
      </c>
      <c r="C1078" s="120"/>
      <c r="D1078" s="106">
        <v>100414</v>
      </c>
      <c r="E1078" s="107" t="s">
        <v>92</v>
      </c>
      <c r="F1078" s="108">
        <v>2100</v>
      </c>
      <c r="G1078" s="111">
        <v>42775</v>
      </c>
      <c r="H1078" s="93">
        <f t="shared" si="33"/>
        <v>2100</v>
      </c>
      <c r="I1078" s="108">
        <f t="shared" si="32"/>
        <v>0</v>
      </c>
      <c r="J1078" s="21"/>
    </row>
    <row r="1079" spans="1:10" x14ac:dyDescent="0.25">
      <c r="A1079" s="103">
        <v>42775</v>
      </c>
      <c r="B1079" s="119" t="s">
        <v>5318</v>
      </c>
      <c r="C1079" s="120"/>
      <c r="D1079" s="106">
        <v>100415</v>
      </c>
      <c r="E1079" s="107" t="s">
        <v>531</v>
      </c>
      <c r="F1079" s="108">
        <v>32740.2</v>
      </c>
      <c r="G1079" s="111">
        <v>42775</v>
      </c>
      <c r="H1079" s="93">
        <f t="shared" si="33"/>
        <v>32740.2</v>
      </c>
      <c r="I1079" s="108">
        <f t="shared" si="32"/>
        <v>0</v>
      </c>
      <c r="J1079" s="21"/>
    </row>
    <row r="1080" spans="1:10" x14ac:dyDescent="0.25">
      <c r="A1080" s="103">
        <v>42775</v>
      </c>
      <c r="B1080" s="119" t="s">
        <v>5319</v>
      </c>
      <c r="C1080" s="120"/>
      <c r="D1080" s="106">
        <v>100416</v>
      </c>
      <c r="E1080" s="107" t="s">
        <v>88</v>
      </c>
      <c r="F1080" s="108">
        <v>8592</v>
      </c>
      <c r="G1080" s="111">
        <v>42775</v>
      </c>
      <c r="H1080" s="93">
        <f t="shared" si="33"/>
        <v>8592</v>
      </c>
      <c r="I1080" s="108">
        <f t="shared" si="32"/>
        <v>0</v>
      </c>
      <c r="J1080" s="21"/>
    </row>
    <row r="1081" spans="1:10" x14ac:dyDescent="0.25">
      <c r="A1081" s="103">
        <v>42775</v>
      </c>
      <c r="B1081" s="119" t="s">
        <v>5320</v>
      </c>
      <c r="C1081" s="120"/>
      <c r="D1081" s="106">
        <v>100417</v>
      </c>
      <c r="E1081" s="107" t="s">
        <v>291</v>
      </c>
      <c r="F1081" s="108">
        <v>2437.8000000000002</v>
      </c>
      <c r="G1081" s="111">
        <v>42775</v>
      </c>
      <c r="H1081" s="93">
        <f t="shared" si="33"/>
        <v>2437.8000000000002</v>
      </c>
      <c r="I1081" s="108">
        <f t="shared" ref="I1081:I1144" si="34">F1081-H1081</f>
        <v>0</v>
      </c>
      <c r="J1081" s="21"/>
    </row>
    <row r="1082" spans="1:10" x14ac:dyDescent="0.25">
      <c r="A1082" s="103">
        <v>42775</v>
      </c>
      <c r="B1082" s="119" t="s">
        <v>5321</v>
      </c>
      <c r="C1082" s="120"/>
      <c r="D1082" s="106">
        <v>100418</v>
      </c>
      <c r="E1082" s="107" t="s">
        <v>109</v>
      </c>
      <c r="F1082" s="108">
        <v>6159</v>
      </c>
      <c r="G1082" s="111">
        <v>42775</v>
      </c>
      <c r="H1082" s="93">
        <f t="shared" si="33"/>
        <v>6159</v>
      </c>
      <c r="I1082" s="108">
        <f t="shared" si="34"/>
        <v>0</v>
      </c>
      <c r="J1082" s="21"/>
    </row>
    <row r="1083" spans="1:10" x14ac:dyDescent="0.25">
      <c r="A1083" s="103">
        <v>42775</v>
      </c>
      <c r="B1083" s="119" t="s">
        <v>5322</v>
      </c>
      <c r="C1083" s="120"/>
      <c r="D1083" s="106">
        <v>100419</v>
      </c>
      <c r="E1083" s="107" t="s">
        <v>10</v>
      </c>
      <c r="F1083" s="108">
        <v>74892.08</v>
      </c>
      <c r="G1083" s="111">
        <v>42781</v>
      </c>
      <c r="H1083" s="93">
        <f t="shared" si="33"/>
        <v>74892.08</v>
      </c>
      <c r="I1083" s="108">
        <f t="shared" si="34"/>
        <v>0</v>
      </c>
      <c r="J1083" s="21"/>
    </row>
    <row r="1084" spans="1:10" x14ac:dyDescent="0.25">
      <c r="A1084" s="103">
        <v>42775</v>
      </c>
      <c r="B1084" s="119" t="s">
        <v>5323</v>
      </c>
      <c r="C1084" s="120"/>
      <c r="D1084" s="106">
        <v>100420</v>
      </c>
      <c r="E1084" s="107" t="s">
        <v>10</v>
      </c>
      <c r="F1084" s="108">
        <v>21530</v>
      </c>
      <c r="G1084" s="111">
        <v>42781</v>
      </c>
      <c r="H1084" s="93">
        <f t="shared" si="33"/>
        <v>21530</v>
      </c>
      <c r="I1084" s="108">
        <f t="shared" si="34"/>
        <v>0</v>
      </c>
      <c r="J1084" s="21"/>
    </row>
    <row r="1085" spans="1:10" x14ac:dyDescent="0.25">
      <c r="A1085" s="103">
        <v>42775</v>
      </c>
      <c r="B1085" s="119" t="s">
        <v>5324</v>
      </c>
      <c r="C1085" s="120"/>
      <c r="D1085" s="106">
        <v>100421</v>
      </c>
      <c r="E1085" s="107" t="s">
        <v>321</v>
      </c>
      <c r="F1085" s="108">
        <v>514.79999999999995</v>
      </c>
      <c r="G1085" s="111">
        <v>42775</v>
      </c>
      <c r="H1085" s="93">
        <f t="shared" si="33"/>
        <v>514.79999999999995</v>
      </c>
      <c r="I1085" s="108">
        <f t="shared" si="34"/>
        <v>0</v>
      </c>
      <c r="J1085" s="21"/>
    </row>
    <row r="1086" spans="1:10" x14ac:dyDescent="0.25">
      <c r="A1086" s="103">
        <v>42775</v>
      </c>
      <c r="B1086" s="119" t="s">
        <v>5325</v>
      </c>
      <c r="C1086" s="120"/>
      <c r="D1086" s="106">
        <v>100422</v>
      </c>
      <c r="E1086" s="128" t="s">
        <v>312</v>
      </c>
      <c r="F1086" s="108">
        <v>133939.71</v>
      </c>
      <c r="G1086" s="111">
        <v>42845</v>
      </c>
      <c r="H1086" s="93">
        <f>F1086</f>
        <v>133939.71</v>
      </c>
      <c r="I1086" s="108">
        <f t="shared" si="34"/>
        <v>0</v>
      </c>
      <c r="J1086" s="21"/>
    </row>
    <row r="1087" spans="1:10" x14ac:dyDescent="0.25">
      <c r="A1087" s="103">
        <v>42775</v>
      </c>
      <c r="B1087" s="119" t="s">
        <v>5326</v>
      </c>
      <c r="C1087" s="120"/>
      <c r="D1087" s="106">
        <v>100423</v>
      </c>
      <c r="E1087" s="107" t="s">
        <v>712</v>
      </c>
      <c r="F1087" s="108">
        <v>3137.4</v>
      </c>
      <c r="G1087" s="111">
        <v>42775</v>
      </c>
      <c r="H1087" s="93">
        <f t="shared" si="33"/>
        <v>3137.4</v>
      </c>
      <c r="I1087" s="108">
        <f t="shared" si="34"/>
        <v>0</v>
      </c>
      <c r="J1087" s="21"/>
    </row>
    <row r="1088" spans="1:10" x14ac:dyDescent="0.25">
      <c r="A1088" s="103">
        <v>42775</v>
      </c>
      <c r="B1088" s="119" t="s">
        <v>5327</v>
      </c>
      <c r="C1088" s="120"/>
      <c r="D1088" s="106">
        <v>100424</v>
      </c>
      <c r="E1088" s="107" t="s">
        <v>930</v>
      </c>
      <c r="F1088" s="108">
        <v>12369.1</v>
      </c>
      <c r="G1088" s="111">
        <v>42775</v>
      </c>
      <c r="H1088" s="93">
        <f t="shared" si="33"/>
        <v>12369.1</v>
      </c>
      <c r="I1088" s="108">
        <f t="shared" si="34"/>
        <v>0</v>
      </c>
      <c r="J1088" s="21"/>
    </row>
    <row r="1089" spans="1:10" x14ac:dyDescent="0.25">
      <c r="A1089" s="103">
        <v>42775</v>
      </c>
      <c r="B1089" s="119" t="s">
        <v>5328</v>
      </c>
      <c r="C1089" s="120"/>
      <c r="D1089" s="106">
        <v>100425</v>
      </c>
      <c r="E1089" s="107" t="s">
        <v>879</v>
      </c>
      <c r="F1089" s="108">
        <v>3148</v>
      </c>
      <c r="G1089" s="111">
        <v>42775</v>
      </c>
      <c r="H1089" s="93">
        <f t="shared" si="33"/>
        <v>3148</v>
      </c>
      <c r="I1089" s="108">
        <f t="shared" si="34"/>
        <v>0</v>
      </c>
      <c r="J1089" s="21"/>
    </row>
    <row r="1090" spans="1:10" x14ac:dyDescent="0.25">
      <c r="A1090" s="103">
        <v>42775</v>
      </c>
      <c r="B1090" s="119" t="s">
        <v>5329</v>
      </c>
      <c r="C1090" s="120"/>
      <c r="D1090" s="106">
        <v>100426</v>
      </c>
      <c r="E1090" s="107" t="s">
        <v>693</v>
      </c>
      <c r="F1090" s="108">
        <v>3725.4</v>
      </c>
      <c r="G1090" s="111">
        <v>42784</v>
      </c>
      <c r="H1090" s="93">
        <f t="shared" si="33"/>
        <v>3725.4</v>
      </c>
      <c r="I1090" s="108">
        <f t="shared" si="34"/>
        <v>0</v>
      </c>
      <c r="J1090" s="21"/>
    </row>
    <row r="1091" spans="1:10" x14ac:dyDescent="0.25">
      <c r="A1091" s="103">
        <v>42775</v>
      </c>
      <c r="B1091" s="119" t="s">
        <v>5330</v>
      </c>
      <c r="C1091" s="120"/>
      <c r="D1091" s="106">
        <v>100427</v>
      </c>
      <c r="E1091" s="107" t="s">
        <v>651</v>
      </c>
      <c r="F1091" s="108">
        <v>32071.200000000001</v>
      </c>
      <c r="G1091" s="111">
        <v>42775</v>
      </c>
      <c r="H1091" s="93">
        <f t="shared" si="33"/>
        <v>32071.200000000001</v>
      </c>
      <c r="I1091" s="108">
        <f t="shared" si="34"/>
        <v>0</v>
      </c>
      <c r="J1091" s="21"/>
    </row>
    <row r="1092" spans="1:10" x14ac:dyDescent="0.25">
      <c r="A1092" s="103">
        <v>42775</v>
      </c>
      <c r="B1092" s="119" t="s">
        <v>5331</v>
      </c>
      <c r="C1092" s="120"/>
      <c r="D1092" s="106">
        <v>100428</v>
      </c>
      <c r="E1092" s="107" t="s">
        <v>30</v>
      </c>
      <c r="F1092" s="108">
        <v>2566.1999999999998</v>
      </c>
      <c r="G1092" s="111">
        <v>42775</v>
      </c>
      <c r="H1092" s="93">
        <f t="shared" si="33"/>
        <v>2566.1999999999998</v>
      </c>
      <c r="I1092" s="108">
        <f t="shared" si="34"/>
        <v>0</v>
      </c>
      <c r="J1092" s="21"/>
    </row>
    <row r="1093" spans="1:10" x14ac:dyDescent="0.25">
      <c r="A1093" s="103">
        <v>42775</v>
      </c>
      <c r="B1093" s="119" t="s">
        <v>5332</v>
      </c>
      <c r="C1093" s="120"/>
      <c r="D1093" s="106">
        <v>100429</v>
      </c>
      <c r="E1093" s="107" t="s">
        <v>531</v>
      </c>
      <c r="F1093" s="108">
        <v>3111</v>
      </c>
      <c r="G1093" s="111">
        <v>42775</v>
      </c>
      <c r="H1093" s="93">
        <f t="shared" si="33"/>
        <v>3111</v>
      </c>
      <c r="I1093" s="108">
        <f t="shared" si="34"/>
        <v>0</v>
      </c>
      <c r="J1093" s="21"/>
    </row>
    <row r="1094" spans="1:10" x14ac:dyDescent="0.25">
      <c r="A1094" s="103">
        <v>42775</v>
      </c>
      <c r="B1094" s="119" t="s">
        <v>5333</v>
      </c>
      <c r="C1094" s="120"/>
      <c r="D1094" s="106">
        <v>100430</v>
      </c>
      <c r="E1094" s="107" t="s">
        <v>176</v>
      </c>
      <c r="F1094" s="108">
        <v>3728.9</v>
      </c>
      <c r="G1094" s="111">
        <v>42775</v>
      </c>
      <c r="H1094" s="93">
        <f t="shared" si="33"/>
        <v>3728.9</v>
      </c>
      <c r="I1094" s="108">
        <f t="shared" si="34"/>
        <v>0</v>
      </c>
      <c r="J1094" s="21"/>
    </row>
    <row r="1095" spans="1:10" x14ac:dyDescent="0.25">
      <c r="A1095" s="103">
        <v>42775</v>
      </c>
      <c r="B1095" s="119" t="s">
        <v>5334</v>
      </c>
      <c r="C1095" s="120"/>
      <c r="D1095" s="106">
        <v>100431</v>
      </c>
      <c r="E1095" s="107" t="s">
        <v>492</v>
      </c>
      <c r="F1095" s="108">
        <v>24592.5</v>
      </c>
      <c r="G1095" s="111">
        <v>42778</v>
      </c>
      <c r="H1095" s="93">
        <f t="shared" si="33"/>
        <v>24592.5</v>
      </c>
      <c r="I1095" s="108">
        <f t="shared" si="34"/>
        <v>0</v>
      </c>
      <c r="J1095" s="21"/>
    </row>
    <row r="1096" spans="1:10" x14ac:dyDescent="0.25">
      <c r="A1096" s="103">
        <v>42775</v>
      </c>
      <c r="B1096" s="119" t="s">
        <v>5335</v>
      </c>
      <c r="C1096" s="120"/>
      <c r="D1096" s="106">
        <v>100432</v>
      </c>
      <c r="E1096" s="107" t="s">
        <v>125</v>
      </c>
      <c r="F1096" s="108">
        <v>6134.6</v>
      </c>
      <c r="G1096" s="111">
        <v>42776</v>
      </c>
      <c r="H1096" s="93">
        <f t="shared" si="33"/>
        <v>6134.6</v>
      </c>
      <c r="I1096" s="108">
        <f t="shared" si="34"/>
        <v>0</v>
      </c>
      <c r="J1096" s="21"/>
    </row>
    <row r="1097" spans="1:10" x14ac:dyDescent="0.25">
      <c r="A1097" s="103">
        <v>42775</v>
      </c>
      <c r="B1097" s="119" t="s">
        <v>5336</v>
      </c>
      <c r="C1097" s="120"/>
      <c r="D1097" s="106">
        <v>100433</v>
      </c>
      <c r="E1097" s="107" t="s">
        <v>122</v>
      </c>
      <c r="F1097" s="108">
        <v>6182.4</v>
      </c>
      <c r="G1097" s="111">
        <v>42780</v>
      </c>
      <c r="H1097" s="93">
        <f t="shared" si="33"/>
        <v>6182.4</v>
      </c>
      <c r="I1097" s="108">
        <f t="shared" si="34"/>
        <v>0</v>
      </c>
      <c r="J1097" s="21"/>
    </row>
    <row r="1098" spans="1:10" ht="30" x14ac:dyDescent="0.25">
      <c r="A1098" s="103">
        <v>42775</v>
      </c>
      <c r="B1098" s="122" t="s">
        <v>5337</v>
      </c>
      <c r="C1098" s="123"/>
      <c r="D1098" s="124">
        <v>100434</v>
      </c>
      <c r="E1098" s="125" t="s">
        <v>205</v>
      </c>
      <c r="F1098" s="126">
        <v>92048.5</v>
      </c>
      <c r="G1098" s="114" t="s">
        <v>7762</v>
      </c>
      <c r="H1098" s="127">
        <f>45000+47048.5</f>
        <v>92048.5</v>
      </c>
      <c r="I1098" s="127">
        <f t="shared" si="34"/>
        <v>0</v>
      </c>
      <c r="J1098" s="21"/>
    </row>
    <row r="1099" spans="1:10" x14ac:dyDescent="0.25">
      <c r="A1099" s="103">
        <v>42775</v>
      </c>
      <c r="B1099" s="119" t="s">
        <v>5338</v>
      </c>
      <c r="C1099" s="120"/>
      <c r="D1099" s="106">
        <v>100435</v>
      </c>
      <c r="E1099" s="107" t="s">
        <v>184</v>
      </c>
      <c r="F1099" s="108">
        <v>1798.4</v>
      </c>
      <c r="G1099" s="111">
        <v>42776</v>
      </c>
      <c r="H1099" s="93">
        <f t="shared" si="33"/>
        <v>1798.4</v>
      </c>
      <c r="I1099" s="108">
        <f t="shared" si="34"/>
        <v>0</v>
      </c>
      <c r="J1099" s="21"/>
    </row>
    <row r="1100" spans="1:10" x14ac:dyDescent="0.25">
      <c r="A1100" s="103">
        <v>42775</v>
      </c>
      <c r="B1100" s="119" t="s">
        <v>5339</v>
      </c>
      <c r="C1100" s="120"/>
      <c r="D1100" s="106">
        <v>100436</v>
      </c>
      <c r="E1100" s="107" t="s">
        <v>208</v>
      </c>
      <c r="F1100" s="108">
        <v>1713.5</v>
      </c>
      <c r="G1100" s="111">
        <v>42776</v>
      </c>
      <c r="H1100" s="93">
        <f t="shared" si="33"/>
        <v>1713.5</v>
      </c>
      <c r="I1100" s="108">
        <f t="shared" si="34"/>
        <v>0</v>
      </c>
      <c r="J1100" s="21"/>
    </row>
    <row r="1101" spans="1:10" x14ac:dyDescent="0.25">
      <c r="A1101" s="103">
        <v>42775</v>
      </c>
      <c r="B1101" s="119" t="s">
        <v>5340</v>
      </c>
      <c r="C1101" s="120"/>
      <c r="D1101" s="106">
        <v>100437</v>
      </c>
      <c r="E1101" s="107" t="s">
        <v>2528</v>
      </c>
      <c r="F1101" s="108">
        <v>1213.5</v>
      </c>
      <c r="G1101" s="111">
        <v>42776</v>
      </c>
      <c r="H1101" s="93">
        <f t="shared" si="33"/>
        <v>1213.5</v>
      </c>
      <c r="I1101" s="108">
        <f t="shared" si="34"/>
        <v>0</v>
      </c>
      <c r="J1101" s="21"/>
    </row>
    <row r="1102" spans="1:10" x14ac:dyDescent="0.25">
      <c r="A1102" s="103">
        <v>42775</v>
      </c>
      <c r="B1102" s="119" t="s">
        <v>5341</v>
      </c>
      <c r="C1102" s="120"/>
      <c r="D1102" s="106">
        <v>100438</v>
      </c>
      <c r="E1102" s="107" t="s">
        <v>356</v>
      </c>
      <c r="F1102" s="108">
        <v>7252.8</v>
      </c>
      <c r="G1102" s="111">
        <v>42776</v>
      </c>
      <c r="H1102" s="93">
        <f t="shared" si="33"/>
        <v>7252.8</v>
      </c>
      <c r="I1102" s="108">
        <f t="shared" si="34"/>
        <v>0</v>
      </c>
      <c r="J1102" s="21"/>
    </row>
    <row r="1103" spans="1:10" x14ac:dyDescent="0.25">
      <c r="A1103" s="103">
        <v>42775</v>
      </c>
      <c r="B1103" s="119" t="s">
        <v>5342</v>
      </c>
      <c r="C1103" s="120"/>
      <c r="D1103" s="106">
        <v>100439</v>
      </c>
      <c r="E1103" s="107" t="s">
        <v>182</v>
      </c>
      <c r="F1103" s="108">
        <v>1964.9</v>
      </c>
      <c r="G1103" s="111">
        <v>42776</v>
      </c>
      <c r="H1103" s="93">
        <f t="shared" si="33"/>
        <v>1964.9</v>
      </c>
      <c r="I1103" s="108">
        <f t="shared" si="34"/>
        <v>0</v>
      </c>
      <c r="J1103" s="21"/>
    </row>
    <row r="1104" spans="1:10" x14ac:dyDescent="0.25">
      <c r="A1104" s="103">
        <v>42775</v>
      </c>
      <c r="B1104" s="119" t="s">
        <v>5343</v>
      </c>
      <c r="C1104" s="120"/>
      <c r="D1104" s="106">
        <v>100440</v>
      </c>
      <c r="E1104" s="107" t="s">
        <v>2545</v>
      </c>
      <c r="F1104" s="108">
        <v>2561.1999999999998</v>
      </c>
      <c r="G1104" s="111">
        <v>42776</v>
      </c>
      <c r="H1104" s="93">
        <f t="shared" si="33"/>
        <v>2561.1999999999998</v>
      </c>
      <c r="I1104" s="108">
        <f t="shared" si="34"/>
        <v>0</v>
      </c>
      <c r="J1104" s="21"/>
    </row>
    <row r="1105" spans="1:10" x14ac:dyDescent="0.25">
      <c r="A1105" s="103">
        <v>42775</v>
      </c>
      <c r="B1105" s="119" t="s">
        <v>5344</v>
      </c>
      <c r="C1105" s="120"/>
      <c r="D1105" s="106">
        <v>100441</v>
      </c>
      <c r="E1105" s="107" t="s">
        <v>3998</v>
      </c>
      <c r="F1105" s="108">
        <v>6729.4</v>
      </c>
      <c r="G1105" s="111">
        <v>42777</v>
      </c>
      <c r="H1105" s="93">
        <f t="shared" si="33"/>
        <v>6729.4</v>
      </c>
      <c r="I1105" s="108">
        <f t="shared" si="34"/>
        <v>0</v>
      </c>
      <c r="J1105" s="21"/>
    </row>
    <row r="1106" spans="1:10" x14ac:dyDescent="0.25">
      <c r="A1106" s="103">
        <v>42775</v>
      </c>
      <c r="B1106" s="119" t="s">
        <v>5345</v>
      </c>
      <c r="C1106" s="120"/>
      <c r="D1106" s="106">
        <v>100442</v>
      </c>
      <c r="E1106" s="107" t="s">
        <v>57</v>
      </c>
      <c r="F1106" s="108">
        <v>686</v>
      </c>
      <c r="G1106" s="111">
        <v>42776</v>
      </c>
      <c r="H1106" s="93">
        <f t="shared" si="33"/>
        <v>686</v>
      </c>
      <c r="I1106" s="108">
        <f t="shared" si="34"/>
        <v>0</v>
      </c>
      <c r="J1106" s="21"/>
    </row>
    <row r="1107" spans="1:10" x14ac:dyDescent="0.25">
      <c r="A1107" s="103">
        <v>42775</v>
      </c>
      <c r="B1107" s="119" t="s">
        <v>5346</v>
      </c>
      <c r="C1107" s="120"/>
      <c r="D1107" s="106">
        <v>100443</v>
      </c>
      <c r="E1107" s="107" t="s">
        <v>30</v>
      </c>
      <c r="F1107" s="108">
        <v>50.4</v>
      </c>
      <c r="G1107" s="111">
        <v>42775</v>
      </c>
      <c r="H1107" s="93">
        <f t="shared" si="33"/>
        <v>50.4</v>
      </c>
      <c r="I1107" s="108">
        <f t="shared" si="34"/>
        <v>0</v>
      </c>
      <c r="J1107" s="21"/>
    </row>
    <row r="1108" spans="1:10" x14ac:dyDescent="0.25">
      <c r="A1108" s="103">
        <v>42775</v>
      </c>
      <c r="B1108" s="119" t="s">
        <v>5347</v>
      </c>
      <c r="C1108" s="120"/>
      <c r="D1108" s="106">
        <v>100444</v>
      </c>
      <c r="E1108" s="107" t="s">
        <v>10</v>
      </c>
      <c r="F1108" s="108">
        <v>770</v>
      </c>
      <c r="G1108" s="111">
        <v>42781</v>
      </c>
      <c r="H1108" s="93">
        <f t="shared" si="33"/>
        <v>770</v>
      </c>
      <c r="I1108" s="108">
        <f t="shared" si="34"/>
        <v>0</v>
      </c>
      <c r="J1108" s="21"/>
    </row>
    <row r="1109" spans="1:10" x14ac:dyDescent="0.25">
      <c r="A1109" s="103">
        <v>42775</v>
      </c>
      <c r="B1109" s="119" t="s">
        <v>5348</v>
      </c>
      <c r="C1109" s="120"/>
      <c r="D1109" s="106">
        <v>100445</v>
      </c>
      <c r="E1109" s="107" t="s">
        <v>222</v>
      </c>
      <c r="F1109" s="108">
        <v>501732</v>
      </c>
      <c r="G1109" s="111">
        <v>42784</v>
      </c>
      <c r="H1109" s="93">
        <f t="shared" si="33"/>
        <v>501732</v>
      </c>
      <c r="I1109" s="108">
        <f t="shared" si="34"/>
        <v>0</v>
      </c>
      <c r="J1109" s="21"/>
    </row>
    <row r="1110" spans="1:10" x14ac:dyDescent="0.25">
      <c r="A1110" s="103">
        <v>42775</v>
      </c>
      <c r="B1110" s="119" t="s">
        <v>5349</v>
      </c>
      <c r="C1110" s="120"/>
      <c r="D1110" s="106">
        <v>100446</v>
      </c>
      <c r="E1110" s="107" t="s">
        <v>509</v>
      </c>
      <c r="F1110" s="108">
        <v>13644</v>
      </c>
      <c r="G1110" s="111">
        <v>42776</v>
      </c>
      <c r="H1110" s="93">
        <f t="shared" si="33"/>
        <v>13644</v>
      </c>
      <c r="I1110" s="108">
        <f t="shared" si="34"/>
        <v>0</v>
      </c>
      <c r="J1110" s="21"/>
    </row>
    <row r="1111" spans="1:10" x14ac:dyDescent="0.25">
      <c r="A1111" s="103">
        <v>42775</v>
      </c>
      <c r="B1111" s="119" t="s">
        <v>5350</v>
      </c>
      <c r="C1111" s="120"/>
      <c r="D1111" s="106">
        <v>100447</v>
      </c>
      <c r="E1111" s="107" t="s">
        <v>937</v>
      </c>
      <c r="F1111" s="108">
        <v>3564.9</v>
      </c>
      <c r="G1111" s="111">
        <v>42775</v>
      </c>
      <c r="H1111" s="93">
        <f t="shared" si="33"/>
        <v>3564.9</v>
      </c>
      <c r="I1111" s="108">
        <f t="shared" si="34"/>
        <v>0</v>
      </c>
      <c r="J1111" s="21"/>
    </row>
    <row r="1112" spans="1:10" x14ac:dyDescent="0.25">
      <c r="A1112" s="103">
        <v>42775</v>
      </c>
      <c r="B1112" s="119" t="s">
        <v>5351</v>
      </c>
      <c r="C1112" s="120"/>
      <c r="D1112" s="106">
        <v>100448</v>
      </c>
      <c r="E1112" s="107" t="s">
        <v>9</v>
      </c>
      <c r="F1112" s="108">
        <v>9990</v>
      </c>
      <c r="G1112" s="111">
        <v>42782</v>
      </c>
      <c r="H1112" s="93">
        <f t="shared" si="33"/>
        <v>9990</v>
      </c>
      <c r="I1112" s="108">
        <f t="shared" si="34"/>
        <v>0</v>
      </c>
      <c r="J1112" s="21"/>
    </row>
    <row r="1113" spans="1:10" x14ac:dyDescent="0.25">
      <c r="A1113" s="103">
        <v>42775</v>
      </c>
      <c r="B1113" s="119" t="s">
        <v>5352</v>
      </c>
      <c r="C1113" s="120"/>
      <c r="D1113" s="106">
        <v>100449</v>
      </c>
      <c r="E1113" s="107" t="s">
        <v>222</v>
      </c>
      <c r="F1113" s="108">
        <v>10012</v>
      </c>
      <c r="G1113" s="111">
        <v>42784</v>
      </c>
      <c r="H1113" s="93">
        <f t="shared" si="33"/>
        <v>10012</v>
      </c>
      <c r="I1113" s="108">
        <f t="shared" si="34"/>
        <v>0</v>
      </c>
      <c r="J1113" s="21"/>
    </row>
    <row r="1114" spans="1:10" x14ac:dyDescent="0.25">
      <c r="A1114" s="103">
        <v>42775</v>
      </c>
      <c r="B1114" s="119" t="s">
        <v>5353</v>
      </c>
      <c r="C1114" s="120"/>
      <c r="D1114" s="106">
        <v>100450</v>
      </c>
      <c r="E1114" s="107" t="s">
        <v>5354</v>
      </c>
      <c r="F1114" s="108">
        <v>18627</v>
      </c>
      <c r="G1114" s="111">
        <v>42775</v>
      </c>
      <c r="H1114" s="93">
        <f t="shared" si="33"/>
        <v>18627</v>
      </c>
      <c r="I1114" s="108">
        <f t="shared" si="34"/>
        <v>0</v>
      </c>
      <c r="J1114" s="21"/>
    </row>
    <row r="1115" spans="1:10" x14ac:dyDescent="0.25">
      <c r="A1115" s="103">
        <v>42775</v>
      </c>
      <c r="B1115" s="119" t="s">
        <v>5355</v>
      </c>
      <c r="C1115" s="120"/>
      <c r="D1115" s="106">
        <v>100451</v>
      </c>
      <c r="E1115" s="107" t="s">
        <v>3650</v>
      </c>
      <c r="F1115" s="108">
        <v>1980.8</v>
      </c>
      <c r="G1115" s="111">
        <v>42775</v>
      </c>
      <c r="H1115" s="93">
        <f t="shared" si="33"/>
        <v>1980.8</v>
      </c>
      <c r="I1115" s="108">
        <f t="shared" si="34"/>
        <v>0</v>
      </c>
      <c r="J1115" s="21"/>
    </row>
    <row r="1116" spans="1:10" x14ac:dyDescent="0.25">
      <c r="A1116" s="103">
        <v>42775</v>
      </c>
      <c r="B1116" s="119" t="s">
        <v>5356</v>
      </c>
      <c r="C1116" s="120"/>
      <c r="D1116" s="106">
        <v>100452</v>
      </c>
      <c r="E1116" s="107" t="s">
        <v>302</v>
      </c>
      <c r="F1116" s="108">
        <v>8981</v>
      </c>
      <c r="G1116" s="111">
        <v>42775</v>
      </c>
      <c r="H1116" s="93">
        <f t="shared" si="33"/>
        <v>8981</v>
      </c>
      <c r="I1116" s="108">
        <f t="shared" si="34"/>
        <v>0</v>
      </c>
      <c r="J1116" s="21"/>
    </row>
    <row r="1117" spans="1:10" x14ac:dyDescent="0.25">
      <c r="A1117" s="103">
        <v>42775</v>
      </c>
      <c r="B1117" s="119" t="s">
        <v>5357</v>
      </c>
      <c r="C1117" s="120"/>
      <c r="D1117" s="106">
        <v>100453</v>
      </c>
      <c r="E1117" s="107" t="s">
        <v>352</v>
      </c>
      <c r="F1117" s="108">
        <v>2244</v>
      </c>
      <c r="G1117" s="111">
        <v>42775</v>
      </c>
      <c r="H1117" s="93">
        <f t="shared" si="33"/>
        <v>2244</v>
      </c>
      <c r="I1117" s="108">
        <f t="shared" si="34"/>
        <v>0</v>
      </c>
      <c r="J1117" s="21"/>
    </row>
    <row r="1118" spans="1:10" ht="30" x14ac:dyDescent="0.25">
      <c r="A1118" s="103">
        <v>42775</v>
      </c>
      <c r="B1118" s="119" t="s">
        <v>5358</v>
      </c>
      <c r="C1118" s="120"/>
      <c r="D1118" s="106">
        <v>100454</v>
      </c>
      <c r="E1118" s="107" t="s">
        <v>1594</v>
      </c>
      <c r="F1118" s="108">
        <v>33181.199999999997</v>
      </c>
      <c r="G1118" s="114" t="s">
        <v>5359</v>
      </c>
      <c r="H1118" s="115">
        <f>3181.2+30000</f>
        <v>33181.199999999997</v>
      </c>
      <c r="I1118" s="115">
        <f t="shared" si="34"/>
        <v>0</v>
      </c>
      <c r="J1118" s="21"/>
    </row>
    <row r="1119" spans="1:10" x14ac:dyDescent="0.25">
      <c r="A1119" s="103">
        <v>42775</v>
      </c>
      <c r="B1119" s="119" t="s">
        <v>5360</v>
      </c>
      <c r="C1119" s="120"/>
      <c r="D1119" s="106">
        <v>100455</v>
      </c>
      <c r="E1119" s="107" t="s">
        <v>670</v>
      </c>
      <c r="F1119" s="108">
        <v>132822</v>
      </c>
      <c r="G1119" s="111">
        <v>42777</v>
      </c>
      <c r="H1119" s="93">
        <f t="shared" si="33"/>
        <v>132822</v>
      </c>
      <c r="I1119" s="108">
        <f t="shared" si="34"/>
        <v>0</v>
      </c>
      <c r="J1119" s="21"/>
    </row>
    <row r="1120" spans="1:10" x14ac:dyDescent="0.25">
      <c r="A1120" s="103">
        <v>42775</v>
      </c>
      <c r="B1120" s="119" t="s">
        <v>5361</v>
      </c>
      <c r="C1120" s="120"/>
      <c r="D1120" s="106">
        <v>100456</v>
      </c>
      <c r="E1120" s="107" t="s">
        <v>665</v>
      </c>
      <c r="F1120" s="108">
        <v>66853.399999999994</v>
      </c>
      <c r="G1120" s="111">
        <v>42784</v>
      </c>
      <c r="H1120" s="93">
        <f t="shared" si="33"/>
        <v>66853.399999999994</v>
      </c>
      <c r="I1120" s="108">
        <f t="shared" si="34"/>
        <v>0</v>
      </c>
      <c r="J1120" s="21"/>
    </row>
    <row r="1121" spans="1:10" x14ac:dyDescent="0.25">
      <c r="A1121" s="103">
        <v>42775</v>
      </c>
      <c r="B1121" s="119" t="s">
        <v>5362</v>
      </c>
      <c r="C1121" s="120"/>
      <c r="D1121" s="106">
        <v>100457</v>
      </c>
      <c r="E1121" s="107" t="s">
        <v>55</v>
      </c>
      <c r="F1121" s="108">
        <v>8726.9</v>
      </c>
      <c r="G1121" s="111"/>
      <c r="H1121" s="93">
        <f t="shared" si="33"/>
        <v>8726.9</v>
      </c>
      <c r="I1121" s="108">
        <f t="shared" si="34"/>
        <v>0</v>
      </c>
      <c r="J1121" s="21"/>
    </row>
    <row r="1122" spans="1:10" x14ac:dyDescent="0.25">
      <c r="A1122" s="103">
        <v>42775</v>
      </c>
      <c r="B1122" s="119" t="s">
        <v>5363</v>
      </c>
      <c r="C1122" s="120"/>
      <c r="D1122" s="106">
        <v>100458</v>
      </c>
      <c r="E1122" s="107" t="s">
        <v>10</v>
      </c>
      <c r="F1122" s="108">
        <v>1491.6</v>
      </c>
      <c r="G1122" s="111">
        <v>42781</v>
      </c>
      <c r="H1122" s="93">
        <f t="shared" si="33"/>
        <v>1491.6</v>
      </c>
      <c r="I1122" s="108">
        <f t="shared" si="34"/>
        <v>0</v>
      </c>
      <c r="J1122" s="21"/>
    </row>
    <row r="1123" spans="1:10" x14ac:dyDescent="0.25">
      <c r="A1123" s="103">
        <v>42775</v>
      </c>
      <c r="B1123" s="119" t="s">
        <v>5364</v>
      </c>
      <c r="C1123" s="120"/>
      <c r="D1123" s="106">
        <v>100459</v>
      </c>
      <c r="E1123" s="107" t="s">
        <v>3514</v>
      </c>
      <c r="F1123" s="108">
        <v>4378.8</v>
      </c>
      <c r="G1123" s="111">
        <v>42777</v>
      </c>
      <c r="H1123" s="93">
        <f t="shared" si="33"/>
        <v>4378.8</v>
      </c>
      <c r="I1123" s="108">
        <f t="shared" si="34"/>
        <v>0</v>
      </c>
      <c r="J1123" s="21"/>
    </row>
    <row r="1124" spans="1:10" x14ac:dyDescent="0.25">
      <c r="A1124" s="103">
        <v>42775</v>
      </c>
      <c r="B1124" s="119" t="s">
        <v>5365</v>
      </c>
      <c r="C1124" s="120"/>
      <c r="D1124" s="106">
        <v>100460</v>
      </c>
      <c r="E1124" s="107" t="s">
        <v>675</v>
      </c>
      <c r="F1124" s="108">
        <v>1586.1</v>
      </c>
      <c r="G1124" s="111">
        <v>42777</v>
      </c>
      <c r="H1124" s="93">
        <f t="shared" si="33"/>
        <v>1586.1</v>
      </c>
      <c r="I1124" s="108">
        <f t="shared" si="34"/>
        <v>0</v>
      </c>
      <c r="J1124" s="21"/>
    </row>
    <row r="1125" spans="1:10" x14ac:dyDescent="0.25">
      <c r="A1125" s="103">
        <v>42775</v>
      </c>
      <c r="B1125" s="119" t="s">
        <v>5366</v>
      </c>
      <c r="C1125" s="120"/>
      <c r="D1125" s="106">
        <v>100461</v>
      </c>
      <c r="E1125" s="107" t="s">
        <v>677</v>
      </c>
      <c r="F1125" s="108">
        <v>1577.2</v>
      </c>
      <c r="G1125" s="111">
        <v>42777</v>
      </c>
      <c r="H1125" s="93">
        <f t="shared" si="33"/>
        <v>1577.2</v>
      </c>
      <c r="I1125" s="108">
        <f t="shared" si="34"/>
        <v>0</v>
      </c>
      <c r="J1125" s="21"/>
    </row>
    <row r="1126" spans="1:10" x14ac:dyDescent="0.25">
      <c r="A1126" s="103">
        <v>42775</v>
      </c>
      <c r="B1126" s="119" t="s">
        <v>5367</v>
      </c>
      <c r="C1126" s="120"/>
      <c r="D1126" s="106">
        <v>100462</v>
      </c>
      <c r="E1126" s="107" t="s">
        <v>680</v>
      </c>
      <c r="F1126" s="108">
        <v>3327.4</v>
      </c>
      <c r="G1126" s="111">
        <v>42777</v>
      </c>
      <c r="H1126" s="93">
        <f t="shared" si="33"/>
        <v>3327.4</v>
      </c>
      <c r="I1126" s="108">
        <f t="shared" si="34"/>
        <v>0</v>
      </c>
      <c r="J1126" s="21"/>
    </row>
    <row r="1127" spans="1:10" x14ac:dyDescent="0.25">
      <c r="A1127" s="103">
        <v>42775</v>
      </c>
      <c r="B1127" s="119" t="s">
        <v>5368</v>
      </c>
      <c r="C1127" s="120"/>
      <c r="D1127" s="106">
        <v>100463</v>
      </c>
      <c r="E1127" s="107" t="s">
        <v>319</v>
      </c>
      <c r="F1127" s="108">
        <v>3465.6</v>
      </c>
      <c r="G1127" s="111">
        <v>42775</v>
      </c>
      <c r="H1127" s="93">
        <f t="shared" si="33"/>
        <v>3465.6</v>
      </c>
      <c r="I1127" s="108">
        <f t="shared" si="34"/>
        <v>0</v>
      </c>
      <c r="J1127" s="21"/>
    </row>
    <row r="1128" spans="1:10" x14ac:dyDescent="0.25">
      <c r="A1128" s="103">
        <v>42775</v>
      </c>
      <c r="B1128" s="119" t="s">
        <v>5369</v>
      </c>
      <c r="C1128" s="120"/>
      <c r="D1128" s="106">
        <v>100464</v>
      </c>
      <c r="E1128" s="107" t="s">
        <v>5370</v>
      </c>
      <c r="F1128" s="108">
        <v>6912.4</v>
      </c>
      <c r="G1128" s="111">
        <v>42777</v>
      </c>
      <c r="H1128" s="93">
        <f t="shared" si="33"/>
        <v>6912.4</v>
      </c>
      <c r="I1128" s="108">
        <f t="shared" si="34"/>
        <v>0</v>
      </c>
      <c r="J1128" s="21"/>
    </row>
    <row r="1129" spans="1:10" x14ac:dyDescent="0.25">
      <c r="A1129" s="103">
        <v>42775</v>
      </c>
      <c r="B1129" s="119" t="s">
        <v>5371</v>
      </c>
      <c r="C1129" s="120"/>
      <c r="D1129" s="106">
        <v>100465</v>
      </c>
      <c r="E1129" s="107" t="s">
        <v>4039</v>
      </c>
      <c r="F1129" s="108">
        <v>5544</v>
      </c>
      <c r="G1129" s="111">
        <v>42777</v>
      </c>
      <c r="H1129" s="93">
        <f t="shared" si="33"/>
        <v>5544</v>
      </c>
      <c r="I1129" s="108">
        <f t="shared" si="34"/>
        <v>0</v>
      </c>
      <c r="J1129" s="21"/>
    </row>
    <row r="1130" spans="1:10" x14ac:dyDescent="0.25">
      <c r="A1130" s="103">
        <v>42775</v>
      </c>
      <c r="B1130" s="119" t="s">
        <v>5372</v>
      </c>
      <c r="C1130" s="120"/>
      <c r="D1130" s="106">
        <v>100466</v>
      </c>
      <c r="E1130" s="139" t="s">
        <v>686</v>
      </c>
      <c r="F1130" s="113">
        <v>26482</v>
      </c>
      <c r="G1130" s="112" t="s">
        <v>95</v>
      </c>
      <c r="H1130" s="113">
        <f t="shared" si="33"/>
        <v>26482</v>
      </c>
      <c r="I1130" s="113">
        <f t="shared" si="34"/>
        <v>0</v>
      </c>
      <c r="J1130" s="21"/>
    </row>
    <row r="1131" spans="1:10" x14ac:dyDescent="0.25">
      <c r="A1131" s="103">
        <v>42775</v>
      </c>
      <c r="B1131" s="119" t="s">
        <v>5373</v>
      </c>
      <c r="C1131" s="120"/>
      <c r="D1131" s="106">
        <v>100467</v>
      </c>
      <c r="E1131" s="107" t="s">
        <v>677</v>
      </c>
      <c r="F1131" s="108">
        <v>2039.4</v>
      </c>
      <c r="G1131" s="111">
        <v>42777</v>
      </c>
      <c r="H1131" s="93">
        <f t="shared" si="33"/>
        <v>2039.4</v>
      </c>
      <c r="I1131" s="108">
        <f t="shared" si="34"/>
        <v>0</v>
      </c>
      <c r="J1131" s="21"/>
    </row>
    <row r="1132" spans="1:10" x14ac:dyDescent="0.25">
      <c r="A1132" s="103">
        <v>42775</v>
      </c>
      <c r="B1132" s="119" t="s">
        <v>5374</v>
      </c>
      <c r="C1132" s="120"/>
      <c r="D1132" s="106">
        <v>100468</v>
      </c>
      <c r="E1132" s="107" t="s">
        <v>688</v>
      </c>
      <c r="F1132" s="108">
        <v>5587.7</v>
      </c>
      <c r="G1132" s="111">
        <v>42777</v>
      </c>
      <c r="H1132" s="93">
        <f t="shared" si="33"/>
        <v>5587.7</v>
      </c>
      <c r="I1132" s="108">
        <f t="shared" si="34"/>
        <v>0</v>
      </c>
      <c r="J1132" s="21"/>
    </row>
    <row r="1133" spans="1:10" x14ac:dyDescent="0.25">
      <c r="A1133" s="103">
        <v>42775</v>
      </c>
      <c r="B1133" s="119" t="s">
        <v>5375</v>
      </c>
      <c r="C1133" s="120"/>
      <c r="D1133" s="106">
        <v>100469</v>
      </c>
      <c r="E1133" s="107" t="s">
        <v>682</v>
      </c>
      <c r="F1133" s="108">
        <v>5560</v>
      </c>
      <c r="G1133" s="111">
        <v>42777</v>
      </c>
      <c r="H1133" s="93">
        <f t="shared" si="33"/>
        <v>5560</v>
      </c>
      <c r="I1133" s="108">
        <f t="shared" si="34"/>
        <v>0</v>
      </c>
      <c r="J1133" s="21"/>
    </row>
    <row r="1134" spans="1:10" x14ac:dyDescent="0.25">
      <c r="A1134" s="103">
        <v>42775</v>
      </c>
      <c r="B1134" s="119" t="s">
        <v>5376</v>
      </c>
      <c r="C1134" s="120"/>
      <c r="D1134" s="106">
        <v>100470</v>
      </c>
      <c r="E1134" s="107" t="s">
        <v>1197</v>
      </c>
      <c r="F1134" s="108">
        <v>3322</v>
      </c>
      <c r="G1134" s="111">
        <v>42777</v>
      </c>
      <c r="H1134" s="93">
        <f t="shared" si="33"/>
        <v>3322</v>
      </c>
      <c r="I1134" s="108">
        <f t="shared" si="34"/>
        <v>0</v>
      </c>
      <c r="J1134" s="21"/>
    </row>
    <row r="1135" spans="1:10" x14ac:dyDescent="0.25">
      <c r="A1135" s="103">
        <v>42775</v>
      </c>
      <c r="B1135" s="119" t="s">
        <v>5377</v>
      </c>
      <c r="C1135" s="120"/>
      <c r="D1135" s="106">
        <v>100471</v>
      </c>
      <c r="E1135" s="107" t="s">
        <v>670</v>
      </c>
      <c r="F1135" s="108">
        <v>14803.05</v>
      </c>
      <c r="G1135" s="111">
        <v>42777</v>
      </c>
      <c r="H1135" s="93">
        <f t="shared" si="33"/>
        <v>14803.05</v>
      </c>
      <c r="I1135" s="108">
        <f t="shared" si="34"/>
        <v>0</v>
      </c>
      <c r="J1135" s="21"/>
    </row>
    <row r="1136" spans="1:10" x14ac:dyDescent="0.25">
      <c r="A1136" s="103">
        <v>42775</v>
      </c>
      <c r="B1136" s="119" t="s">
        <v>5378</v>
      </c>
      <c r="C1136" s="120"/>
      <c r="D1136" s="106">
        <v>100472</v>
      </c>
      <c r="E1136" s="107" t="s">
        <v>1199</v>
      </c>
      <c r="F1136" s="108">
        <v>21401.24</v>
      </c>
      <c r="G1136" s="112">
        <v>42840</v>
      </c>
      <c r="H1136" s="113">
        <f>5000</f>
        <v>5000</v>
      </c>
      <c r="I1136" s="113">
        <f t="shared" si="34"/>
        <v>16401.240000000002</v>
      </c>
      <c r="J1136" s="21"/>
    </row>
    <row r="1137" spans="1:10" x14ac:dyDescent="0.25">
      <c r="A1137" s="103">
        <v>42775</v>
      </c>
      <c r="B1137" s="119" t="s">
        <v>5379</v>
      </c>
      <c r="C1137" s="120"/>
      <c r="D1137" s="106">
        <v>100473</v>
      </c>
      <c r="E1137" s="107" t="s">
        <v>47</v>
      </c>
      <c r="F1137" s="108">
        <v>3515</v>
      </c>
      <c r="G1137" s="111">
        <v>42775</v>
      </c>
      <c r="H1137" s="93">
        <f t="shared" si="33"/>
        <v>3515</v>
      </c>
      <c r="I1137" s="108">
        <f t="shared" si="34"/>
        <v>0</v>
      </c>
      <c r="J1137" s="21"/>
    </row>
    <row r="1138" spans="1:10" x14ac:dyDescent="0.25">
      <c r="A1138" s="103">
        <v>42775</v>
      </c>
      <c r="B1138" s="119" t="s">
        <v>5380</v>
      </c>
      <c r="C1138" s="120"/>
      <c r="D1138" s="106">
        <v>100474</v>
      </c>
      <c r="E1138" s="107" t="s">
        <v>5234</v>
      </c>
      <c r="F1138" s="108">
        <v>19708</v>
      </c>
      <c r="G1138" s="111">
        <v>42776</v>
      </c>
      <c r="H1138" s="93">
        <f t="shared" si="33"/>
        <v>19708</v>
      </c>
      <c r="I1138" s="108">
        <f t="shared" si="34"/>
        <v>0</v>
      </c>
      <c r="J1138" s="21"/>
    </row>
    <row r="1139" spans="1:10" x14ac:dyDescent="0.25">
      <c r="A1139" s="103">
        <v>42775</v>
      </c>
      <c r="B1139" s="119" t="s">
        <v>5381</v>
      </c>
      <c r="C1139" s="120"/>
      <c r="D1139" s="106">
        <v>100475</v>
      </c>
      <c r="E1139" s="107" t="s">
        <v>1589</v>
      </c>
      <c r="F1139" s="108">
        <v>10275.200000000001</v>
      </c>
      <c r="G1139" s="111">
        <v>42777</v>
      </c>
      <c r="H1139" s="93">
        <f t="shared" si="33"/>
        <v>10275.200000000001</v>
      </c>
      <c r="I1139" s="108">
        <f t="shared" si="34"/>
        <v>0</v>
      </c>
      <c r="J1139" s="21"/>
    </row>
    <row r="1140" spans="1:10" x14ac:dyDescent="0.25">
      <c r="A1140" s="103">
        <v>42775</v>
      </c>
      <c r="B1140" s="119" t="s">
        <v>5382</v>
      </c>
      <c r="C1140" s="120"/>
      <c r="D1140" s="106">
        <v>100476</v>
      </c>
      <c r="E1140" s="107" t="s">
        <v>354</v>
      </c>
      <c r="F1140" s="108">
        <v>1009</v>
      </c>
      <c r="G1140" s="111">
        <v>42775</v>
      </c>
      <c r="H1140" s="93">
        <f t="shared" si="33"/>
        <v>1009</v>
      </c>
      <c r="I1140" s="108">
        <f t="shared" si="34"/>
        <v>0</v>
      </c>
      <c r="J1140" s="21"/>
    </row>
    <row r="1141" spans="1:10" x14ac:dyDescent="0.25">
      <c r="A1141" s="103">
        <v>42775</v>
      </c>
      <c r="B1141" s="119" t="s">
        <v>5383</v>
      </c>
      <c r="C1141" s="120"/>
      <c r="D1141" s="106">
        <v>100477</v>
      </c>
      <c r="E1141" s="107" t="s">
        <v>670</v>
      </c>
      <c r="F1141" s="108">
        <v>53187.5</v>
      </c>
      <c r="G1141" s="111">
        <v>42777</v>
      </c>
      <c r="H1141" s="93">
        <f t="shared" ref="H1141:H1204" si="35">F1141</f>
        <v>53187.5</v>
      </c>
      <c r="I1141" s="108">
        <f t="shared" si="34"/>
        <v>0</v>
      </c>
      <c r="J1141" s="21"/>
    </row>
    <row r="1142" spans="1:10" x14ac:dyDescent="0.25">
      <c r="A1142" s="103">
        <v>42775</v>
      </c>
      <c r="B1142" s="119" t="s">
        <v>5384</v>
      </c>
      <c r="C1142" s="120"/>
      <c r="D1142" s="106">
        <v>100478</v>
      </c>
      <c r="E1142" s="107" t="s">
        <v>686</v>
      </c>
      <c r="F1142" s="108">
        <v>26246</v>
      </c>
      <c r="G1142" s="111">
        <v>42777</v>
      </c>
      <c r="H1142" s="93">
        <f t="shared" si="35"/>
        <v>26246</v>
      </c>
      <c r="I1142" s="108">
        <f t="shared" si="34"/>
        <v>0</v>
      </c>
      <c r="J1142" s="21"/>
    </row>
    <row r="1143" spans="1:10" x14ac:dyDescent="0.25">
      <c r="A1143" s="103">
        <v>42775</v>
      </c>
      <c r="B1143" s="119" t="s">
        <v>5385</v>
      </c>
      <c r="C1143" s="120"/>
      <c r="D1143" s="106">
        <v>100479</v>
      </c>
      <c r="E1143" s="107" t="s">
        <v>211</v>
      </c>
      <c r="F1143" s="108">
        <v>8530.6</v>
      </c>
      <c r="G1143" s="111">
        <v>42775</v>
      </c>
      <c r="H1143" s="93">
        <f t="shared" si="35"/>
        <v>8530.6</v>
      </c>
      <c r="I1143" s="108">
        <f t="shared" si="34"/>
        <v>0</v>
      </c>
      <c r="J1143" s="21"/>
    </row>
    <row r="1144" spans="1:10" x14ac:dyDescent="0.25">
      <c r="A1144" s="103">
        <v>42775</v>
      </c>
      <c r="B1144" s="119" t="s">
        <v>5386</v>
      </c>
      <c r="C1144" s="120"/>
      <c r="D1144" s="106">
        <v>100480</v>
      </c>
      <c r="E1144" s="107" t="s">
        <v>10</v>
      </c>
      <c r="F1144" s="108">
        <v>13813.2</v>
      </c>
      <c r="G1144" s="111">
        <v>42781</v>
      </c>
      <c r="H1144" s="93">
        <f t="shared" si="35"/>
        <v>13813.2</v>
      </c>
      <c r="I1144" s="108">
        <f t="shared" si="34"/>
        <v>0</v>
      </c>
      <c r="J1144" s="21"/>
    </row>
    <row r="1145" spans="1:10" x14ac:dyDescent="0.25">
      <c r="A1145" s="103">
        <v>42775</v>
      </c>
      <c r="B1145" s="119" t="s">
        <v>5387</v>
      </c>
      <c r="C1145" s="120"/>
      <c r="D1145" s="106">
        <v>100481</v>
      </c>
      <c r="E1145" s="107" t="s">
        <v>30</v>
      </c>
      <c r="F1145" s="108">
        <v>10.4</v>
      </c>
      <c r="G1145" s="111">
        <v>42738</v>
      </c>
      <c r="H1145" s="93">
        <f t="shared" si="35"/>
        <v>10.4</v>
      </c>
      <c r="I1145" s="108">
        <f t="shared" ref="I1145:I1208" si="36">F1145-H1145</f>
        <v>0</v>
      </c>
      <c r="J1145" s="21"/>
    </row>
    <row r="1146" spans="1:10" x14ac:dyDescent="0.25">
      <c r="A1146" s="103">
        <v>42775</v>
      </c>
      <c r="B1146" s="119" t="s">
        <v>5388</v>
      </c>
      <c r="C1146" s="120"/>
      <c r="D1146" s="106">
        <v>100482</v>
      </c>
      <c r="E1146" s="107" t="s">
        <v>220</v>
      </c>
      <c r="F1146" s="108">
        <v>3524.4</v>
      </c>
      <c r="G1146" s="111">
        <v>42776</v>
      </c>
      <c r="H1146" s="93">
        <f t="shared" si="35"/>
        <v>3524.4</v>
      </c>
      <c r="I1146" s="108">
        <f t="shared" si="36"/>
        <v>0</v>
      </c>
      <c r="J1146" s="21"/>
    </row>
    <row r="1147" spans="1:10" x14ac:dyDescent="0.25">
      <c r="A1147" s="103">
        <v>42775</v>
      </c>
      <c r="B1147" s="119" t="s">
        <v>5389</v>
      </c>
      <c r="C1147" s="120"/>
      <c r="D1147" s="106">
        <v>100483</v>
      </c>
      <c r="E1147" s="107" t="s">
        <v>921</v>
      </c>
      <c r="F1147" s="108">
        <v>6365.1</v>
      </c>
      <c r="G1147" s="111">
        <v>42776</v>
      </c>
      <c r="H1147" s="93">
        <f t="shared" si="35"/>
        <v>6365.1</v>
      </c>
      <c r="I1147" s="108">
        <f t="shared" si="36"/>
        <v>0</v>
      </c>
      <c r="J1147" s="21"/>
    </row>
    <row r="1148" spans="1:10" x14ac:dyDescent="0.25">
      <c r="A1148" s="103">
        <v>42776</v>
      </c>
      <c r="B1148" s="119" t="s">
        <v>5390</v>
      </c>
      <c r="C1148" s="120"/>
      <c r="D1148" s="106">
        <v>100484</v>
      </c>
      <c r="E1148" s="107" t="s">
        <v>231</v>
      </c>
      <c r="F1148" s="108">
        <v>13904.9</v>
      </c>
      <c r="G1148" s="111">
        <v>42777</v>
      </c>
      <c r="H1148" s="93">
        <f t="shared" si="35"/>
        <v>13904.9</v>
      </c>
      <c r="I1148" s="108">
        <f t="shared" si="36"/>
        <v>0</v>
      </c>
      <c r="J1148" s="21"/>
    </row>
    <row r="1149" spans="1:10" x14ac:dyDescent="0.25">
      <c r="A1149" s="103">
        <v>42776</v>
      </c>
      <c r="B1149" s="119" t="s">
        <v>5391</v>
      </c>
      <c r="C1149" s="120"/>
      <c r="D1149" s="106">
        <v>100485</v>
      </c>
      <c r="E1149" s="107" t="s">
        <v>17</v>
      </c>
      <c r="F1149" s="108">
        <v>2940</v>
      </c>
      <c r="G1149" s="111">
        <v>42776</v>
      </c>
      <c r="H1149" s="93">
        <f t="shared" si="35"/>
        <v>2940</v>
      </c>
      <c r="I1149" s="108">
        <f t="shared" si="36"/>
        <v>0</v>
      </c>
      <c r="J1149" s="21"/>
    </row>
    <row r="1150" spans="1:10" x14ac:dyDescent="0.25">
      <c r="A1150" s="103">
        <v>42776</v>
      </c>
      <c r="B1150" s="119" t="s">
        <v>5392</v>
      </c>
      <c r="C1150" s="120"/>
      <c r="D1150" s="106">
        <v>100486</v>
      </c>
      <c r="E1150" s="107" t="s">
        <v>19</v>
      </c>
      <c r="F1150" s="108">
        <v>1470</v>
      </c>
      <c r="G1150" s="111">
        <v>42776</v>
      </c>
      <c r="H1150" s="93">
        <f t="shared" si="35"/>
        <v>1470</v>
      </c>
      <c r="I1150" s="108">
        <f t="shared" si="36"/>
        <v>0</v>
      </c>
      <c r="J1150" s="21"/>
    </row>
    <row r="1151" spans="1:10" x14ac:dyDescent="0.25">
      <c r="A1151" s="103">
        <v>42776</v>
      </c>
      <c r="B1151" s="119" t="s">
        <v>5393</v>
      </c>
      <c r="C1151" s="120"/>
      <c r="D1151" s="106">
        <v>100487</v>
      </c>
      <c r="E1151" s="107" t="s">
        <v>71</v>
      </c>
      <c r="F1151" s="108">
        <v>2940</v>
      </c>
      <c r="G1151" s="111">
        <v>42776</v>
      </c>
      <c r="H1151" s="93">
        <f t="shared" si="35"/>
        <v>2940</v>
      </c>
      <c r="I1151" s="108">
        <f t="shared" si="36"/>
        <v>0</v>
      </c>
      <c r="J1151" s="21"/>
    </row>
    <row r="1152" spans="1:10" x14ac:dyDescent="0.25">
      <c r="A1152" s="103">
        <v>42776</v>
      </c>
      <c r="B1152" s="119" t="s">
        <v>5394</v>
      </c>
      <c r="C1152" s="120"/>
      <c r="D1152" s="106">
        <v>100488</v>
      </c>
      <c r="E1152" s="116" t="s">
        <v>32</v>
      </c>
      <c r="F1152" s="117">
        <v>0</v>
      </c>
      <c r="G1152" s="118" t="s">
        <v>95</v>
      </c>
      <c r="H1152" s="117">
        <f t="shared" si="35"/>
        <v>0</v>
      </c>
      <c r="I1152" s="117">
        <f t="shared" si="36"/>
        <v>0</v>
      </c>
      <c r="J1152" s="21"/>
    </row>
    <row r="1153" spans="1:10" x14ac:dyDescent="0.25">
      <c r="A1153" s="103">
        <v>42776</v>
      </c>
      <c r="B1153" s="119" t="s">
        <v>5395</v>
      </c>
      <c r="C1153" s="120"/>
      <c r="D1153" s="106">
        <v>100489</v>
      </c>
      <c r="E1153" s="107" t="s">
        <v>231</v>
      </c>
      <c r="F1153" s="108">
        <v>37427.199999999997</v>
      </c>
      <c r="G1153" s="111">
        <v>42777</v>
      </c>
      <c r="H1153" s="93">
        <f t="shared" si="35"/>
        <v>37427.199999999997</v>
      </c>
      <c r="I1153" s="108">
        <f t="shared" si="36"/>
        <v>0</v>
      </c>
      <c r="J1153" s="21"/>
    </row>
    <row r="1154" spans="1:10" x14ac:dyDescent="0.25">
      <c r="A1154" s="103">
        <v>42776</v>
      </c>
      <c r="B1154" s="119" t="s">
        <v>5396</v>
      </c>
      <c r="C1154" s="120"/>
      <c r="D1154" s="106">
        <v>100490</v>
      </c>
      <c r="E1154" s="107" t="s">
        <v>1786</v>
      </c>
      <c r="F1154" s="108">
        <v>11159.2</v>
      </c>
      <c r="G1154" s="111">
        <v>42776</v>
      </c>
      <c r="H1154" s="93">
        <f t="shared" si="35"/>
        <v>11159.2</v>
      </c>
      <c r="I1154" s="108">
        <f t="shared" si="36"/>
        <v>0</v>
      </c>
      <c r="J1154" s="21"/>
    </row>
    <row r="1155" spans="1:10" x14ac:dyDescent="0.25">
      <c r="A1155" s="103">
        <v>42776</v>
      </c>
      <c r="B1155" s="119" t="s">
        <v>5397</v>
      </c>
      <c r="C1155" s="120"/>
      <c r="D1155" s="106">
        <v>100491</v>
      </c>
      <c r="E1155" s="107" t="s">
        <v>1634</v>
      </c>
      <c r="F1155" s="108">
        <v>2473.1999999999998</v>
      </c>
      <c r="G1155" s="111">
        <v>42776</v>
      </c>
      <c r="H1155" s="93">
        <f t="shared" si="35"/>
        <v>2473.1999999999998</v>
      </c>
      <c r="I1155" s="108">
        <f t="shared" si="36"/>
        <v>0</v>
      </c>
      <c r="J1155" s="21"/>
    </row>
    <row r="1156" spans="1:10" x14ac:dyDescent="0.25">
      <c r="A1156" s="103">
        <v>42776</v>
      </c>
      <c r="B1156" s="119" t="s">
        <v>5398</v>
      </c>
      <c r="C1156" s="120"/>
      <c r="D1156" s="106">
        <v>100492</v>
      </c>
      <c r="E1156" s="107" t="s">
        <v>35</v>
      </c>
      <c r="F1156" s="108">
        <v>19102.8</v>
      </c>
      <c r="G1156" s="111">
        <v>42779</v>
      </c>
      <c r="H1156" s="93">
        <f t="shared" si="35"/>
        <v>19102.8</v>
      </c>
      <c r="I1156" s="108">
        <f t="shared" si="36"/>
        <v>0</v>
      </c>
      <c r="J1156" s="21"/>
    </row>
    <row r="1157" spans="1:10" x14ac:dyDescent="0.25">
      <c r="A1157" s="103">
        <v>42776</v>
      </c>
      <c r="B1157" s="119" t="s">
        <v>5399</v>
      </c>
      <c r="C1157" s="120"/>
      <c r="D1157" s="106">
        <v>100493</v>
      </c>
      <c r="E1157" s="107" t="s">
        <v>14</v>
      </c>
      <c r="F1157" s="108">
        <v>19900.2</v>
      </c>
      <c r="G1157" s="111">
        <v>42776</v>
      </c>
      <c r="H1157" s="93">
        <f t="shared" si="35"/>
        <v>19900.2</v>
      </c>
      <c r="I1157" s="108">
        <f t="shared" si="36"/>
        <v>0</v>
      </c>
      <c r="J1157" s="21"/>
    </row>
    <row r="1158" spans="1:10" x14ac:dyDescent="0.25">
      <c r="A1158" s="103">
        <v>42776</v>
      </c>
      <c r="B1158" s="119" t="s">
        <v>5400</v>
      </c>
      <c r="C1158" s="120"/>
      <c r="D1158" s="106">
        <v>100494</v>
      </c>
      <c r="E1158" s="116" t="s">
        <v>38</v>
      </c>
      <c r="F1158" s="117">
        <v>0</v>
      </c>
      <c r="G1158" s="118" t="s">
        <v>95</v>
      </c>
      <c r="H1158" s="117">
        <f t="shared" si="35"/>
        <v>0</v>
      </c>
      <c r="I1158" s="117">
        <f t="shared" si="36"/>
        <v>0</v>
      </c>
      <c r="J1158" s="21"/>
    </row>
    <row r="1159" spans="1:10" x14ac:dyDescent="0.25">
      <c r="A1159" s="103">
        <v>42776</v>
      </c>
      <c r="B1159" s="119" t="s">
        <v>5401</v>
      </c>
      <c r="C1159" s="120"/>
      <c r="D1159" s="106">
        <v>100495</v>
      </c>
      <c r="E1159" s="107" t="s">
        <v>26</v>
      </c>
      <c r="F1159" s="108">
        <v>9485.5</v>
      </c>
      <c r="G1159" s="111">
        <v>42776</v>
      </c>
      <c r="H1159" s="93">
        <f t="shared" si="35"/>
        <v>9485.5</v>
      </c>
      <c r="I1159" s="108">
        <f t="shared" si="36"/>
        <v>0</v>
      </c>
      <c r="J1159" s="21"/>
    </row>
    <row r="1160" spans="1:10" x14ac:dyDescent="0.25">
      <c r="A1160" s="103">
        <v>42776</v>
      </c>
      <c r="B1160" s="119" t="s">
        <v>5402</v>
      </c>
      <c r="C1160" s="120"/>
      <c r="D1160" s="106">
        <v>100496</v>
      </c>
      <c r="E1160" s="107" t="s">
        <v>28</v>
      </c>
      <c r="F1160" s="108">
        <v>4788</v>
      </c>
      <c r="G1160" s="111">
        <v>42776</v>
      </c>
      <c r="H1160" s="93">
        <f t="shared" si="35"/>
        <v>4788</v>
      </c>
      <c r="I1160" s="108">
        <f t="shared" si="36"/>
        <v>0</v>
      </c>
      <c r="J1160" s="21"/>
    </row>
    <row r="1161" spans="1:10" ht="30" x14ac:dyDescent="0.25">
      <c r="A1161" s="103">
        <v>42776</v>
      </c>
      <c r="B1161" s="119" t="s">
        <v>5403</v>
      </c>
      <c r="C1161" s="120"/>
      <c r="D1161" s="106">
        <v>100497</v>
      </c>
      <c r="E1161" s="107" t="s">
        <v>800</v>
      </c>
      <c r="F1161" s="108">
        <v>11550.1</v>
      </c>
      <c r="G1161" s="114" t="s">
        <v>5404</v>
      </c>
      <c r="H1161" s="115">
        <f>6550+5000.1</f>
        <v>11550.1</v>
      </c>
      <c r="I1161" s="115">
        <f t="shared" si="36"/>
        <v>0</v>
      </c>
      <c r="J1161" s="21"/>
    </row>
    <row r="1162" spans="1:10" x14ac:dyDescent="0.25">
      <c r="A1162" s="103">
        <v>42776</v>
      </c>
      <c r="B1162" s="119" t="s">
        <v>5405</v>
      </c>
      <c r="C1162" s="120"/>
      <c r="D1162" s="106">
        <v>100498</v>
      </c>
      <c r="E1162" s="107" t="s">
        <v>51</v>
      </c>
      <c r="F1162" s="108">
        <v>4724.8999999999996</v>
      </c>
      <c r="G1162" s="111">
        <v>42779</v>
      </c>
      <c r="H1162" s="93">
        <f t="shared" si="35"/>
        <v>4724.8999999999996</v>
      </c>
      <c r="I1162" s="108">
        <f t="shared" si="36"/>
        <v>0</v>
      </c>
      <c r="J1162" s="21"/>
    </row>
    <row r="1163" spans="1:10" x14ac:dyDescent="0.25">
      <c r="A1163" s="103">
        <v>42776</v>
      </c>
      <c r="B1163" s="119" t="s">
        <v>5406</v>
      </c>
      <c r="C1163" s="120"/>
      <c r="D1163" s="106">
        <v>100499</v>
      </c>
      <c r="E1163" s="107" t="s">
        <v>218</v>
      </c>
      <c r="F1163" s="108">
        <v>88455.9</v>
      </c>
      <c r="G1163" s="111"/>
      <c r="H1163" s="93">
        <f t="shared" si="35"/>
        <v>88455.9</v>
      </c>
      <c r="I1163" s="108">
        <f t="shared" si="36"/>
        <v>0</v>
      </c>
      <c r="J1163" s="21"/>
    </row>
    <row r="1164" spans="1:10" x14ac:dyDescent="0.25">
      <c r="A1164" s="103">
        <v>42776</v>
      </c>
      <c r="B1164" s="119" t="s">
        <v>5407</v>
      </c>
      <c r="C1164" s="120"/>
      <c r="D1164" s="106">
        <v>100500</v>
      </c>
      <c r="E1164" s="107" t="s">
        <v>1645</v>
      </c>
      <c r="F1164" s="108">
        <v>2796</v>
      </c>
      <c r="G1164" s="111">
        <v>42776</v>
      </c>
      <c r="H1164" s="93">
        <f t="shared" si="35"/>
        <v>2796</v>
      </c>
      <c r="I1164" s="108">
        <f t="shared" si="36"/>
        <v>0</v>
      </c>
      <c r="J1164" s="21"/>
    </row>
    <row r="1165" spans="1:10" x14ac:dyDescent="0.25">
      <c r="A1165" s="103">
        <v>42776</v>
      </c>
      <c r="B1165" s="119" t="s">
        <v>5408</v>
      </c>
      <c r="C1165" s="120"/>
      <c r="D1165" s="106">
        <v>100501</v>
      </c>
      <c r="E1165" s="107" t="s">
        <v>218</v>
      </c>
      <c r="F1165" s="108">
        <v>4245.6000000000004</v>
      </c>
      <c r="G1165" s="111"/>
      <c r="H1165" s="93">
        <f t="shared" si="35"/>
        <v>4245.6000000000004</v>
      </c>
      <c r="I1165" s="108">
        <f t="shared" si="36"/>
        <v>0</v>
      </c>
      <c r="J1165" s="21"/>
    </row>
    <row r="1166" spans="1:10" ht="30" x14ac:dyDescent="0.25">
      <c r="A1166" s="103">
        <v>42776</v>
      </c>
      <c r="B1166" s="119" t="s">
        <v>5409</v>
      </c>
      <c r="C1166" s="120"/>
      <c r="D1166" s="106">
        <v>100502</v>
      </c>
      <c r="E1166" s="107" t="s">
        <v>40</v>
      </c>
      <c r="F1166" s="108">
        <v>6817.4</v>
      </c>
      <c r="G1166" s="114" t="s">
        <v>5410</v>
      </c>
      <c r="H1166" s="115">
        <f>2500+2867.4+1450</f>
        <v>6817.4</v>
      </c>
      <c r="I1166" s="115">
        <f t="shared" si="36"/>
        <v>0</v>
      </c>
      <c r="J1166" s="21"/>
    </row>
    <row r="1167" spans="1:10" x14ac:dyDescent="0.25">
      <c r="A1167" s="103">
        <v>42776</v>
      </c>
      <c r="B1167" s="119" t="s">
        <v>5411</v>
      </c>
      <c r="C1167" s="120"/>
      <c r="D1167" s="106">
        <v>100503</v>
      </c>
      <c r="E1167" s="107" t="s">
        <v>428</v>
      </c>
      <c r="F1167" s="108">
        <v>3412.6</v>
      </c>
      <c r="G1167" s="111">
        <v>42777</v>
      </c>
      <c r="H1167" s="93">
        <f t="shared" si="35"/>
        <v>3412.6</v>
      </c>
      <c r="I1167" s="108">
        <f t="shared" si="36"/>
        <v>0</v>
      </c>
      <c r="J1167" s="21"/>
    </row>
    <row r="1168" spans="1:10" ht="30" x14ac:dyDescent="0.25">
      <c r="A1168" s="103">
        <v>42776</v>
      </c>
      <c r="B1168" s="119" t="s">
        <v>5412</v>
      </c>
      <c r="C1168" s="120"/>
      <c r="D1168" s="106">
        <v>100504</v>
      </c>
      <c r="E1168" s="107" t="s">
        <v>5413</v>
      </c>
      <c r="F1168" s="108">
        <v>46161</v>
      </c>
      <c r="G1168" s="111" t="s">
        <v>5414</v>
      </c>
      <c r="H1168" s="93">
        <f>1286.8+44874.2</f>
        <v>46161</v>
      </c>
      <c r="I1168" s="108">
        <f t="shared" si="36"/>
        <v>0</v>
      </c>
      <c r="J1168" s="21"/>
    </row>
    <row r="1169" spans="1:10" x14ac:dyDescent="0.25">
      <c r="A1169" s="103">
        <v>42776</v>
      </c>
      <c r="B1169" s="119" t="s">
        <v>5415</v>
      </c>
      <c r="C1169" s="120"/>
      <c r="D1169" s="106">
        <v>100505</v>
      </c>
      <c r="E1169" s="107" t="s">
        <v>428</v>
      </c>
      <c r="F1169" s="108">
        <v>420</v>
      </c>
      <c r="G1169" s="111">
        <v>42777</v>
      </c>
      <c r="H1169" s="93">
        <f t="shared" si="35"/>
        <v>420</v>
      </c>
      <c r="I1169" s="108">
        <f t="shared" si="36"/>
        <v>0</v>
      </c>
      <c r="J1169" s="21"/>
    </row>
    <row r="1170" spans="1:10" x14ac:dyDescent="0.25">
      <c r="A1170" s="103">
        <v>42776</v>
      </c>
      <c r="B1170" s="119" t="s">
        <v>5416</v>
      </c>
      <c r="C1170" s="120"/>
      <c r="D1170" s="106">
        <v>100506</v>
      </c>
      <c r="E1170" s="107" t="s">
        <v>30</v>
      </c>
      <c r="F1170" s="108">
        <v>2475.3000000000002</v>
      </c>
      <c r="G1170" s="111">
        <v>42776</v>
      </c>
      <c r="H1170" s="93">
        <f t="shared" si="35"/>
        <v>2475.3000000000002</v>
      </c>
      <c r="I1170" s="108">
        <f t="shared" si="36"/>
        <v>0</v>
      </c>
      <c r="J1170" s="21"/>
    </row>
    <row r="1171" spans="1:10" x14ac:dyDescent="0.25">
      <c r="A1171" s="103">
        <v>42776</v>
      </c>
      <c r="B1171" s="119" t="s">
        <v>5417</v>
      </c>
      <c r="C1171" s="120"/>
      <c r="D1171" s="106">
        <v>100507</v>
      </c>
      <c r="E1171" s="107" t="s">
        <v>61</v>
      </c>
      <c r="F1171" s="108">
        <v>10570.8</v>
      </c>
      <c r="G1171" s="111">
        <v>42776</v>
      </c>
      <c r="H1171" s="93">
        <f t="shared" si="35"/>
        <v>10570.8</v>
      </c>
      <c r="I1171" s="108">
        <f t="shared" si="36"/>
        <v>0</v>
      </c>
      <c r="J1171" s="21"/>
    </row>
    <row r="1172" spans="1:10" x14ac:dyDescent="0.25">
      <c r="A1172" s="103">
        <v>42776</v>
      </c>
      <c r="B1172" s="119" t="s">
        <v>5418</v>
      </c>
      <c r="C1172" s="120"/>
      <c r="D1172" s="106">
        <v>100508</v>
      </c>
      <c r="E1172" s="107" t="s">
        <v>250</v>
      </c>
      <c r="F1172" s="108">
        <v>9933.9</v>
      </c>
      <c r="G1172" s="111">
        <v>42777</v>
      </c>
      <c r="H1172" s="93">
        <f t="shared" si="35"/>
        <v>9933.9</v>
      </c>
      <c r="I1172" s="108">
        <f t="shared" si="36"/>
        <v>0</v>
      </c>
      <c r="J1172" s="21"/>
    </row>
    <row r="1173" spans="1:10" x14ac:dyDescent="0.25">
      <c r="A1173" s="103">
        <v>42776</v>
      </c>
      <c r="B1173" s="119" t="s">
        <v>5419</v>
      </c>
      <c r="C1173" s="120"/>
      <c r="D1173" s="106">
        <v>100509</v>
      </c>
      <c r="E1173" s="107" t="s">
        <v>43</v>
      </c>
      <c r="F1173" s="108">
        <v>6936</v>
      </c>
      <c r="G1173" s="111">
        <v>42779</v>
      </c>
      <c r="H1173" s="93">
        <f t="shared" si="35"/>
        <v>6936</v>
      </c>
      <c r="I1173" s="108">
        <f t="shared" si="36"/>
        <v>0</v>
      </c>
      <c r="J1173" s="21"/>
    </row>
    <row r="1174" spans="1:10" x14ac:dyDescent="0.25">
      <c r="A1174" s="103">
        <v>42776</v>
      </c>
      <c r="B1174" s="119" t="s">
        <v>5420</v>
      </c>
      <c r="C1174" s="120"/>
      <c r="D1174" s="106">
        <v>100510</v>
      </c>
      <c r="E1174" s="107" t="s">
        <v>67</v>
      </c>
      <c r="F1174" s="108">
        <v>15853.4</v>
      </c>
      <c r="G1174" s="111"/>
      <c r="H1174" s="93">
        <f t="shared" si="35"/>
        <v>15853.4</v>
      </c>
      <c r="I1174" s="108">
        <f t="shared" si="36"/>
        <v>0</v>
      </c>
      <c r="J1174" s="21"/>
    </row>
    <row r="1175" spans="1:10" x14ac:dyDescent="0.25">
      <c r="A1175" s="103">
        <v>42776</v>
      </c>
      <c r="B1175" s="119" t="s">
        <v>5421</v>
      </c>
      <c r="C1175" s="120"/>
      <c r="D1175" s="106">
        <v>100511</v>
      </c>
      <c r="E1175" s="107" t="s">
        <v>12</v>
      </c>
      <c r="F1175" s="108">
        <v>1876.8</v>
      </c>
      <c r="G1175" s="111">
        <v>42776</v>
      </c>
      <c r="H1175" s="93">
        <f t="shared" si="35"/>
        <v>1876.8</v>
      </c>
      <c r="I1175" s="108">
        <f t="shared" si="36"/>
        <v>0</v>
      </c>
      <c r="J1175" s="21"/>
    </row>
    <row r="1176" spans="1:10" x14ac:dyDescent="0.25">
      <c r="A1176" s="103">
        <v>42776</v>
      </c>
      <c r="B1176" s="119" t="s">
        <v>5422</v>
      </c>
      <c r="C1176" s="120"/>
      <c r="D1176" s="106">
        <v>100512</v>
      </c>
      <c r="E1176" s="107" t="s">
        <v>30</v>
      </c>
      <c r="F1176" s="108">
        <v>1959.9</v>
      </c>
      <c r="G1176" s="111">
        <v>42776</v>
      </c>
      <c r="H1176" s="93">
        <f t="shared" si="35"/>
        <v>1959.9</v>
      </c>
      <c r="I1176" s="108">
        <f t="shared" si="36"/>
        <v>0</v>
      </c>
      <c r="J1176" s="21"/>
    </row>
    <row r="1177" spans="1:10" x14ac:dyDescent="0.25">
      <c r="A1177" s="103">
        <v>42776</v>
      </c>
      <c r="B1177" s="119" t="s">
        <v>5423</v>
      </c>
      <c r="C1177" s="120"/>
      <c r="D1177" s="106">
        <v>100513</v>
      </c>
      <c r="E1177" s="107" t="s">
        <v>49</v>
      </c>
      <c r="F1177" s="108">
        <v>10315.6</v>
      </c>
      <c r="G1177" s="111">
        <v>42780</v>
      </c>
      <c r="H1177" s="93">
        <f t="shared" si="35"/>
        <v>10315.6</v>
      </c>
      <c r="I1177" s="108">
        <f t="shared" si="36"/>
        <v>0</v>
      </c>
      <c r="J1177" s="21"/>
    </row>
    <row r="1178" spans="1:10" x14ac:dyDescent="0.25">
      <c r="A1178" s="103">
        <v>42776</v>
      </c>
      <c r="B1178" s="119" t="s">
        <v>5424</v>
      </c>
      <c r="C1178" s="120"/>
      <c r="D1178" s="106">
        <v>100514</v>
      </c>
      <c r="E1178" s="107" t="s">
        <v>302</v>
      </c>
      <c r="F1178" s="108">
        <v>8896.2000000000007</v>
      </c>
      <c r="G1178" s="111">
        <v>42776</v>
      </c>
      <c r="H1178" s="93">
        <f t="shared" si="35"/>
        <v>8896.2000000000007</v>
      </c>
      <c r="I1178" s="108">
        <f t="shared" si="36"/>
        <v>0</v>
      </c>
      <c r="J1178" s="21"/>
    </row>
    <row r="1179" spans="1:10" x14ac:dyDescent="0.25">
      <c r="A1179" s="103">
        <v>42776</v>
      </c>
      <c r="B1179" s="119" t="s">
        <v>5425</v>
      </c>
      <c r="C1179" s="120"/>
      <c r="D1179" s="106">
        <v>100515</v>
      </c>
      <c r="E1179" s="107" t="s">
        <v>161</v>
      </c>
      <c r="F1179" s="108">
        <v>52727.4</v>
      </c>
      <c r="G1179" s="111">
        <v>42846</v>
      </c>
      <c r="H1179" s="93">
        <f t="shared" si="35"/>
        <v>52727.4</v>
      </c>
      <c r="I1179" s="108">
        <f t="shared" si="36"/>
        <v>0</v>
      </c>
      <c r="J1179" s="21"/>
    </row>
    <row r="1180" spans="1:10" x14ac:dyDescent="0.25">
      <c r="A1180" s="103">
        <v>42776</v>
      </c>
      <c r="B1180" s="119" t="s">
        <v>5426</v>
      </c>
      <c r="C1180" s="120"/>
      <c r="D1180" s="106">
        <v>100516</v>
      </c>
      <c r="E1180" s="107" t="s">
        <v>165</v>
      </c>
      <c r="F1180" s="108">
        <v>12983.4</v>
      </c>
      <c r="G1180" s="111">
        <v>42804</v>
      </c>
      <c r="H1180" s="93">
        <f t="shared" si="35"/>
        <v>12983.4</v>
      </c>
      <c r="I1180" s="108">
        <f t="shared" si="36"/>
        <v>0</v>
      </c>
      <c r="J1180" s="21"/>
    </row>
    <row r="1181" spans="1:10" x14ac:dyDescent="0.25">
      <c r="A1181" s="103">
        <v>42776</v>
      </c>
      <c r="B1181" s="119" t="s">
        <v>5427</v>
      </c>
      <c r="C1181" s="120"/>
      <c r="D1181" s="106">
        <v>100517</v>
      </c>
      <c r="E1181" s="107" t="s">
        <v>47</v>
      </c>
      <c r="F1181" s="108">
        <v>2939</v>
      </c>
      <c r="G1181" s="111">
        <v>42776</v>
      </c>
      <c r="H1181" s="93">
        <f t="shared" si="35"/>
        <v>2939</v>
      </c>
      <c r="I1181" s="108">
        <f t="shared" si="36"/>
        <v>0</v>
      </c>
      <c r="J1181" s="21"/>
    </row>
    <row r="1182" spans="1:10" x14ac:dyDescent="0.25">
      <c r="A1182" s="103">
        <v>42776</v>
      </c>
      <c r="B1182" s="119" t="s">
        <v>5428</v>
      </c>
      <c r="C1182" s="120"/>
      <c r="D1182" s="106">
        <v>100518</v>
      </c>
      <c r="E1182" s="107" t="s">
        <v>163</v>
      </c>
      <c r="F1182" s="108">
        <v>19986.7</v>
      </c>
      <c r="G1182" s="111"/>
      <c r="H1182" s="93">
        <f t="shared" si="35"/>
        <v>19986.7</v>
      </c>
      <c r="I1182" s="108">
        <f t="shared" si="36"/>
        <v>0</v>
      </c>
      <c r="J1182" s="21"/>
    </row>
    <row r="1183" spans="1:10" x14ac:dyDescent="0.25">
      <c r="A1183" s="103">
        <v>42776</v>
      </c>
      <c r="B1183" s="119" t="s">
        <v>5429</v>
      </c>
      <c r="C1183" s="120"/>
      <c r="D1183" s="106">
        <v>100519</v>
      </c>
      <c r="E1183" s="107" t="s">
        <v>111</v>
      </c>
      <c r="F1183" s="108">
        <v>3856</v>
      </c>
      <c r="G1183" s="111">
        <v>42776</v>
      </c>
      <c r="H1183" s="93">
        <f t="shared" si="35"/>
        <v>3856</v>
      </c>
      <c r="I1183" s="108">
        <f t="shared" si="36"/>
        <v>0</v>
      </c>
      <c r="J1183" s="21"/>
    </row>
    <row r="1184" spans="1:10" x14ac:dyDescent="0.25">
      <c r="A1184" s="103">
        <v>42776</v>
      </c>
      <c r="B1184" s="119" t="s">
        <v>5430</v>
      </c>
      <c r="C1184" s="120"/>
      <c r="D1184" s="106">
        <v>100520</v>
      </c>
      <c r="E1184" s="107" t="s">
        <v>876</v>
      </c>
      <c r="F1184" s="108">
        <v>13220.1</v>
      </c>
      <c r="G1184" s="111">
        <v>42781</v>
      </c>
      <c r="H1184" s="93">
        <f t="shared" si="35"/>
        <v>13220.1</v>
      </c>
      <c r="I1184" s="108">
        <f t="shared" si="36"/>
        <v>0</v>
      </c>
      <c r="J1184" s="21"/>
    </row>
    <row r="1185" spans="1:10" x14ac:dyDescent="0.25">
      <c r="A1185" s="103">
        <v>42776</v>
      </c>
      <c r="B1185" s="119" t="s">
        <v>5431</v>
      </c>
      <c r="C1185" s="120"/>
      <c r="D1185" s="106">
        <v>100521</v>
      </c>
      <c r="E1185" s="107" t="s">
        <v>236</v>
      </c>
      <c r="F1185" s="108">
        <v>112073.3</v>
      </c>
      <c r="G1185" s="111">
        <v>42780</v>
      </c>
      <c r="H1185" s="93">
        <f t="shared" si="35"/>
        <v>112073.3</v>
      </c>
      <c r="I1185" s="108">
        <f t="shared" si="36"/>
        <v>0</v>
      </c>
      <c r="J1185" s="21"/>
    </row>
    <row r="1186" spans="1:10" x14ac:dyDescent="0.25">
      <c r="A1186" s="103">
        <v>42776</v>
      </c>
      <c r="B1186" s="119" t="s">
        <v>5432</v>
      </c>
      <c r="C1186" s="120"/>
      <c r="D1186" s="106">
        <v>100522</v>
      </c>
      <c r="E1186" s="107" t="s">
        <v>10</v>
      </c>
      <c r="F1186" s="108">
        <v>6985</v>
      </c>
      <c r="G1186" s="111">
        <v>42781</v>
      </c>
      <c r="H1186" s="93">
        <f t="shared" si="35"/>
        <v>6985</v>
      </c>
      <c r="I1186" s="108">
        <f t="shared" si="36"/>
        <v>0</v>
      </c>
      <c r="J1186" s="21"/>
    </row>
    <row r="1187" spans="1:10" ht="30" x14ac:dyDescent="0.25">
      <c r="A1187" s="103">
        <v>42776</v>
      </c>
      <c r="B1187" s="119" t="s">
        <v>5433</v>
      </c>
      <c r="C1187" s="120"/>
      <c r="D1187" s="106">
        <v>100523</v>
      </c>
      <c r="E1187" s="107" t="s">
        <v>236</v>
      </c>
      <c r="F1187" s="108">
        <v>33719.760000000002</v>
      </c>
      <c r="G1187" s="114" t="s">
        <v>5054</v>
      </c>
      <c r="H1187" s="115">
        <f>28628.54+5091.22</f>
        <v>33719.760000000002</v>
      </c>
      <c r="I1187" s="115">
        <f t="shared" si="36"/>
        <v>0</v>
      </c>
      <c r="J1187" s="21"/>
    </row>
    <row r="1188" spans="1:10" x14ac:dyDescent="0.25">
      <c r="A1188" s="103">
        <v>42776</v>
      </c>
      <c r="B1188" s="119" t="s">
        <v>5434</v>
      </c>
      <c r="C1188" s="120"/>
      <c r="D1188" s="106">
        <v>100524</v>
      </c>
      <c r="E1188" s="107" t="s">
        <v>133</v>
      </c>
      <c r="F1188" s="108">
        <v>8239.2999999999993</v>
      </c>
      <c r="G1188" s="111">
        <v>42779</v>
      </c>
      <c r="H1188" s="93">
        <f t="shared" si="35"/>
        <v>8239.2999999999993</v>
      </c>
      <c r="I1188" s="108">
        <f t="shared" si="36"/>
        <v>0</v>
      </c>
      <c r="J1188" s="21"/>
    </row>
    <row r="1189" spans="1:10" x14ac:dyDescent="0.25">
      <c r="A1189" s="103">
        <v>42776</v>
      </c>
      <c r="B1189" s="119" t="s">
        <v>5435</v>
      </c>
      <c r="C1189" s="120"/>
      <c r="D1189" s="106">
        <v>100525</v>
      </c>
      <c r="E1189" s="107" t="s">
        <v>1090</v>
      </c>
      <c r="F1189" s="108">
        <v>7673.28</v>
      </c>
      <c r="G1189" s="111">
        <v>42776</v>
      </c>
      <c r="H1189" s="93">
        <f t="shared" si="35"/>
        <v>7673.28</v>
      </c>
      <c r="I1189" s="108">
        <f t="shared" si="36"/>
        <v>0</v>
      </c>
      <c r="J1189" s="21"/>
    </row>
    <row r="1190" spans="1:10" x14ac:dyDescent="0.25">
      <c r="A1190" s="103">
        <v>42776</v>
      </c>
      <c r="B1190" s="119" t="s">
        <v>5436</v>
      </c>
      <c r="C1190" s="120"/>
      <c r="D1190" s="106">
        <v>100526</v>
      </c>
      <c r="E1190" s="107" t="s">
        <v>208</v>
      </c>
      <c r="F1190" s="108">
        <v>12171.48</v>
      </c>
      <c r="G1190" s="111">
        <v>42776</v>
      </c>
      <c r="H1190" s="93">
        <f t="shared" si="35"/>
        <v>12171.48</v>
      </c>
      <c r="I1190" s="108">
        <f t="shared" si="36"/>
        <v>0</v>
      </c>
      <c r="J1190" s="21"/>
    </row>
    <row r="1191" spans="1:10" x14ac:dyDescent="0.25">
      <c r="A1191" s="103">
        <v>42776</v>
      </c>
      <c r="B1191" s="119" t="s">
        <v>5437</v>
      </c>
      <c r="C1191" s="120"/>
      <c r="D1191" s="106">
        <v>100527</v>
      </c>
      <c r="E1191" s="107" t="s">
        <v>3426</v>
      </c>
      <c r="F1191" s="108">
        <v>2211.6999999999998</v>
      </c>
      <c r="G1191" s="111">
        <v>42776</v>
      </c>
      <c r="H1191" s="93">
        <f t="shared" si="35"/>
        <v>2211.6999999999998</v>
      </c>
      <c r="I1191" s="108">
        <f t="shared" si="36"/>
        <v>0</v>
      </c>
      <c r="J1191" s="21"/>
    </row>
    <row r="1192" spans="1:10" x14ac:dyDescent="0.25">
      <c r="A1192" s="103">
        <v>42776</v>
      </c>
      <c r="B1192" s="119" t="s">
        <v>5438</v>
      </c>
      <c r="C1192" s="120"/>
      <c r="D1192" s="106">
        <v>100528</v>
      </c>
      <c r="E1192" s="107" t="s">
        <v>1141</v>
      </c>
      <c r="F1192" s="108">
        <v>9770.6</v>
      </c>
      <c r="G1192" s="111">
        <v>42793</v>
      </c>
      <c r="H1192" s="93">
        <f t="shared" si="35"/>
        <v>9770.6</v>
      </c>
      <c r="I1192" s="108">
        <f t="shared" si="36"/>
        <v>0</v>
      </c>
      <c r="J1192" s="21"/>
    </row>
    <row r="1193" spans="1:10" x14ac:dyDescent="0.25">
      <c r="A1193" s="103">
        <v>42776</v>
      </c>
      <c r="B1193" s="119" t="s">
        <v>5439</v>
      </c>
      <c r="C1193" s="120"/>
      <c r="D1193" s="106">
        <v>100529</v>
      </c>
      <c r="E1193" s="107" t="s">
        <v>1116</v>
      </c>
      <c r="F1193" s="108">
        <v>4536</v>
      </c>
      <c r="G1193" s="114">
        <v>42777</v>
      </c>
      <c r="H1193" s="115">
        <f>3400+1136</f>
        <v>4536</v>
      </c>
      <c r="I1193" s="115">
        <f t="shared" si="36"/>
        <v>0</v>
      </c>
      <c r="J1193" s="21"/>
    </row>
    <row r="1194" spans="1:10" x14ac:dyDescent="0.25">
      <c r="A1194" s="103">
        <v>42776</v>
      </c>
      <c r="B1194" s="119" t="s">
        <v>5440</v>
      </c>
      <c r="C1194" s="120"/>
      <c r="D1194" s="106">
        <v>100530</v>
      </c>
      <c r="E1194" s="107" t="s">
        <v>432</v>
      </c>
      <c r="F1194" s="108">
        <v>16143.1</v>
      </c>
      <c r="G1194" s="111">
        <v>42781</v>
      </c>
      <c r="H1194" s="93">
        <f t="shared" si="35"/>
        <v>16143.1</v>
      </c>
      <c r="I1194" s="108">
        <f t="shared" si="36"/>
        <v>0</v>
      </c>
      <c r="J1194" s="21"/>
    </row>
    <row r="1195" spans="1:10" x14ac:dyDescent="0.25">
      <c r="A1195" s="103">
        <v>42776</v>
      </c>
      <c r="B1195" s="119" t="s">
        <v>5441</v>
      </c>
      <c r="C1195" s="120"/>
      <c r="D1195" s="106">
        <v>100531</v>
      </c>
      <c r="E1195" s="107" t="s">
        <v>435</v>
      </c>
      <c r="F1195" s="108">
        <v>3344.8</v>
      </c>
      <c r="G1195" s="111">
        <v>42781</v>
      </c>
      <c r="H1195" s="93">
        <f t="shared" si="35"/>
        <v>3344.8</v>
      </c>
      <c r="I1195" s="108">
        <f t="shared" si="36"/>
        <v>0</v>
      </c>
      <c r="J1195" s="21"/>
    </row>
    <row r="1196" spans="1:10" x14ac:dyDescent="0.25">
      <c r="A1196" s="103">
        <v>42776</v>
      </c>
      <c r="B1196" s="119" t="s">
        <v>5442</v>
      </c>
      <c r="C1196" s="120"/>
      <c r="D1196" s="106">
        <v>100532</v>
      </c>
      <c r="E1196" s="107" t="s">
        <v>270</v>
      </c>
      <c r="F1196" s="108">
        <v>2911.9</v>
      </c>
      <c r="G1196" s="111">
        <v>42781</v>
      </c>
      <c r="H1196" s="93">
        <f t="shared" si="35"/>
        <v>2911.9</v>
      </c>
      <c r="I1196" s="108">
        <f t="shared" si="36"/>
        <v>0</v>
      </c>
      <c r="J1196" s="21"/>
    </row>
    <row r="1197" spans="1:10" x14ac:dyDescent="0.25">
      <c r="A1197" s="103">
        <v>42776</v>
      </c>
      <c r="B1197" s="119" t="s">
        <v>5443</v>
      </c>
      <c r="C1197" s="120"/>
      <c r="D1197" s="106">
        <v>100533</v>
      </c>
      <c r="E1197" s="107" t="s">
        <v>79</v>
      </c>
      <c r="F1197" s="108">
        <v>4005.4</v>
      </c>
      <c r="G1197" s="111">
        <v>42776</v>
      </c>
      <c r="H1197" s="93">
        <f t="shared" si="35"/>
        <v>4005.4</v>
      </c>
      <c r="I1197" s="108">
        <f t="shared" si="36"/>
        <v>0</v>
      </c>
      <c r="J1197" s="21"/>
    </row>
    <row r="1198" spans="1:10" x14ac:dyDescent="0.25">
      <c r="A1198" s="103">
        <v>42776</v>
      </c>
      <c r="B1198" s="119" t="s">
        <v>5444</v>
      </c>
      <c r="C1198" s="120"/>
      <c r="D1198" s="106">
        <v>100534</v>
      </c>
      <c r="E1198" s="107" t="s">
        <v>442</v>
      </c>
      <c r="F1198" s="108">
        <v>11189.2</v>
      </c>
      <c r="G1198" s="111">
        <v>42781</v>
      </c>
      <c r="H1198" s="93">
        <f t="shared" si="35"/>
        <v>11189.2</v>
      </c>
      <c r="I1198" s="108">
        <f t="shared" si="36"/>
        <v>0</v>
      </c>
      <c r="J1198" s="21"/>
    </row>
    <row r="1199" spans="1:10" x14ac:dyDescent="0.25">
      <c r="A1199" s="103">
        <v>42776</v>
      </c>
      <c r="B1199" s="119" t="s">
        <v>5445</v>
      </c>
      <c r="C1199" s="120"/>
      <c r="D1199" s="106">
        <v>100535</v>
      </c>
      <c r="E1199" s="107" t="s">
        <v>268</v>
      </c>
      <c r="F1199" s="108">
        <v>20283.7</v>
      </c>
      <c r="G1199" s="111">
        <v>42781</v>
      </c>
      <c r="H1199" s="93">
        <f t="shared" si="35"/>
        <v>20283.7</v>
      </c>
      <c r="I1199" s="108">
        <f t="shared" si="36"/>
        <v>0</v>
      </c>
      <c r="J1199" s="21"/>
    </row>
    <row r="1200" spans="1:10" x14ac:dyDescent="0.25">
      <c r="A1200" s="103">
        <v>42776</v>
      </c>
      <c r="B1200" s="119" t="s">
        <v>5446</v>
      </c>
      <c r="C1200" s="120"/>
      <c r="D1200" s="106">
        <v>100536</v>
      </c>
      <c r="E1200" s="107" t="s">
        <v>149</v>
      </c>
      <c r="F1200" s="108">
        <v>10417.6</v>
      </c>
      <c r="G1200" s="111">
        <v>42776</v>
      </c>
      <c r="H1200" s="93">
        <f t="shared" si="35"/>
        <v>10417.6</v>
      </c>
      <c r="I1200" s="108">
        <f t="shared" si="36"/>
        <v>0</v>
      </c>
      <c r="J1200" s="21"/>
    </row>
    <row r="1201" spans="1:10" x14ac:dyDescent="0.25">
      <c r="A1201" s="103">
        <v>42776</v>
      </c>
      <c r="B1201" s="119" t="s">
        <v>5447</v>
      </c>
      <c r="C1201" s="120"/>
      <c r="D1201" s="106">
        <v>100537</v>
      </c>
      <c r="E1201" s="107" t="s">
        <v>590</v>
      </c>
      <c r="F1201" s="108">
        <v>2915.6</v>
      </c>
      <c r="G1201" s="111">
        <v>42781</v>
      </c>
      <c r="H1201" s="93">
        <f t="shared" si="35"/>
        <v>2915.6</v>
      </c>
      <c r="I1201" s="108">
        <f t="shared" si="36"/>
        <v>0</v>
      </c>
      <c r="J1201" s="21"/>
    </row>
    <row r="1202" spans="1:10" x14ac:dyDescent="0.25">
      <c r="A1202" s="103">
        <v>42776</v>
      </c>
      <c r="B1202" s="119" t="s">
        <v>5448</v>
      </c>
      <c r="C1202" s="120"/>
      <c r="D1202" s="106">
        <v>100538</v>
      </c>
      <c r="E1202" s="107" t="s">
        <v>272</v>
      </c>
      <c r="F1202" s="108">
        <v>4817.7</v>
      </c>
      <c r="G1202" s="111">
        <v>42781</v>
      </c>
      <c r="H1202" s="93">
        <f t="shared" si="35"/>
        <v>4817.7</v>
      </c>
      <c r="I1202" s="108">
        <f t="shared" si="36"/>
        <v>0</v>
      </c>
      <c r="J1202" s="21"/>
    </row>
    <row r="1203" spans="1:10" x14ac:dyDescent="0.25">
      <c r="A1203" s="103">
        <v>42776</v>
      </c>
      <c r="B1203" s="119" t="s">
        <v>5449</v>
      </c>
      <c r="C1203" s="120"/>
      <c r="D1203" s="106">
        <v>100539</v>
      </c>
      <c r="E1203" s="107" t="s">
        <v>131</v>
      </c>
      <c r="F1203" s="108">
        <v>3880</v>
      </c>
      <c r="G1203" s="111">
        <v>42776</v>
      </c>
      <c r="H1203" s="93">
        <f t="shared" si="35"/>
        <v>3880</v>
      </c>
      <c r="I1203" s="108">
        <f t="shared" si="36"/>
        <v>0</v>
      </c>
      <c r="J1203" s="21"/>
    </row>
    <row r="1204" spans="1:10" x14ac:dyDescent="0.25">
      <c r="A1204" s="103">
        <v>42776</v>
      </c>
      <c r="B1204" s="119" t="s">
        <v>5450</v>
      </c>
      <c r="C1204" s="120"/>
      <c r="D1204" s="106">
        <v>100540</v>
      </c>
      <c r="E1204" s="107" t="s">
        <v>125</v>
      </c>
      <c r="F1204" s="108">
        <v>7651.6</v>
      </c>
      <c r="G1204" s="111">
        <v>42776</v>
      </c>
      <c r="H1204" s="93">
        <f t="shared" si="35"/>
        <v>7651.6</v>
      </c>
      <c r="I1204" s="108">
        <f t="shared" si="36"/>
        <v>0</v>
      </c>
      <c r="J1204" s="21"/>
    </row>
    <row r="1205" spans="1:10" x14ac:dyDescent="0.25">
      <c r="A1205" s="103">
        <v>42776</v>
      </c>
      <c r="B1205" s="119" t="s">
        <v>5451</v>
      </c>
      <c r="C1205" s="120"/>
      <c r="D1205" s="106">
        <v>100541</v>
      </c>
      <c r="E1205" s="107" t="s">
        <v>120</v>
      </c>
      <c r="F1205" s="108">
        <v>544.79999999999995</v>
      </c>
      <c r="G1205" s="111">
        <v>42776</v>
      </c>
      <c r="H1205" s="93">
        <f t="shared" ref="H1205:H1268" si="37">F1205</f>
        <v>544.79999999999995</v>
      </c>
      <c r="I1205" s="108">
        <f t="shared" si="36"/>
        <v>0</v>
      </c>
      <c r="J1205" s="21"/>
    </row>
    <row r="1206" spans="1:10" x14ac:dyDescent="0.25">
      <c r="A1206" s="103">
        <v>42776</v>
      </c>
      <c r="B1206" s="119" t="s">
        <v>5452</v>
      </c>
      <c r="C1206" s="120"/>
      <c r="D1206" s="106">
        <v>100542</v>
      </c>
      <c r="E1206" s="107" t="s">
        <v>862</v>
      </c>
      <c r="F1206" s="108">
        <v>13475.1</v>
      </c>
      <c r="G1206" s="111">
        <v>42776</v>
      </c>
      <c r="H1206" s="93">
        <f t="shared" si="37"/>
        <v>13475.1</v>
      </c>
      <c r="I1206" s="108">
        <f t="shared" si="36"/>
        <v>0</v>
      </c>
      <c r="J1206" s="21"/>
    </row>
    <row r="1207" spans="1:10" x14ac:dyDescent="0.25">
      <c r="A1207" s="103">
        <v>42776</v>
      </c>
      <c r="B1207" s="119" t="s">
        <v>5453</v>
      </c>
      <c r="C1207" s="120"/>
      <c r="D1207" s="106">
        <v>100543</v>
      </c>
      <c r="E1207" s="107" t="s">
        <v>30</v>
      </c>
      <c r="F1207" s="108">
        <v>11307.2</v>
      </c>
      <c r="G1207" s="111">
        <v>42776</v>
      </c>
      <c r="H1207" s="93">
        <f t="shared" si="37"/>
        <v>11307.2</v>
      </c>
      <c r="I1207" s="108">
        <f t="shared" si="36"/>
        <v>0</v>
      </c>
      <c r="J1207" s="21"/>
    </row>
    <row r="1208" spans="1:10" x14ac:dyDescent="0.25">
      <c r="A1208" s="103">
        <v>42776</v>
      </c>
      <c r="B1208" s="119" t="s">
        <v>5454</v>
      </c>
      <c r="C1208" s="120"/>
      <c r="D1208" s="106">
        <v>100544</v>
      </c>
      <c r="E1208" s="107" t="s">
        <v>862</v>
      </c>
      <c r="F1208" s="108">
        <v>943.8</v>
      </c>
      <c r="G1208" s="111">
        <v>42776</v>
      </c>
      <c r="H1208" s="93">
        <f t="shared" si="37"/>
        <v>943.8</v>
      </c>
      <c r="I1208" s="108">
        <f t="shared" si="36"/>
        <v>0</v>
      </c>
      <c r="J1208" s="21"/>
    </row>
    <row r="1209" spans="1:10" x14ac:dyDescent="0.25">
      <c r="A1209" s="103">
        <v>42776</v>
      </c>
      <c r="B1209" s="119" t="s">
        <v>5455</v>
      </c>
      <c r="C1209" s="120"/>
      <c r="D1209" s="106">
        <v>100545</v>
      </c>
      <c r="E1209" s="107" t="s">
        <v>309</v>
      </c>
      <c r="F1209" s="108">
        <v>4335.2</v>
      </c>
      <c r="G1209" s="111">
        <v>42776</v>
      </c>
      <c r="H1209" s="93">
        <f t="shared" si="37"/>
        <v>4335.2</v>
      </c>
      <c r="I1209" s="108">
        <f t="shared" ref="I1209:I1272" si="38">F1209-H1209</f>
        <v>0</v>
      </c>
      <c r="J1209" s="21"/>
    </row>
    <row r="1210" spans="1:10" x14ac:dyDescent="0.25">
      <c r="A1210" s="103">
        <v>42776</v>
      </c>
      <c r="B1210" s="119" t="s">
        <v>5456</v>
      </c>
      <c r="C1210" s="120"/>
      <c r="D1210" s="106">
        <v>100546</v>
      </c>
      <c r="E1210" s="107" t="s">
        <v>1666</v>
      </c>
      <c r="F1210" s="108">
        <v>4195.8</v>
      </c>
      <c r="G1210" s="111">
        <v>42781</v>
      </c>
      <c r="H1210" s="93">
        <f t="shared" si="37"/>
        <v>4195.8</v>
      </c>
      <c r="I1210" s="108">
        <f t="shared" si="38"/>
        <v>0</v>
      </c>
      <c r="J1210" s="21"/>
    </row>
    <row r="1211" spans="1:10" x14ac:dyDescent="0.25">
      <c r="A1211" s="103">
        <v>42776</v>
      </c>
      <c r="B1211" s="119" t="s">
        <v>5457</v>
      </c>
      <c r="C1211" s="120"/>
      <c r="D1211" s="106">
        <v>100547</v>
      </c>
      <c r="E1211" s="107" t="s">
        <v>10</v>
      </c>
      <c r="F1211" s="108">
        <v>5311.8</v>
      </c>
      <c r="G1211" s="111">
        <v>42781</v>
      </c>
      <c r="H1211" s="93">
        <f t="shared" si="37"/>
        <v>5311.8</v>
      </c>
      <c r="I1211" s="108">
        <f t="shared" si="38"/>
        <v>0</v>
      </c>
      <c r="J1211" s="21"/>
    </row>
    <row r="1212" spans="1:10" x14ac:dyDescent="0.25">
      <c r="A1212" s="103">
        <v>42776</v>
      </c>
      <c r="B1212" s="119" t="s">
        <v>5458</v>
      </c>
      <c r="C1212" s="120"/>
      <c r="D1212" s="106">
        <v>100548</v>
      </c>
      <c r="E1212" s="107" t="s">
        <v>492</v>
      </c>
      <c r="F1212" s="108">
        <v>23065.200000000001</v>
      </c>
      <c r="G1212" s="111">
        <v>42778</v>
      </c>
      <c r="H1212" s="93">
        <f t="shared" si="37"/>
        <v>23065.200000000001</v>
      </c>
      <c r="I1212" s="108">
        <f t="shared" si="38"/>
        <v>0</v>
      </c>
      <c r="J1212" s="21"/>
    </row>
    <row r="1213" spans="1:10" x14ac:dyDescent="0.25">
      <c r="A1213" s="103">
        <v>42776</v>
      </c>
      <c r="B1213" s="119" t="s">
        <v>5459</v>
      </c>
      <c r="C1213" s="120"/>
      <c r="D1213" s="106">
        <v>100549</v>
      </c>
      <c r="E1213" s="107" t="s">
        <v>590</v>
      </c>
      <c r="F1213" s="108">
        <v>22830.9</v>
      </c>
      <c r="G1213" s="111">
        <v>42781</v>
      </c>
      <c r="H1213" s="93">
        <f t="shared" si="37"/>
        <v>22830.9</v>
      </c>
      <c r="I1213" s="108">
        <f t="shared" si="38"/>
        <v>0</v>
      </c>
      <c r="J1213" s="21"/>
    </row>
    <row r="1214" spans="1:10" x14ac:dyDescent="0.25">
      <c r="A1214" s="103">
        <v>42776</v>
      </c>
      <c r="B1214" s="119" t="s">
        <v>5460</v>
      </c>
      <c r="C1214" s="120"/>
      <c r="D1214" s="106">
        <v>100550</v>
      </c>
      <c r="E1214" s="107" t="s">
        <v>274</v>
      </c>
      <c r="F1214" s="108">
        <v>16861</v>
      </c>
      <c r="G1214" s="111">
        <v>42781</v>
      </c>
      <c r="H1214" s="93">
        <f t="shared" si="37"/>
        <v>16861</v>
      </c>
      <c r="I1214" s="108">
        <f t="shared" si="38"/>
        <v>0</v>
      </c>
      <c r="J1214" s="21"/>
    </row>
    <row r="1215" spans="1:10" x14ac:dyDescent="0.25">
      <c r="A1215" s="103">
        <v>42776</v>
      </c>
      <c r="B1215" s="119" t="s">
        <v>5461</v>
      </c>
      <c r="C1215" s="120"/>
      <c r="D1215" s="106">
        <v>100551</v>
      </c>
      <c r="E1215" s="107" t="s">
        <v>268</v>
      </c>
      <c r="F1215" s="108">
        <v>1887</v>
      </c>
      <c r="G1215" s="111">
        <v>42781</v>
      </c>
      <c r="H1215" s="93">
        <f t="shared" si="37"/>
        <v>1887</v>
      </c>
      <c r="I1215" s="108">
        <f t="shared" si="38"/>
        <v>0</v>
      </c>
      <c r="J1215" s="21"/>
    </row>
    <row r="1216" spans="1:10" x14ac:dyDescent="0.25">
      <c r="A1216" s="103">
        <v>42776</v>
      </c>
      <c r="B1216" s="119" t="s">
        <v>5462</v>
      </c>
      <c r="C1216" s="120"/>
      <c r="D1216" s="106">
        <v>100552</v>
      </c>
      <c r="E1216" s="107" t="s">
        <v>274</v>
      </c>
      <c r="F1216" s="108">
        <v>185</v>
      </c>
      <c r="G1216" s="111">
        <v>42781</v>
      </c>
      <c r="H1216" s="93">
        <f t="shared" si="37"/>
        <v>185</v>
      </c>
      <c r="I1216" s="108">
        <f t="shared" si="38"/>
        <v>0</v>
      </c>
      <c r="J1216" s="21"/>
    </row>
    <row r="1217" spans="1:10" x14ac:dyDescent="0.25">
      <c r="A1217" s="103">
        <v>42776</v>
      </c>
      <c r="B1217" s="119" t="s">
        <v>5463</v>
      </c>
      <c r="C1217" s="120"/>
      <c r="D1217" s="106">
        <v>100553</v>
      </c>
      <c r="E1217" s="107" t="s">
        <v>773</v>
      </c>
      <c r="F1217" s="108">
        <v>4433.3999999999996</v>
      </c>
      <c r="G1217" s="111">
        <v>42776</v>
      </c>
      <c r="H1217" s="93">
        <f t="shared" si="37"/>
        <v>4433.3999999999996</v>
      </c>
      <c r="I1217" s="108">
        <f t="shared" si="38"/>
        <v>0</v>
      </c>
      <c r="J1217" s="21"/>
    </row>
    <row r="1218" spans="1:10" x14ac:dyDescent="0.25">
      <c r="A1218" s="103">
        <v>42776</v>
      </c>
      <c r="B1218" s="119" t="s">
        <v>5464</v>
      </c>
      <c r="C1218" s="120"/>
      <c r="D1218" s="106">
        <v>100554</v>
      </c>
      <c r="E1218" s="107" t="s">
        <v>30</v>
      </c>
      <c r="F1218" s="108">
        <v>2630</v>
      </c>
      <c r="G1218" s="111">
        <v>42776</v>
      </c>
      <c r="H1218" s="93">
        <f t="shared" si="37"/>
        <v>2630</v>
      </c>
      <c r="I1218" s="108">
        <f t="shared" si="38"/>
        <v>0</v>
      </c>
      <c r="J1218" s="21"/>
    </row>
    <row r="1219" spans="1:10" x14ac:dyDescent="0.25">
      <c r="A1219" s="103">
        <v>42776</v>
      </c>
      <c r="B1219" s="119" t="s">
        <v>5465</v>
      </c>
      <c r="C1219" s="120"/>
      <c r="D1219" s="106">
        <v>100555</v>
      </c>
      <c r="E1219" s="107" t="s">
        <v>305</v>
      </c>
      <c r="F1219" s="108">
        <v>2904.7</v>
      </c>
      <c r="G1219" s="111">
        <v>42777</v>
      </c>
      <c r="H1219" s="93">
        <f t="shared" si="37"/>
        <v>2904.7</v>
      </c>
      <c r="I1219" s="108">
        <f t="shared" si="38"/>
        <v>0</v>
      </c>
      <c r="J1219" s="21"/>
    </row>
    <row r="1220" spans="1:10" x14ac:dyDescent="0.25">
      <c r="A1220" s="103">
        <v>42776</v>
      </c>
      <c r="B1220" s="119" t="s">
        <v>5466</v>
      </c>
      <c r="C1220" s="120"/>
      <c r="D1220" s="106">
        <v>100556</v>
      </c>
      <c r="E1220" s="107" t="s">
        <v>128</v>
      </c>
      <c r="F1220" s="108">
        <v>5943.7</v>
      </c>
      <c r="G1220" s="111">
        <v>42776</v>
      </c>
      <c r="H1220" s="93">
        <f t="shared" si="37"/>
        <v>5943.7</v>
      </c>
      <c r="I1220" s="108">
        <f t="shared" si="38"/>
        <v>0</v>
      </c>
      <c r="J1220" s="21"/>
    </row>
    <row r="1221" spans="1:10" x14ac:dyDescent="0.25">
      <c r="A1221" s="103">
        <v>42776</v>
      </c>
      <c r="B1221" s="119" t="s">
        <v>5467</v>
      </c>
      <c r="C1221" s="120"/>
      <c r="D1221" s="106">
        <v>100557</v>
      </c>
      <c r="E1221" s="107" t="s">
        <v>476</v>
      </c>
      <c r="F1221" s="108">
        <v>8123</v>
      </c>
      <c r="G1221" s="111">
        <v>42777</v>
      </c>
      <c r="H1221" s="93">
        <f t="shared" si="37"/>
        <v>8123</v>
      </c>
      <c r="I1221" s="108">
        <f t="shared" si="38"/>
        <v>0</v>
      </c>
      <c r="J1221" s="21"/>
    </row>
    <row r="1222" spans="1:10" x14ac:dyDescent="0.25">
      <c r="A1222" s="103">
        <v>42776</v>
      </c>
      <c r="B1222" s="119" t="s">
        <v>5468</v>
      </c>
      <c r="C1222" s="120"/>
      <c r="D1222" s="106">
        <v>100558</v>
      </c>
      <c r="E1222" s="107" t="s">
        <v>1870</v>
      </c>
      <c r="F1222" s="108">
        <v>120.8</v>
      </c>
      <c r="G1222" s="111">
        <v>42776</v>
      </c>
      <c r="H1222" s="93">
        <f t="shared" si="37"/>
        <v>120.8</v>
      </c>
      <c r="I1222" s="108">
        <f t="shared" si="38"/>
        <v>0</v>
      </c>
      <c r="J1222" s="21"/>
    </row>
    <row r="1223" spans="1:10" x14ac:dyDescent="0.25">
      <c r="A1223" s="103">
        <v>42776</v>
      </c>
      <c r="B1223" s="119" t="s">
        <v>5469</v>
      </c>
      <c r="C1223" s="120"/>
      <c r="D1223" s="106">
        <v>100559</v>
      </c>
      <c r="E1223" s="107" t="s">
        <v>159</v>
      </c>
      <c r="F1223" s="108">
        <v>5691.3</v>
      </c>
      <c r="G1223" s="111">
        <v>42776</v>
      </c>
      <c r="H1223" s="93">
        <f t="shared" si="37"/>
        <v>5691.3</v>
      </c>
      <c r="I1223" s="108">
        <f t="shared" si="38"/>
        <v>0</v>
      </c>
      <c r="J1223" s="21"/>
    </row>
    <row r="1224" spans="1:10" x14ac:dyDescent="0.25">
      <c r="A1224" s="103">
        <v>42776</v>
      </c>
      <c r="B1224" s="119" t="s">
        <v>5470</v>
      </c>
      <c r="C1224" s="120"/>
      <c r="D1224" s="106">
        <v>100560</v>
      </c>
      <c r="E1224" s="107" t="s">
        <v>103</v>
      </c>
      <c r="F1224" s="108">
        <v>583.29999999999995</v>
      </c>
      <c r="G1224" s="111">
        <v>42777</v>
      </c>
      <c r="H1224" s="93">
        <f t="shared" si="37"/>
        <v>583.29999999999995</v>
      </c>
      <c r="I1224" s="108">
        <f t="shared" si="38"/>
        <v>0</v>
      </c>
      <c r="J1224" s="21"/>
    </row>
    <row r="1225" spans="1:10" x14ac:dyDescent="0.25">
      <c r="A1225" s="103">
        <v>42776</v>
      </c>
      <c r="B1225" s="119" t="s">
        <v>5471</v>
      </c>
      <c r="C1225" s="120"/>
      <c r="D1225" s="106">
        <v>100561</v>
      </c>
      <c r="E1225" s="107" t="s">
        <v>105</v>
      </c>
      <c r="F1225" s="108">
        <v>3204.6</v>
      </c>
      <c r="G1225" s="111">
        <v>42777</v>
      </c>
      <c r="H1225" s="93">
        <f t="shared" si="37"/>
        <v>3204.6</v>
      </c>
      <c r="I1225" s="108">
        <f t="shared" si="38"/>
        <v>0</v>
      </c>
      <c r="J1225" s="21"/>
    </row>
    <row r="1226" spans="1:10" x14ac:dyDescent="0.25">
      <c r="A1226" s="103">
        <v>42776</v>
      </c>
      <c r="B1226" s="119" t="s">
        <v>5472</v>
      </c>
      <c r="C1226" s="120"/>
      <c r="D1226" s="106">
        <v>100562</v>
      </c>
      <c r="E1226" s="107" t="s">
        <v>92</v>
      </c>
      <c r="F1226" s="108">
        <v>2715</v>
      </c>
      <c r="G1226" s="111">
        <v>42777</v>
      </c>
      <c r="H1226" s="93">
        <f t="shared" si="37"/>
        <v>2715</v>
      </c>
      <c r="I1226" s="108">
        <f t="shared" si="38"/>
        <v>0</v>
      </c>
      <c r="J1226" s="21"/>
    </row>
    <row r="1227" spans="1:10" x14ac:dyDescent="0.25">
      <c r="A1227" s="103">
        <v>42776</v>
      </c>
      <c r="B1227" s="119" t="s">
        <v>5473</v>
      </c>
      <c r="C1227" s="120"/>
      <c r="D1227" s="106">
        <v>100563</v>
      </c>
      <c r="E1227" s="107" t="s">
        <v>1259</v>
      </c>
      <c r="F1227" s="108">
        <v>2025.6</v>
      </c>
      <c r="G1227" s="111">
        <v>42777</v>
      </c>
      <c r="H1227" s="93">
        <f t="shared" si="37"/>
        <v>2025.6</v>
      </c>
      <c r="I1227" s="108">
        <f t="shared" si="38"/>
        <v>0</v>
      </c>
      <c r="J1227" s="21"/>
    </row>
    <row r="1228" spans="1:10" x14ac:dyDescent="0.25">
      <c r="A1228" s="103">
        <v>42776</v>
      </c>
      <c r="B1228" s="119" t="s">
        <v>5474</v>
      </c>
      <c r="C1228" s="120"/>
      <c r="D1228" s="106">
        <v>100564</v>
      </c>
      <c r="E1228" s="107" t="s">
        <v>291</v>
      </c>
      <c r="F1228" s="108">
        <v>2376.6</v>
      </c>
      <c r="G1228" s="111">
        <v>42777</v>
      </c>
      <c r="H1228" s="93">
        <f t="shared" si="37"/>
        <v>2376.6</v>
      </c>
      <c r="I1228" s="108">
        <f t="shared" si="38"/>
        <v>0</v>
      </c>
      <c r="J1228" s="21"/>
    </row>
    <row r="1229" spans="1:10" x14ac:dyDescent="0.25">
      <c r="A1229" s="103">
        <v>42776</v>
      </c>
      <c r="B1229" s="119" t="s">
        <v>5475</v>
      </c>
      <c r="C1229" s="120"/>
      <c r="D1229" s="106">
        <v>100565</v>
      </c>
      <c r="E1229" s="107" t="s">
        <v>450</v>
      </c>
      <c r="F1229" s="108">
        <v>831.3</v>
      </c>
      <c r="G1229" s="111">
        <v>42777</v>
      </c>
      <c r="H1229" s="93">
        <f t="shared" si="37"/>
        <v>831.3</v>
      </c>
      <c r="I1229" s="108">
        <f t="shared" si="38"/>
        <v>0</v>
      </c>
      <c r="J1229" s="21"/>
    </row>
    <row r="1230" spans="1:10" x14ac:dyDescent="0.25">
      <c r="A1230" s="103">
        <v>42776</v>
      </c>
      <c r="B1230" s="119" t="s">
        <v>5476</v>
      </c>
      <c r="C1230" s="120"/>
      <c r="D1230" s="106">
        <v>100566</v>
      </c>
      <c r="E1230" s="107" t="s">
        <v>83</v>
      </c>
      <c r="F1230" s="108">
        <v>5574.3</v>
      </c>
      <c r="G1230" s="111">
        <v>42777</v>
      </c>
      <c r="H1230" s="93">
        <f t="shared" si="37"/>
        <v>5574.3</v>
      </c>
      <c r="I1230" s="108">
        <f t="shared" si="38"/>
        <v>0</v>
      </c>
      <c r="J1230" s="21"/>
    </row>
    <row r="1231" spans="1:10" x14ac:dyDescent="0.25">
      <c r="A1231" s="103">
        <v>42776</v>
      </c>
      <c r="B1231" s="119" t="s">
        <v>5477</v>
      </c>
      <c r="C1231" s="120"/>
      <c r="D1231" s="106">
        <v>100567</v>
      </c>
      <c r="E1231" s="107" t="s">
        <v>99</v>
      </c>
      <c r="F1231" s="108">
        <v>2940</v>
      </c>
      <c r="G1231" s="111">
        <v>42777</v>
      </c>
      <c r="H1231" s="93">
        <f t="shared" si="37"/>
        <v>2940</v>
      </c>
      <c r="I1231" s="108">
        <f t="shared" si="38"/>
        <v>0</v>
      </c>
      <c r="J1231" s="21"/>
    </row>
    <row r="1232" spans="1:10" x14ac:dyDescent="0.25">
      <c r="A1232" s="103">
        <v>42776</v>
      </c>
      <c r="B1232" s="119" t="s">
        <v>5478</v>
      </c>
      <c r="C1232" s="120"/>
      <c r="D1232" s="106">
        <v>100568</v>
      </c>
      <c r="E1232" s="107" t="s">
        <v>281</v>
      </c>
      <c r="F1232" s="108">
        <v>3094</v>
      </c>
      <c r="G1232" s="111">
        <v>42777</v>
      </c>
      <c r="H1232" s="93">
        <f t="shared" si="37"/>
        <v>3094</v>
      </c>
      <c r="I1232" s="108">
        <f t="shared" si="38"/>
        <v>0</v>
      </c>
      <c r="J1232" s="21"/>
    </row>
    <row r="1233" spans="1:10" x14ac:dyDescent="0.25">
      <c r="A1233" s="103">
        <v>42776</v>
      </c>
      <c r="B1233" s="119" t="s">
        <v>5479</v>
      </c>
      <c r="C1233" s="120"/>
      <c r="D1233" s="106">
        <v>100569</v>
      </c>
      <c r="E1233" s="107" t="s">
        <v>2240</v>
      </c>
      <c r="F1233" s="108">
        <v>12315.3</v>
      </c>
      <c r="G1233" s="111">
        <v>42776</v>
      </c>
      <c r="H1233" s="93">
        <f t="shared" si="37"/>
        <v>12315.3</v>
      </c>
      <c r="I1233" s="108">
        <f t="shared" si="38"/>
        <v>0</v>
      </c>
      <c r="J1233" s="21"/>
    </row>
    <row r="1234" spans="1:10" x14ac:dyDescent="0.25">
      <c r="A1234" s="103">
        <v>42776</v>
      </c>
      <c r="B1234" s="119" t="s">
        <v>5480</v>
      </c>
      <c r="C1234" s="120"/>
      <c r="D1234" s="106">
        <v>100570</v>
      </c>
      <c r="E1234" s="107" t="s">
        <v>101</v>
      </c>
      <c r="F1234" s="108">
        <v>2058</v>
      </c>
      <c r="G1234" s="111">
        <v>42777</v>
      </c>
      <c r="H1234" s="93">
        <f t="shared" si="37"/>
        <v>2058</v>
      </c>
      <c r="I1234" s="108">
        <f t="shared" si="38"/>
        <v>0</v>
      </c>
      <c r="J1234" s="21"/>
    </row>
    <row r="1235" spans="1:10" x14ac:dyDescent="0.25">
      <c r="A1235" s="103">
        <v>42776</v>
      </c>
      <c r="B1235" s="119" t="s">
        <v>5481</v>
      </c>
      <c r="C1235" s="120"/>
      <c r="D1235" s="106">
        <v>100571</v>
      </c>
      <c r="E1235" s="107" t="s">
        <v>168</v>
      </c>
      <c r="F1235" s="108">
        <v>869.6</v>
      </c>
      <c r="G1235" s="111">
        <v>42776</v>
      </c>
      <c r="H1235" s="93">
        <f t="shared" si="37"/>
        <v>869.6</v>
      </c>
      <c r="I1235" s="108">
        <f t="shared" si="38"/>
        <v>0</v>
      </c>
      <c r="J1235" s="21"/>
    </row>
    <row r="1236" spans="1:10" x14ac:dyDescent="0.25">
      <c r="A1236" s="103">
        <v>42776</v>
      </c>
      <c r="B1236" s="119" t="s">
        <v>5482</v>
      </c>
      <c r="C1236" s="120"/>
      <c r="D1236" s="106">
        <v>100572</v>
      </c>
      <c r="E1236" s="107" t="s">
        <v>188</v>
      </c>
      <c r="F1236" s="108">
        <v>3498.6</v>
      </c>
      <c r="G1236" s="111">
        <v>42777</v>
      </c>
      <c r="H1236" s="93">
        <f t="shared" si="37"/>
        <v>3498.6</v>
      </c>
      <c r="I1236" s="108">
        <f t="shared" si="38"/>
        <v>0</v>
      </c>
      <c r="J1236" s="21"/>
    </row>
    <row r="1237" spans="1:10" x14ac:dyDescent="0.25">
      <c r="A1237" s="103">
        <v>42776</v>
      </c>
      <c r="B1237" s="119" t="s">
        <v>5483</v>
      </c>
      <c r="C1237" s="120"/>
      <c r="D1237" s="106">
        <v>100573</v>
      </c>
      <c r="E1237" s="107" t="s">
        <v>10</v>
      </c>
      <c r="F1237" s="108">
        <v>410439.32</v>
      </c>
      <c r="G1237" s="111">
        <v>42781</v>
      </c>
      <c r="H1237" s="93">
        <f t="shared" si="37"/>
        <v>410439.32</v>
      </c>
      <c r="I1237" s="108">
        <f t="shared" si="38"/>
        <v>0</v>
      </c>
      <c r="J1237" s="21"/>
    </row>
    <row r="1238" spans="1:10" x14ac:dyDescent="0.25">
      <c r="A1238" s="103">
        <v>42776</v>
      </c>
      <c r="B1238" s="119" t="s">
        <v>5484</v>
      </c>
      <c r="C1238" s="120"/>
      <c r="D1238" s="106">
        <v>100574</v>
      </c>
      <c r="E1238" s="107" t="s">
        <v>354</v>
      </c>
      <c r="F1238" s="108">
        <v>1831</v>
      </c>
      <c r="G1238" s="111">
        <v>42776</v>
      </c>
      <c r="H1238" s="93">
        <f t="shared" si="37"/>
        <v>1831</v>
      </c>
      <c r="I1238" s="108">
        <f t="shared" si="38"/>
        <v>0</v>
      </c>
      <c r="J1238" s="21"/>
    </row>
    <row r="1239" spans="1:10" x14ac:dyDescent="0.25">
      <c r="A1239" s="103">
        <v>42776</v>
      </c>
      <c r="B1239" s="119" t="s">
        <v>5485</v>
      </c>
      <c r="C1239" s="120"/>
      <c r="D1239" s="106">
        <v>100575</v>
      </c>
      <c r="E1239" s="107" t="s">
        <v>379</v>
      </c>
      <c r="F1239" s="108">
        <v>5322.4</v>
      </c>
      <c r="G1239" s="111">
        <v>42783</v>
      </c>
      <c r="H1239" s="93">
        <f t="shared" si="37"/>
        <v>5322.4</v>
      </c>
      <c r="I1239" s="108">
        <f t="shared" si="38"/>
        <v>0</v>
      </c>
      <c r="J1239" s="21"/>
    </row>
    <row r="1240" spans="1:10" x14ac:dyDescent="0.25">
      <c r="A1240" s="103">
        <v>42776</v>
      </c>
      <c r="B1240" s="119" t="s">
        <v>5486</v>
      </c>
      <c r="C1240" s="120"/>
      <c r="D1240" s="106">
        <v>100576</v>
      </c>
      <c r="E1240" s="107" t="s">
        <v>53</v>
      </c>
      <c r="F1240" s="108">
        <v>2378.1999999999998</v>
      </c>
      <c r="G1240" s="111">
        <v>42777</v>
      </c>
      <c r="H1240" s="93">
        <f t="shared" si="37"/>
        <v>2378.1999999999998</v>
      </c>
      <c r="I1240" s="108">
        <f t="shared" si="38"/>
        <v>0</v>
      </c>
      <c r="J1240" s="21"/>
    </row>
    <row r="1241" spans="1:10" x14ac:dyDescent="0.25">
      <c r="A1241" s="103">
        <v>42776</v>
      </c>
      <c r="B1241" s="119" t="s">
        <v>5487</v>
      </c>
      <c r="C1241" s="120"/>
      <c r="D1241" s="106">
        <v>100577</v>
      </c>
      <c r="E1241" s="107" t="s">
        <v>298</v>
      </c>
      <c r="F1241" s="108">
        <v>3916.8</v>
      </c>
      <c r="G1241" s="111">
        <v>42776</v>
      </c>
      <c r="H1241" s="93">
        <f t="shared" si="37"/>
        <v>3916.8</v>
      </c>
      <c r="I1241" s="108">
        <f t="shared" si="38"/>
        <v>0</v>
      </c>
      <c r="J1241" s="21"/>
    </row>
    <row r="1242" spans="1:10" x14ac:dyDescent="0.25">
      <c r="A1242" s="103">
        <v>42776</v>
      </c>
      <c r="B1242" s="119" t="s">
        <v>5488</v>
      </c>
      <c r="C1242" s="120"/>
      <c r="D1242" s="106">
        <v>100578</v>
      </c>
      <c r="E1242" s="107" t="s">
        <v>5489</v>
      </c>
      <c r="F1242" s="108">
        <v>3296.8</v>
      </c>
      <c r="G1242" s="111">
        <v>42776</v>
      </c>
      <c r="H1242" s="93">
        <f t="shared" si="37"/>
        <v>3296.8</v>
      </c>
      <c r="I1242" s="108">
        <f t="shared" si="38"/>
        <v>0</v>
      </c>
      <c r="J1242" s="21"/>
    </row>
    <row r="1243" spans="1:10" x14ac:dyDescent="0.25">
      <c r="A1243" s="103">
        <v>42776</v>
      </c>
      <c r="B1243" s="119" t="s">
        <v>5490</v>
      </c>
      <c r="C1243" s="120"/>
      <c r="D1243" s="106">
        <v>100579</v>
      </c>
      <c r="E1243" s="107" t="s">
        <v>45</v>
      </c>
      <c r="F1243" s="108">
        <v>1762.6</v>
      </c>
      <c r="G1243" s="111">
        <v>42777</v>
      </c>
      <c r="H1243" s="93">
        <f t="shared" si="37"/>
        <v>1762.6</v>
      </c>
      <c r="I1243" s="108">
        <f t="shared" si="38"/>
        <v>0</v>
      </c>
      <c r="J1243" s="21"/>
    </row>
    <row r="1244" spans="1:10" x14ac:dyDescent="0.25">
      <c r="A1244" s="103">
        <v>42776</v>
      </c>
      <c r="B1244" s="119" t="s">
        <v>5491</v>
      </c>
      <c r="C1244" s="120"/>
      <c r="D1244" s="106">
        <v>100580</v>
      </c>
      <c r="E1244" s="107" t="s">
        <v>331</v>
      </c>
      <c r="F1244" s="108">
        <v>810</v>
      </c>
      <c r="G1244" s="111">
        <v>42777</v>
      </c>
      <c r="H1244" s="93">
        <f t="shared" si="37"/>
        <v>810</v>
      </c>
      <c r="I1244" s="108">
        <f t="shared" si="38"/>
        <v>0</v>
      </c>
      <c r="J1244" s="21"/>
    </row>
    <row r="1245" spans="1:10" x14ac:dyDescent="0.25">
      <c r="A1245" s="103">
        <v>42776</v>
      </c>
      <c r="B1245" s="119" t="s">
        <v>5492</v>
      </c>
      <c r="C1245" s="120"/>
      <c r="D1245" s="106">
        <v>100581</v>
      </c>
      <c r="E1245" s="107" t="s">
        <v>459</v>
      </c>
      <c r="F1245" s="108">
        <v>2200.6</v>
      </c>
      <c r="G1245" s="111">
        <v>42776</v>
      </c>
      <c r="H1245" s="93">
        <f t="shared" si="37"/>
        <v>2200.6</v>
      </c>
      <c r="I1245" s="108">
        <f t="shared" si="38"/>
        <v>0</v>
      </c>
      <c r="J1245" s="21"/>
    </row>
    <row r="1246" spans="1:10" x14ac:dyDescent="0.25">
      <c r="A1246" s="103">
        <v>42776</v>
      </c>
      <c r="B1246" s="119" t="s">
        <v>5493</v>
      </c>
      <c r="C1246" s="120"/>
      <c r="D1246" s="106">
        <v>100582</v>
      </c>
      <c r="E1246" s="107" t="s">
        <v>3998</v>
      </c>
      <c r="F1246" s="108">
        <v>12595.8</v>
      </c>
      <c r="G1246" s="111">
        <v>42777</v>
      </c>
      <c r="H1246" s="93">
        <f t="shared" si="37"/>
        <v>12595.8</v>
      </c>
      <c r="I1246" s="108">
        <f t="shared" si="38"/>
        <v>0</v>
      </c>
      <c r="J1246" s="21"/>
    </row>
    <row r="1247" spans="1:10" x14ac:dyDescent="0.25">
      <c r="A1247" s="103">
        <v>42776</v>
      </c>
      <c r="B1247" s="119" t="s">
        <v>5494</v>
      </c>
      <c r="C1247" s="120"/>
      <c r="D1247" s="106">
        <v>100583</v>
      </c>
      <c r="E1247" s="107" t="s">
        <v>563</v>
      </c>
      <c r="F1247" s="108">
        <v>2043.4</v>
      </c>
      <c r="G1247" s="111">
        <v>42776</v>
      </c>
      <c r="H1247" s="93">
        <f t="shared" si="37"/>
        <v>2043.4</v>
      </c>
      <c r="I1247" s="108">
        <f t="shared" si="38"/>
        <v>0</v>
      </c>
      <c r="J1247" s="21"/>
    </row>
    <row r="1248" spans="1:10" x14ac:dyDescent="0.25">
      <c r="A1248" s="103">
        <v>42776</v>
      </c>
      <c r="B1248" s="119" t="s">
        <v>5495</v>
      </c>
      <c r="C1248" s="120"/>
      <c r="D1248" s="106">
        <v>100584</v>
      </c>
      <c r="E1248" s="107" t="s">
        <v>374</v>
      </c>
      <c r="F1248" s="108">
        <v>4680</v>
      </c>
      <c r="G1248" s="111">
        <v>42776</v>
      </c>
      <c r="H1248" s="93">
        <f t="shared" si="37"/>
        <v>4680</v>
      </c>
      <c r="I1248" s="108">
        <f t="shared" si="38"/>
        <v>0</v>
      </c>
      <c r="J1248" s="21"/>
    </row>
    <row r="1249" spans="1:10" x14ac:dyDescent="0.25">
      <c r="A1249" s="103">
        <v>42776</v>
      </c>
      <c r="B1249" s="119" t="s">
        <v>5496</v>
      </c>
      <c r="C1249" s="120"/>
      <c r="D1249" s="106">
        <v>100585</v>
      </c>
      <c r="E1249" s="107" t="s">
        <v>122</v>
      </c>
      <c r="F1249" s="108">
        <v>30306.35</v>
      </c>
      <c r="G1249" s="112">
        <v>42783</v>
      </c>
      <c r="H1249" s="113">
        <f>24817.6</f>
        <v>24817.599999999999</v>
      </c>
      <c r="I1249" s="113">
        <f t="shared" si="38"/>
        <v>5488.75</v>
      </c>
      <c r="J1249" s="21"/>
    </row>
    <row r="1250" spans="1:10" x14ac:dyDescent="0.25">
      <c r="A1250" s="103">
        <v>42776</v>
      </c>
      <c r="B1250" s="119" t="s">
        <v>5497</v>
      </c>
      <c r="C1250" s="120"/>
      <c r="D1250" s="106">
        <v>100586</v>
      </c>
      <c r="E1250" s="107" t="s">
        <v>122</v>
      </c>
      <c r="F1250" s="108">
        <v>7415.2</v>
      </c>
      <c r="G1250" s="111">
        <v>42783</v>
      </c>
      <c r="H1250" s="93">
        <f t="shared" si="37"/>
        <v>7415.2</v>
      </c>
      <c r="I1250" s="108">
        <f t="shared" si="38"/>
        <v>0</v>
      </c>
      <c r="J1250" s="21"/>
    </row>
    <row r="1251" spans="1:10" x14ac:dyDescent="0.25">
      <c r="A1251" s="103">
        <v>42776</v>
      </c>
      <c r="B1251" s="119" t="s">
        <v>5498</v>
      </c>
      <c r="C1251" s="120"/>
      <c r="D1251" s="106">
        <v>100587</v>
      </c>
      <c r="E1251" s="107" t="s">
        <v>930</v>
      </c>
      <c r="F1251" s="108">
        <v>12712.7</v>
      </c>
      <c r="G1251" s="111">
        <v>42776</v>
      </c>
      <c r="H1251" s="93">
        <f t="shared" si="37"/>
        <v>12712.7</v>
      </c>
      <c r="I1251" s="108">
        <f t="shared" si="38"/>
        <v>0</v>
      </c>
      <c r="J1251" s="21"/>
    </row>
    <row r="1252" spans="1:10" x14ac:dyDescent="0.25">
      <c r="A1252" s="103">
        <v>42776</v>
      </c>
      <c r="B1252" s="119" t="s">
        <v>5499</v>
      </c>
      <c r="C1252" s="120"/>
      <c r="D1252" s="106">
        <v>100588</v>
      </c>
      <c r="E1252" s="107" t="s">
        <v>866</v>
      </c>
      <c r="F1252" s="108">
        <v>980</v>
      </c>
      <c r="G1252" s="111">
        <v>42776</v>
      </c>
      <c r="H1252" s="93">
        <f t="shared" si="37"/>
        <v>980</v>
      </c>
      <c r="I1252" s="108">
        <f t="shared" si="38"/>
        <v>0</v>
      </c>
      <c r="J1252" s="21"/>
    </row>
    <row r="1253" spans="1:10" x14ac:dyDescent="0.25">
      <c r="A1253" s="103">
        <v>42776</v>
      </c>
      <c r="B1253" s="119" t="s">
        <v>5500</v>
      </c>
      <c r="C1253" s="120"/>
      <c r="D1253" s="106">
        <v>100589</v>
      </c>
      <c r="E1253" s="107" t="s">
        <v>923</v>
      </c>
      <c r="F1253" s="108">
        <v>4982.8</v>
      </c>
      <c r="G1253" s="111">
        <v>42776</v>
      </c>
      <c r="H1253" s="93">
        <f t="shared" si="37"/>
        <v>4982.8</v>
      </c>
      <c r="I1253" s="108">
        <f t="shared" si="38"/>
        <v>0</v>
      </c>
      <c r="J1253" s="21"/>
    </row>
    <row r="1254" spans="1:10" x14ac:dyDescent="0.25">
      <c r="A1254" s="103">
        <v>42776</v>
      </c>
      <c r="B1254" s="119" t="s">
        <v>5501</v>
      </c>
      <c r="C1254" s="120"/>
      <c r="D1254" s="106">
        <v>100590</v>
      </c>
      <c r="E1254" s="107" t="s">
        <v>693</v>
      </c>
      <c r="F1254" s="108">
        <v>51730.400000000001</v>
      </c>
      <c r="G1254" s="111">
        <v>42784</v>
      </c>
      <c r="H1254" s="93">
        <f t="shared" si="37"/>
        <v>51730.400000000001</v>
      </c>
      <c r="I1254" s="108">
        <f t="shared" si="38"/>
        <v>0</v>
      </c>
      <c r="J1254" s="21"/>
    </row>
    <row r="1255" spans="1:10" x14ac:dyDescent="0.25">
      <c r="A1255" s="103">
        <v>42776</v>
      </c>
      <c r="B1255" s="119" t="s">
        <v>5502</v>
      </c>
      <c r="C1255" s="120"/>
      <c r="D1255" s="106">
        <v>100591</v>
      </c>
      <c r="E1255" s="107" t="s">
        <v>806</v>
      </c>
      <c r="F1255" s="108">
        <v>3320.2</v>
      </c>
      <c r="G1255" s="111">
        <v>42776</v>
      </c>
      <c r="H1255" s="93">
        <f t="shared" si="37"/>
        <v>3320.2</v>
      </c>
      <c r="I1255" s="108">
        <f t="shared" si="38"/>
        <v>0</v>
      </c>
      <c r="J1255" s="21"/>
    </row>
    <row r="1256" spans="1:10" x14ac:dyDescent="0.25">
      <c r="A1256" s="103">
        <v>42776</v>
      </c>
      <c r="B1256" s="119" t="s">
        <v>5503</v>
      </c>
      <c r="C1256" s="120"/>
      <c r="D1256" s="106">
        <v>100592</v>
      </c>
      <c r="E1256" s="107" t="s">
        <v>422</v>
      </c>
      <c r="F1256" s="108">
        <v>2299.88</v>
      </c>
      <c r="G1256" s="111">
        <v>42776</v>
      </c>
      <c r="H1256" s="93">
        <f t="shared" si="37"/>
        <v>2299.88</v>
      </c>
      <c r="I1256" s="108">
        <f t="shared" si="38"/>
        <v>0</v>
      </c>
      <c r="J1256" s="21"/>
    </row>
    <row r="1257" spans="1:10" x14ac:dyDescent="0.25">
      <c r="A1257" s="103">
        <v>42776</v>
      </c>
      <c r="B1257" s="119" t="s">
        <v>5504</v>
      </c>
      <c r="C1257" s="120"/>
      <c r="D1257" s="106">
        <v>100593</v>
      </c>
      <c r="E1257" s="107" t="s">
        <v>609</v>
      </c>
      <c r="F1257" s="108">
        <v>7804.8</v>
      </c>
      <c r="G1257" s="111">
        <v>42779</v>
      </c>
      <c r="H1257" s="93">
        <f t="shared" si="37"/>
        <v>7804.8</v>
      </c>
      <c r="I1257" s="108">
        <f t="shared" si="38"/>
        <v>0</v>
      </c>
      <c r="J1257" s="21"/>
    </row>
    <row r="1258" spans="1:10" x14ac:dyDescent="0.25">
      <c r="A1258" s="103">
        <v>42776</v>
      </c>
      <c r="B1258" s="119" t="s">
        <v>5505</v>
      </c>
      <c r="C1258" s="120"/>
      <c r="D1258" s="106">
        <v>100594</v>
      </c>
      <c r="E1258" s="107" t="s">
        <v>5221</v>
      </c>
      <c r="F1258" s="108">
        <v>2187.4</v>
      </c>
      <c r="G1258" s="111">
        <v>42776</v>
      </c>
      <c r="H1258" s="93">
        <f t="shared" si="37"/>
        <v>2187.4</v>
      </c>
      <c r="I1258" s="108">
        <f t="shared" si="38"/>
        <v>0</v>
      </c>
      <c r="J1258" s="21"/>
    </row>
    <row r="1259" spans="1:10" x14ac:dyDescent="0.25">
      <c r="A1259" s="103">
        <v>42776</v>
      </c>
      <c r="B1259" s="119" t="s">
        <v>5506</v>
      </c>
      <c r="C1259" s="120"/>
      <c r="D1259" s="106">
        <v>100595</v>
      </c>
      <c r="E1259" s="107" t="s">
        <v>1925</v>
      </c>
      <c r="F1259" s="108">
        <v>600</v>
      </c>
      <c r="G1259" s="111">
        <v>42776</v>
      </c>
      <c r="H1259" s="93">
        <f t="shared" si="37"/>
        <v>600</v>
      </c>
      <c r="I1259" s="108">
        <f t="shared" si="38"/>
        <v>0</v>
      </c>
      <c r="J1259" s="21"/>
    </row>
    <row r="1260" spans="1:10" x14ac:dyDescent="0.25">
      <c r="A1260" s="103">
        <v>42776</v>
      </c>
      <c r="B1260" s="119" t="s">
        <v>5507</v>
      </c>
      <c r="C1260" s="120"/>
      <c r="D1260" s="106">
        <v>100596</v>
      </c>
      <c r="E1260" s="107" t="s">
        <v>30</v>
      </c>
      <c r="F1260" s="108">
        <v>70</v>
      </c>
      <c r="G1260" s="111">
        <v>42776</v>
      </c>
      <c r="H1260" s="93">
        <f t="shared" si="37"/>
        <v>70</v>
      </c>
      <c r="I1260" s="108">
        <f t="shared" si="38"/>
        <v>0</v>
      </c>
      <c r="J1260" s="21"/>
    </row>
    <row r="1261" spans="1:10" x14ac:dyDescent="0.25">
      <c r="A1261" s="103">
        <v>42776</v>
      </c>
      <c r="B1261" s="119" t="s">
        <v>5508</v>
      </c>
      <c r="C1261" s="120"/>
      <c r="D1261" s="106">
        <v>100597</v>
      </c>
      <c r="E1261" s="107" t="s">
        <v>153</v>
      </c>
      <c r="F1261" s="108">
        <v>8955.2000000000007</v>
      </c>
      <c r="G1261" s="111">
        <v>42777</v>
      </c>
      <c r="H1261" s="93">
        <f t="shared" si="37"/>
        <v>8955.2000000000007</v>
      </c>
      <c r="I1261" s="108">
        <f t="shared" si="38"/>
        <v>0</v>
      </c>
      <c r="J1261" s="21"/>
    </row>
    <row r="1262" spans="1:10" x14ac:dyDescent="0.25">
      <c r="A1262" s="103">
        <v>42776</v>
      </c>
      <c r="B1262" s="119" t="s">
        <v>5509</v>
      </c>
      <c r="C1262" s="120"/>
      <c r="D1262" s="106">
        <v>100598</v>
      </c>
      <c r="E1262" s="107" t="s">
        <v>145</v>
      </c>
      <c r="F1262" s="108">
        <v>23985.4</v>
      </c>
      <c r="G1262" s="111">
        <v>42777</v>
      </c>
      <c r="H1262" s="93">
        <f t="shared" si="37"/>
        <v>23985.4</v>
      </c>
      <c r="I1262" s="108">
        <f t="shared" si="38"/>
        <v>0</v>
      </c>
      <c r="J1262" s="21"/>
    </row>
    <row r="1263" spans="1:10" ht="30" x14ac:dyDescent="0.25">
      <c r="A1263" s="103">
        <v>42776</v>
      </c>
      <c r="B1263" s="119" t="s">
        <v>5510</v>
      </c>
      <c r="C1263" s="120"/>
      <c r="D1263" s="106">
        <v>100599</v>
      </c>
      <c r="E1263" s="107" t="s">
        <v>155</v>
      </c>
      <c r="F1263" s="108">
        <v>39334.9</v>
      </c>
      <c r="G1263" s="114" t="s">
        <v>5511</v>
      </c>
      <c r="H1263" s="115">
        <f>25334.9+14000</f>
        <v>39334.9</v>
      </c>
      <c r="I1263" s="115">
        <f t="shared" si="38"/>
        <v>0</v>
      </c>
      <c r="J1263" s="21"/>
    </row>
    <row r="1264" spans="1:10" x14ac:dyDescent="0.25">
      <c r="A1264" s="103">
        <v>42776</v>
      </c>
      <c r="B1264" s="119" t="s">
        <v>5512</v>
      </c>
      <c r="C1264" s="120"/>
      <c r="D1264" s="106">
        <v>100600</v>
      </c>
      <c r="E1264" s="107" t="s">
        <v>57</v>
      </c>
      <c r="F1264" s="108">
        <v>588</v>
      </c>
      <c r="G1264" s="111">
        <v>42777</v>
      </c>
      <c r="H1264" s="93">
        <f t="shared" si="37"/>
        <v>588</v>
      </c>
      <c r="I1264" s="108">
        <f t="shared" si="38"/>
        <v>0</v>
      </c>
      <c r="J1264" s="21"/>
    </row>
    <row r="1265" spans="1:10" x14ac:dyDescent="0.25">
      <c r="A1265" s="103">
        <v>42776</v>
      </c>
      <c r="B1265" s="119" t="s">
        <v>5513</v>
      </c>
      <c r="C1265" s="120"/>
      <c r="D1265" s="106">
        <v>100601</v>
      </c>
      <c r="E1265" s="107" t="s">
        <v>660</v>
      </c>
      <c r="F1265" s="108">
        <v>2346.1999999999998</v>
      </c>
      <c r="G1265" s="111">
        <v>42777</v>
      </c>
      <c r="H1265" s="93">
        <f t="shared" si="37"/>
        <v>2346.1999999999998</v>
      </c>
      <c r="I1265" s="108">
        <f t="shared" si="38"/>
        <v>0</v>
      </c>
      <c r="J1265" s="21"/>
    </row>
    <row r="1266" spans="1:10" x14ac:dyDescent="0.25">
      <c r="A1266" s="103">
        <v>42776</v>
      </c>
      <c r="B1266" s="119" t="s">
        <v>5514</v>
      </c>
      <c r="C1266" s="120"/>
      <c r="D1266" s="106">
        <v>100602</v>
      </c>
      <c r="E1266" s="140" t="s">
        <v>312</v>
      </c>
      <c r="F1266" s="117">
        <v>0</v>
      </c>
      <c r="G1266" s="118" t="s">
        <v>95</v>
      </c>
      <c r="H1266" s="117">
        <f t="shared" si="37"/>
        <v>0</v>
      </c>
      <c r="I1266" s="117">
        <f t="shared" si="38"/>
        <v>0</v>
      </c>
      <c r="J1266" s="21"/>
    </row>
    <row r="1267" spans="1:10" x14ac:dyDescent="0.25">
      <c r="A1267" s="103">
        <v>42776</v>
      </c>
      <c r="B1267" s="119" t="s">
        <v>5515</v>
      </c>
      <c r="C1267" s="120"/>
      <c r="D1267" s="106">
        <v>100603</v>
      </c>
      <c r="E1267" s="107" t="s">
        <v>193</v>
      </c>
      <c r="F1267" s="108">
        <v>2908.8</v>
      </c>
      <c r="G1267" s="111">
        <v>42777</v>
      </c>
      <c r="H1267" s="93">
        <f t="shared" si="37"/>
        <v>2908.8</v>
      </c>
      <c r="I1267" s="108">
        <f t="shared" si="38"/>
        <v>0</v>
      </c>
      <c r="J1267" s="21"/>
    </row>
    <row r="1268" spans="1:10" x14ac:dyDescent="0.25">
      <c r="A1268" s="103">
        <v>42776</v>
      </c>
      <c r="B1268" s="119" t="s">
        <v>5516</v>
      </c>
      <c r="C1268" s="120"/>
      <c r="D1268" s="106">
        <v>100604</v>
      </c>
      <c r="E1268" s="116" t="s">
        <v>917</v>
      </c>
      <c r="F1268" s="117">
        <v>0</v>
      </c>
      <c r="G1268" s="118" t="s">
        <v>95</v>
      </c>
      <c r="H1268" s="117">
        <f t="shared" si="37"/>
        <v>0</v>
      </c>
      <c r="I1268" s="117">
        <f t="shared" si="38"/>
        <v>0</v>
      </c>
      <c r="J1268" s="21"/>
    </row>
    <row r="1269" spans="1:10" x14ac:dyDescent="0.25">
      <c r="A1269" s="103">
        <v>42776</v>
      </c>
      <c r="B1269" s="119" t="s">
        <v>5517</v>
      </c>
      <c r="C1269" s="120"/>
      <c r="D1269" s="106">
        <v>100605</v>
      </c>
      <c r="E1269" s="107" t="s">
        <v>917</v>
      </c>
      <c r="F1269" s="108">
        <v>2450</v>
      </c>
      <c r="G1269" s="111"/>
      <c r="H1269" s="93">
        <f t="shared" ref="H1269:H1532" si="39">F1269</f>
        <v>2450</v>
      </c>
      <c r="I1269" s="108">
        <f t="shared" si="38"/>
        <v>0</v>
      </c>
      <c r="J1269" s="21"/>
    </row>
    <row r="1270" spans="1:10" x14ac:dyDescent="0.25">
      <c r="A1270" s="103">
        <v>42776</v>
      </c>
      <c r="B1270" s="119" t="s">
        <v>5518</v>
      </c>
      <c r="C1270" s="120"/>
      <c r="D1270" s="106">
        <v>100606</v>
      </c>
      <c r="E1270" s="107" t="s">
        <v>917</v>
      </c>
      <c r="F1270" s="108">
        <v>2450</v>
      </c>
      <c r="G1270" s="111">
        <v>42777</v>
      </c>
      <c r="H1270" s="93">
        <f t="shared" si="39"/>
        <v>2450</v>
      </c>
      <c r="I1270" s="108">
        <f t="shared" si="38"/>
        <v>0</v>
      </c>
      <c r="J1270" s="21"/>
    </row>
    <row r="1271" spans="1:10" x14ac:dyDescent="0.25">
      <c r="A1271" s="103">
        <v>42776</v>
      </c>
      <c r="B1271" s="119" t="s">
        <v>5519</v>
      </c>
      <c r="C1271" s="120"/>
      <c r="D1271" s="106">
        <v>100607</v>
      </c>
      <c r="E1271" s="107" t="s">
        <v>182</v>
      </c>
      <c r="F1271" s="108">
        <v>3920</v>
      </c>
      <c r="G1271" s="111">
        <v>42777</v>
      </c>
      <c r="H1271" s="93">
        <f t="shared" si="39"/>
        <v>3920</v>
      </c>
      <c r="I1271" s="108">
        <f t="shared" si="38"/>
        <v>0</v>
      </c>
      <c r="J1271" s="21"/>
    </row>
    <row r="1272" spans="1:10" x14ac:dyDescent="0.25">
      <c r="A1272" s="103">
        <v>42776</v>
      </c>
      <c r="B1272" s="119" t="s">
        <v>5520</v>
      </c>
      <c r="C1272" s="120"/>
      <c r="D1272" s="106">
        <v>100608</v>
      </c>
      <c r="E1272" s="107" t="s">
        <v>693</v>
      </c>
      <c r="F1272" s="108">
        <v>8846.5</v>
      </c>
      <c r="G1272" s="111">
        <v>42784</v>
      </c>
      <c r="H1272" s="93">
        <f t="shared" si="39"/>
        <v>8846.5</v>
      </c>
      <c r="I1272" s="108">
        <f t="shared" si="38"/>
        <v>0</v>
      </c>
      <c r="J1272" s="21"/>
    </row>
    <row r="1273" spans="1:10" x14ac:dyDescent="0.25">
      <c r="A1273" s="103">
        <v>42776</v>
      </c>
      <c r="B1273" s="119" t="s">
        <v>5521</v>
      </c>
      <c r="C1273" s="120"/>
      <c r="D1273" s="106">
        <v>100609</v>
      </c>
      <c r="E1273" s="107" t="s">
        <v>10</v>
      </c>
      <c r="F1273" s="108">
        <v>161605</v>
      </c>
      <c r="G1273" s="111">
        <v>42781</v>
      </c>
      <c r="H1273" s="93">
        <f t="shared" si="39"/>
        <v>161605</v>
      </c>
      <c r="I1273" s="108">
        <f t="shared" ref="I1273:I1527" si="40">F1273-H1273</f>
        <v>0</v>
      </c>
      <c r="J1273" s="21"/>
    </row>
    <row r="1274" spans="1:10" x14ac:dyDescent="0.25">
      <c r="A1274" s="103">
        <v>42776</v>
      </c>
      <c r="B1274" s="119" t="s">
        <v>5522</v>
      </c>
      <c r="C1274" s="120"/>
      <c r="D1274" s="106">
        <v>100610</v>
      </c>
      <c r="E1274" s="107" t="s">
        <v>205</v>
      </c>
      <c r="F1274" s="108">
        <v>7648</v>
      </c>
      <c r="G1274" s="111">
        <v>42776</v>
      </c>
      <c r="H1274" s="93">
        <f t="shared" si="39"/>
        <v>7648</v>
      </c>
      <c r="I1274" s="108">
        <f t="shared" si="40"/>
        <v>0</v>
      </c>
      <c r="J1274" s="21"/>
    </row>
    <row r="1275" spans="1:10" x14ac:dyDescent="0.25">
      <c r="A1275" s="103">
        <v>42776</v>
      </c>
      <c r="B1275" s="119" t="s">
        <v>5523</v>
      </c>
      <c r="C1275" s="120"/>
      <c r="D1275" s="106">
        <v>100611</v>
      </c>
      <c r="E1275" s="107" t="s">
        <v>10</v>
      </c>
      <c r="F1275" s="108">
        <v>29712.400000000001</v>
      </c>
      <c r="G1275" s="111">
        <v>42781</v>
      </c>
      <c r="H1275" s="93">
        <f t="shared" si="39"/>
        <v>29712.400000000001</v>
      </c>
      <c r="I1275" s="108">
        <f t="shared" si="40"/>
        <v>0</v>
      </c>
      <c r="J1275" s="21"/>
    </row>
    <row r="1276" spans="1:10" x14ac:dyDescent="0.25">
      <c r="A1276" s="103">
        <v>42776</v>
      </c>
      <c r="B1276" s="119" t="s">
        <v>5524</v>
      </c>
      <c r="C1276" s="120"/>
      <c r="D1276" s="106">
        <v>100612</v>
      </c>
      <c r="E1276" s="107" t="s">
        <v>38</v>
      </c>
      <c r="F1276" s="108">
        <v>3967.5</v>
      </c>
      <c r="G1276" s="111">
        <v>42780</v>
      </c>
      <c r="H1276" s="93">
        <f t="shared" si="39"/>
        <v>3967.5</v>
      </c>
      <c r="I1276" s="108">
        <f t="shared" si="40"/>
        <v>0</v>
      </c>
      <c r="J1276" s="21"/>
    </row>
    <row r="1277" spans="1:10" x14ac:dyDescent="0.25">
      <c r="A1277" s="103">
        <v>42776</v>
      </c>
      <c r="B1277" s="119" t="s">
        <v>5525</v>
      </c>
      <c r="C1277" s="120"/>
      <c r="D1277" s="106">
        <v>100613</v>
      </c>
      <c r="E1277" s="107" t="s">
        <v>32</v>
      </c>
      <c r="F1277" s="108">
        <v>9150</v>
      </c>
      <c r="G1277" s="111">
        <v>42781</v>
      </c>
      <c r="H1277" s="93">
        <f t="shared" si="39"/>
        <v>9150</v>
      </c>
      <c r="I1277" s="108">
        <f t="shared" si="40"/>
        <v>0</v>
      </c>
      <c r="J1277" s="21"/>
    </row>
    <row r="1278" spans="1:10" x14ac:dyDescent="0.25">
      <c r="A1278" s="103">
        <v>42776</v>
      </c>
      <c r="B1278" s="119" t="s">
        <v>5526</v>
      </c>
      <c r="C1278" s="120"/>
      <c r="D1278" s="106">
        <v>100614</v>
      </c>
      <c r="E1278" s="107" t="s">
        <v>10</v>
      </c>
      <c r="F1278" s="108">
        <v>230864.4</v>
      </c>
      <c r="G1278" s="111">
        <v>42781</v>
      </c>
      <c r="H1278" s="93">
        <f t="shared" si="39"/>
        <v>230864.4</v>
      </c>
      <c r="I1278" s="108">
        <f t="shared" si="40"/>
        <v>0</v>
      </c>
      <c r="J1278" s="21"/>
    </row>
    <row r="1279" spans="1:10" x14ac:dyDescent="0.25">
      <c r="A1279" s="103">
        <v>42776</v>
      </c>
      <c r="B1279" s="119" t="s">
        <v>5527</v>
      </c>
      <c r="C1279" s="120"/>
      <c r="D1279" s="106">
        <v>100615</v>
      </c>
      <c r="E1279" s="107" t="s">
        <v>923</v>
      </c>
      <c r="F1279" s="108">
        <v>20991.599999999999</v>
      </c>
      <c r="G1279" s="111">
        <v>42782</v>
      </c>
      <c r="H1279" s="93">
        <f t="shared" si="39"/>
        <v>20991.599999999999</v>
      </c>
      <c r="I1279" s="108">
        <f t="shared" si="40"/>
        <v>0</v>
      </c>
      <c r="J1279" s="21"/>
    </row>
    <row r="1280" spans="1:10" x14ac:dyDescent="0.25">
      <c r="A1280" s="103">
        <v>42776</v>
      </c>
      <c r="B1280" s="119" t="s">
        <v>5528</v>
      </c>
      <c r="C1280" s="120"/>
      <c r="D1280" s="106">
        <v>100616</v>
      </c>
      <c r="E1280" s="107" t="s">
        <v>697</v>
      </c>
      <c r="F1280" s="108">
        <v>47606</v>
      </c>
      <c r="G1280" s="111">
        <v>42783</v>
      </c>
      <c r="H1280" s="93">
        <f t="shared" si="39"/>
        <v>47606</v>
      </c>
      <c r="I1280" s="108">
        <f t="shared" si="40"/>
        <v>0</v>
      </c>
      <c r="J1280" s="21"/>
    </row>
    <row r="1281" spans="1:23" x14ac:dyDescent="0.25">
      <c r="A1281" s="103">
        <v>42776</v>
      </c>
      <c r="B1281" s="119" t="s">
        <v>5529</v>
      </c>
      <c r="C1281" s="120"/>
      <c r="D1281" s="106">
        <v>100617</v>
      </c>
      <c r="E1281" s="107" t="s">
        <v>21</v>
      </c>
      <c r="F1281" s="108">
        <v>45819</v>
      </c>
      <c r="G1281" s="111">
        <v>42788</v>
      </c>
      <c r="H1281" s="93">
        <f t="shared" si="39"/>
        <v>45819</v>
      </c>
      <c r="I1281" s="108">
        <f t="shared" si="40"/>
        <v>0</v>
      </c>
      <c r="J1281" s="21"/>
    </row>
    <row r="1282" spans="1:23" x14ac:dyDescent="0.25">
      <c r="A1282" s="103">
        <v>42776</v>
      </c>
      <c r="B1282" s="119" t="s">
        <v>5530</v>
      </c>
      <c r="C1282" s="120"/>
      <c r="D1282" s="106">
        <v>100618</v>
      </c>
      <c r="E1282" s="107" t="s">
        <v>697</v>
      </c>
      <c r="F1282" s="108">
        <v>24055</v>
      </c>
      <c r="G1282" s="111"/>
      <c r="H1282" s="93">
        <f t="shared" si="39"/>
        <v>24055</v>
      </c>
      <c r="I1282" s="108">
        <f t="shared" si="40"/>
        <v>0</v>
      </c>
      <c r="J1282" s="21"/>
    </row>
    <row r="1283" spans="1:23" x14ac:dyDescent="0.25">
      <c r="A1283" s="103">
        <v>42776</v>
      </c>
      <c r="B1283" s="119" t="s">
        <v>5531</v>
      </c>
      <c r="C1283" s="120"/>
      <c r="D1283" s="106">
        <v>100619</v>
      </c>
      <c r="E1283" s="107" t="s">
        <v>211</v>
      </c>
      <c r="F1283" s="108">
        <v>8404.7999999999993</v>
      </c>
      <c r="G1283" s="111">
        <v>42776</v>
      </c>
      <c r="H1283" s="93">
        <f t="shared" si="39"/>
        <v>8404.7999999999993</v>
      </c>
      <c r="I1283" s="108">
        <f t="shared" si="40"/>
        <v>0</v>
      </c>
      <c r="J1283" s="21"/>
    </row>
    <row r="1284" spans="1:23" x14ac:dyDescent="0.25">
      <c r="A1284" s="103">
        <v>42776</v>
      </c>
      <c r="B1284" s="119" t="s">
        <v>5532</v>
      </c>
      <c r="C1284" s="120"/>
      <c r="D1284" s="106">
        <v>100620</v>
      </c>
      <c r="E1284" s="107" t="s">
        <v>430</v>
      </c>
      <c r="F1284" s="108">
        <v>2011.8</v>
      </c>
      <c r="G1284" s="111">
        <v>42776</v>
      </c>
      <c r="H1284" s="93">
        <f t="shared" si="39"/>
        <v>2011.8</v>
      </c>
      <c r="I1284" s="108">
        <f t="shared" si="40"/>
        <v>0</v>
      </c>
      <c r="J1284" s="21"/>
    </row>
    <row r="1285" spans="1:23" x14ac:dyDescent="0.25">
      <c r="A1285" s="103">
        <v>42776</v>
      </c>
      <c r="B1285" s="119" t="s">
        <v>5533</v>
      </c>
      <c r="C1285" s="120"/>
      <c r="D1285" s="106">
        <v>100621</v>
      </c>
      <c r="E1285" s="107" t="s">
        <v>10</v>
      </c>
      <c r="F1285" s="108">
        <v>426.6</v>
      </c>
      <c r="G1285" s="111">
        <v>42781</v>
      </c>
      <c r="H1285" s="93">
        <f t="shared" si="39"/>
        <v>426.6</v>
      </c>
      <c r="I1285" s="108">
        <f t="shared" si="40"/>
        <v>0</v>
      </c>
      <c r="J1285" s="21"/>
    </row>
    <row r="1286" spans="1:23" x14ac:dyDescent="0.25">
      <c r="A1286" s="103">
        <v>42776</v>
      </c>
      <c r="B1286" s="119" t="s">
        <v>5534</v>
      </c>
      <c r="C1286" s="120"/>
      <c r="D1286" s="106">
        <v>100622</v>
      </c>
      <c r="E1286" s="116" t="s">
        <v>1573</v>
      </c>
      <c r="F1286" s="117">
        <v>0</v>
      </c>
      <c r="G1286" s="118" t="s">
        <v>95</v>
      </c>
      <c r="H1286" s="117">
        <f t="shared" si="39"/>
        <v>0</v>
      </c>
      <c r="I1286" s="117">
        <f t="shared" si="40"/>
        <v>0</v>
      </c>
      <c r="J1286" s="21"/>
    </row>
    <row r="1287" spans="1:23" x14ac:dyDescent="0.25">
      <c r="A1287" s="103">
        <v>42776</v>
      </c>
      <c r="B1287" s="119" t="s">
        <v>5535</v>
      </c>
      <c r="C1287" s="120"/>
      <c r="D1287" s="106">
        <v>100623</v>
      </c>
      <c r="E1287" s="107" t="s">
        <v>220</v>
      </c>
      <c r="F1287" s="108">
        <v>3512.4</v>
      </c>
      <c r="G1287" s="111">
        <v>42777</v>
      </c>
      <c r="H1287" s="93">
        <f t="shared" si="39"/>
        <v>3512.4</v>
      </c>
      <c r="I1287" s="108">
        <f t="shared" si="40"/>
        <v>0</v>
      </c>
      <c r="J1287" s="21"/>
    </row>
    <row r="1288" spans="1:23" x14ac:dyDescent="0.25">
      <c r="A1288" s="103">
        <v>42777</v>
      </c>
      <c r="B1288" s="119" t="s">
        <v>5536</v>
      </c>
      <c r="C1288" s="120"/>
      <c r="D1288" s="106">
        <v>100624</v>
      </c>
      <c r="E1288" s="107" t="s">
        <v>231</v>
      </c>
      <c r="F1288" s="108">
        <v>9794.2000000000007</v>
      </c>
      <c r="G1288" s="111">
        <v>42778</v>
      </c>
      <c r="H1288" s="93">
        <f t="shared" si="39"/>
        <v>9794.2000000000007</v>
      </c>
      <c r="I1288" s="108">
        <f t="shared" si="40"/>
        <v>0</v>
      </c>
      <c r="J1288" s="21"/>
    </row>
    <row r="1289" spans="1:23" x14ac:dyDescent="0.25">
      <c r="A1289" s="103">
        <v>42777</v>
      </c>
      <c r="B1289" s="119" t="s">
        <v>5537</v>
      </c>
      <c r="C1289" s="120"/>
      <c r="D1289" s="106">
        <v>100625</v>
      </c>
      <c r="E1289" s="107" t="s">
        <v>17</v>
      </c>
      <c r="F1289" s="108">
        <v>5390</v>
      </c>
      <c r="G1289" s="111">
        <v>42777</v>
      </c>
      <c r="H1289" s="93">
        <f t="shared" si="39"/>
        <v>5390</v>
      </c>
      <c r="I1289" s="108">
        <f t="shared" si="40"/>
        <v>0</v>
      </c>
      <c r="J1289" s="21"/>
    </row>
    <row r="1290" spans="1:23" x14ac:dyDescent="0.25">
      <c r="A1290" s="103">
        <v>42777</v>
      </c>
      <c r="B1290" s="119" t="s">
        <v>5538</v>
      </c>
      <c r="C1290" s="120"/>
      <c r="D1290" s="106">
        <v>100626</v>
      </c>
      <c r="E1290" s="107" t="s">
        <v>19</v>
      </c>
      <c r="F1290" s="108">
        <v>1470</v>
      </c>
      <c r="G1290" s="111">
        <v>42777</v>
      </c>
      <c r="H1290" s="93">
        <f t="shared" si="39"/>
        <v>1470</v>
      </c>
      <c r="I1290" s="108">
        <f t="shared" si="40"/>
        <v>0</v>
      </c>
      <c r="J1290" s="21"/>
    </row>
    <row r="1291" spans="1:23" x14ac:dyDescent="0.25">
      <c r="A1291" s="103">
        <v>42777</v>
      </c>
      <c r="B1291" s="119" t="s">
        <v>5539</v>
      </c>
      <c r="C1291" s="120"/>
      <c r="D1291" s="106">
        <v>100627</v>
      </c>
      <c r="E1291" s="107" t="s">
        <v>71</v>
      </c>
      <c r="F1291" s="108">
        <v>2506</v>
      </c>
      <c r="G1291" s="111">
        <v>42777</v>
      </c>
      <c r="H1291" s="93">
        <f t="shared" si="39"/>
        <v>2506</v>
      </c>
      <c r="I1291" s="108">
        <f t="shared" si="40"/>
        <v>0</v>
      </c>
      <c r="J1291" s="21"/>
    </row>
    <row r="1292" spans="1:23" x14ac:dyDescent="0.25">
      <c r="A1292" s="103">
        <v>42777</v>
      </c>
      <c r="B1292" s="119" t="s">
        <v>5540</v>
      </c>
      <c r="C1292" s="120"/>
      <c r="D1292" s="106">
        <v>100628</v>
      </c>
      <c r="E1292" s="107" t="s">
        <v>5541</v>
      </c>
      <c r="F1292" s="108">
        <v>2324.6999999999998</v>
      </c>
      <c r="G1292" s="111">
        <v>42777</v>
      </c>
      <c r="H1292" s="93">
        <f t="shared" si="39"/>
        <v>2324.6999999999998</v>
      </c>
      <c r="I1292" s="108">
        <f t="shared" si="40"/>
        <v>0</v>
      </c>
      <c r="J1292" s="21"/>
    </row>
    <row r="1293" spans="1:23" x14ac:dyDescent="0.25">
      <c r="A1293" s="103"/>
      <c r="B1293" s="119" t="s">
        <v>5542</v>
      </c>
      <c r="C1293" s="120"/>
      <c r="D1293" s="106">
        <v>100629</v>
      </c>
      <c r="E1293" s="107" t="s">
        <v>1335</v>
      </c>
      <c r="F1293" s="108">
        <v>3564.1</v>
      </c>
      <c r="G1293" s="111">
        <v>42777</v>
      </c>
      <c r="H1293" s="93">
        <f t="shared" si="39"/>
        <v>3564.1</v>
      </c>
      <c r="I1293" s="108">
        <f t="shared" si="40"/>
        <v>0</v>
      </c>
      <c r="J1293" s="53"/>
      <c r="K1293" s="55"/>
      <c r="L1293" s="55"/>
      <c r="M1293" s="56"/>
      <c r="N1293" s="4"/>
      <c r="O1293" s="17"/>
      <c r="P1293" s="54"/>
      <c r="Q1293" s="25"/>
      <c r="R1293" s="17"/>
      <c r="S1293" s="21"/>
      <c r="T1293" s="3"/>
      <c r="U1293" s="3"/>
      <c r="V1293" s="3"/>
      <c r="W1293" s="3"/>
    </row>
    <row r="1294" spans="1:23" x14ac:dyDescent="0.25">
      <c r="A1294" s="103"/>
      <c r="B1294" s="119" t="s">
        <v>5543</v>
      </c>
      <c r="C1294" s="120"/>
      <c r="D1294" s="106">
        <v>100630</v>
      </c>
      <c r="E1294" s="107" t="s">
        <v>266</v>
      </c>
      <c r="F1294" s="108">
        <v>16361.3</v>
      </c>
      <c r="G1294" s="111">
        <v>42777</v>
      </c>
      <c r="H1294" s="93">
        <f t="shared" si="39"/>
        <v>16361.3</v>
      </c>
      <c r="I1294" s="108">
        <f t="shared" si="40"/>
        <v>0</v>
      </c>
      <c r="J1294" s="53"/>
      <c r="K1294" s="55"/>
      <c r="L1294" s="55"/>
      <c r="M1294" s="56"/>
      <c r="N1294" s="4"/>
      <c r="O1294" s="17"/>
      <c r="P1294" s="54"/>
      <c r="Q1294" s="25"/>
      <c r="R1294" s="17"/>
      <c r="S1294" s="21"/>
      <c r="T1294" s="3"/>
      <c r="U1294" s="3"/>
      <c r="V1294" s="3"/>
      <c r="W1294" s="3"/>
    </row>
    <row r="1295" spans="1:23" ht="15.75" customHeight="1" x14ac:dyDescent="0.25">
      <c r="A1295" s="103"/>
      <c r="B1295" s="119" t="s">
        <v>5544</v>
      </c>
      <c r="C1295" s="120"/>
      <c r="D1295" s="106">
        <v>100631</v>
      </c>
      <c r="E1295" s="107" t="s">
        <v>231</v>
      </c>
      <c r="F1295" s="108">
        <v>2143.1999999999998</v>
      </c>
      <c r="G1295" s="111"/>
      <c r="H1295" s="93">
        <f t="shared" si="39"/>
        <v>2143.1999999999998</v>
      </c>
      <c r="I1295" s="108">
        <f t="shared" si="40"/>
        <v>0</v>
      </c>
      <c r="J1295" s="53"/>
      <c r="K1295" s="55"/>
      <c r="L1295" s="55"/>
      <c r="M1295" s="56"/>
      <c r="N1295" s="4"/>
      <c r="O1295" s="17"/>
      <c r="P1295" s="54"/>
      <c r="Q1295" s="25"/>
      <c r="R1295" s="17"/>
      <c r="S1295" s="21"/>
      <c r="T1295" s="3"/>
      <c r="U1295" s="3"/>
      <c r="V1295" s="3"/>
      <c r="W1295" s="3"/>
    </row>
    <row r="1296" spans="1:23" x14ac:dyDescent="0.25">
      <c r="A1296" s="103"/>
      <c r="B1296" s="119" t="s">
        <v>5545</v>
      </c>
      <c r="C1296" s="120"/>
      <c r="D1296" s="106">
        <v>100632</v>
      </c>
      <c r="E1296" s="107" t="s">
        <v>1335</v>
      </c>
      <c r="F1296" s="108">
        <v>348.3</v>
      </c>
      <c r="G1296" s="111"/>
      <c r="H1296" s="93">
        <f t="shared" si="39"/>
        <v>348.3</v>
      </c>
      <c r="I1296" s="108">
        <f t="shared" si="40"/>
        <v>0</v>
      </c>
      <c r="J1296" s="53"/>
      <c r="K1296" s="55"/>
      <c r="L1296" s="55"/>
      <c r="M1296" s="56"/>
      <c r="N1296" s="4"/>
      <c r="O1296" s="17"/>
      <c r="P1296" s="54"/>
      <c r="Q1296" s="25"/>
      <c r="R1296" s="17"/>
      <c r="S1296" s="21"/>
      <c r="T1296" s="3"/>
      <c r="U1296" s="3"/>
      <c r="V1296" s="3"/>
      <c r="W1296" s="3"/>
    </row>
    <row r="1297" spans="1:23" x14ac:dyDescent="0.25">
      <c r="A1297" s="103"/>
      <c r="B1297" s="119" t="s">
        <v>5546</v>
      </c>
      <c r="C1297" s="120"/>
      <c r="D1297" s="106">
        <v>100633</v>
      </c>
      <c r="E1297" s="107" t="s">
        <v>55</v>
      </c>
      <c r="F1297" s="108">
        <v>3655.6</v>
      </c>
      <c r="G1297" s="111"/>
      <c r="H1297" s="93">
        <f t="shared" si="39"/>
        <v>3655.6</v>
      </c>
      <c r="I1297" s="108">
        <f t="shared" si="40"/>
        <v>0</v>
      </c>
      <c r="J1297" s="53"/>
      <c r="K1297" s="55"/>
      <c r="L1297" s="55"/>
      <c r="M1297" s="56"/>
      <c r="N1297" s="4"/>
      <c r="O1297" s="17"/>
      <c r="P1297" s="54"/>
      <c r="Q1297" s="25"/>
      <c r="R1297" s="17"/>
      <c r="S1297" s="21"/>
      <c r="T1297" s="3"/>
      <c r="U1297" s="3"/>
      <c r="V1297" s="3"/>
      <c r="W1297" s="3"/>
    </row>
    <row r="1298" spans="1:23" x14ac:dyDescent="0.25">
      <c r="A1298" s="103"/>
      <c r="B1298" s="119" t="s">
        <v>5547</v>
      </c>
      <c r="C1298" s="120"/>
      <c r="D1298" s="106">
        <v>100634</v>
      </c>
      <c r="E1298" s="107" t="s">
        <v>231</v>
      </c>
      <c r="F1298" s="108">
        <v>40191.599999999999</v>
      </c>
      <c r="G1298" s="111">
        <v>42778</v>
      </c>
      <c r="H1298" s="93">
        <f t="shared" si="39"/>
        <v>40191.599999999999</v>
      </c>
      <c r="I1298" s="108">
        <f t="shared" si="40"/>
        <v>0</v>
      </c>
      <c r="J1298" s="53"/>
      <c r="K1298" s="55"/>
      <c r="L1298" s="55"/>
      <c r="M1298" s="56"/>
      <c r="N1298" s="4"/>
      <c r="O1298" s="17"/>
      <c r="P1298" s="54"/>
      <c r="Q1298" s="25"/>
      <c r="R1298" s="17"/>
      <c r="S1298" s="21"/>
      <c r="T1298" s="3"/>
      <c r="U1298" s="3"/>
      <c r="V1298" s="3"/>
      <c r="W1298" s="3"/>
    </row>
    <row r="1299" spans="1:23" x14ac:dyDescent="0.25">
      <c r="A1299" s="103"/>
      <c r="B1299" s="119" t="s">
        <v>5548</v>
      </c>
      <c r="C1299" s="120"/>
      <c r="D1299" s="106">
        <v>100635</v>
      </c>
      <c r="E1299" s="107" t="s">
        <v>1786</v>
      </c>
      <c r="F1299" s="108">
        <v>10855.8</v>
      </c>
      <c r="G1299" s="111"/>
      <c r="H1299" s="93">
        <f t="shared" si="39"/>
        <v>10855.8</v>
      </c>
      <c r="I1299" s="108">
        <f t="shared" si="40"/>
        <v>0</v>
      </c>
      <c r="J1299" s="53"/>
      <c r="K1299" s="55"/>
      <c r="L1299" s="55"/>
      <c r="M1299" s="56"/>
      <c r="N1299" s="4"/>
      <c r="O1299" s="17"/>
      <c r="P1299" s="54"/>
      <c r="Q1299" s="25"/>
      <c r="R1299" s="17"/>
      <c r="S1299" s="21"/>
      <c r="T1299" s="3"/>
      <c r="U1299" s="3"/>
      <c r="V1299" s="3"/>
      <c r="W1299" s="3"/>
    </row>
    <row r="1300" spans="1:23" x14ac:dyDescent="0.25">
      <c r="A1300" s="103"/>
      <c r="B1300" s="119" t="s">
        <v>5549</v>
      </c>
      <c r="C1300" s="120"/>
      <c r="D1300" s="106">
        <v>100636</v>
      </c>
      <c r="E1300" s="107" t="s">
        <v>26</v>
      </c>
      <c r="F1300" s="108">
        <v>21061.4</v>
      </c>
      <c r="G1300" s="111"/>
      <c r="H1300" s="93">
        <f t="shared" si="39"/>
        <v>21061.4</v>
      </c>
      <c r="I1300" s="108">
        <f t="shared" si="40"/>
        <v>0</v>
      </c>
      <c r="J1300" s="53"/>
      <c r="K1300" s="55"/>
      <c r="L1300" s="55"/>
      <c r="M1300" s="56"/>
      <c r="N1300" s="4"/>
      <c r="O1300" s="17"/>
      <c r="P1300" s="54"/>
      <c r="Q1300" s="25"/>
      <c r="R1300" s="17"/>
      <c r="S1300" s="21"/>
      <c r="T1300" s="3"/>
      <c r="U1300" s="3"/>
      <c r="V1300" s="3"/>
      <c r="W1300" s="3"/>
    </row>
    <row r="1301" spans="1:23" x14ac:dyDescent="0.25">
      <c r="A1301" s="103"/>
      <c r="B1301" s="119" t="s">
        <v>5550</v>
      </c>
      <c r="C1301" s="120"/>
      <c r="D1301" s="106">
        <v>100637</v>
      </c>
      <c r="E1301" s="107" t="s">
        <v>55</v>
      </c>
      <c r="F1301" s="108">
        <v>3295.54</v>
      </c>
      <c r="G1301" s="111"/>
      <c r="H1301" s="93">
        <f t="shared" si="39"/>
        <v>3295.54</v>
      </c>
      <c r="I1301" s="108">
        <f t="shared" si="40"/>
        <v>0</v>
      </c>
      <c r="J1301" s="53"/>
      <c r="K1301" s="55"/>
      <c r="L1301" s="55"/>
      <c r="M1301" s="56"/>
      <c r="N1301" s="4"/>
      <c r="O1301" s="17"/>
      <c r="P1301" s="54"/>
      <c r="Q1301" s="25"/>
      <c r="R1301" s="17"/>
      <c r="S1301" s="21"/>
      <c r="T1301" s="3"/>
      <c r="U1301" s="3"/>
      <c r="V1301" s="3"/>
      <c r="W1301" s="3"/>
    </row>
    <row r="1302" spans="1:23" x14ac:dyDescent="0.25">
      <c r="A1302" s="103"/>
      <c r="B1302" s="119" t="s">
        <v>5551</v>
      </c>
      <c r="C1302" s="120"/>
      <c r="D1302" s="106">
        <v>100638</v>
      </c>
      <c r="E1302" s="107" t="s">
        <v>428</v>
      </c>
      <c r="F1302" s="108">
        <v>1971.6</v>
      </c>
      <c r="G1302" s="111">
        <v>42780</v>
      </c>
      <c r="H1302" s="93">
        <f t="shared" si="39"/>
        <v>1971.6</v>
      </c>
      <c r="I1302" s="108">
        <f t="shared" si="40"/>
        <v>0</v>
      </c>
      <c r="J1302" s="53"/>
      <c r="K1302" s="55"/>
      <c r="L1302" s="55"/>
      <c r="M1302" s="56"/>
      <c r="N1302" s="4"/>
      <c r="O1302" s="17"/>
      <c r="P1302" s="54"/>
      <c r="Q1302" s="25"/>
      <c r="R1302" s="17"/>
      <c r="S1302" s="21"/>
      <c r="T1302" s="3"/>
      <c r="U1302" s="3"/>
      <c r="V1302" s="3"/>
      <c r="W1302" s="3"/>
    </row>
    <row r="1303" spans="1:23" x14ac:dyDescent="0.25">
      <c r="A1303" s="103"/>
      <c r="B1303" s="119" t="s">
        <v>5552</v>
      </c>
      <c r="C1303" s="120"/>
      <c r="D1303" s="106">
        <v>100639</v>
      </c>
      <c r="E1303" s="107" t="s">
        <v>28</v>
      </c>
      <c r="F1303" s="108">
        <v>4986</v>
      </c>
      <c r="G1303" s="111"/>
      <c r="H1303" s="93">
        <f t="shared" si="39"/>
        <v>4986</v>
      </c>
      <c r="I1303" s="108">
        <f t="shared" si="40"/>
        <v>0</v>
      </c>
      <c r="J1303" s="53"/>
      <c r="K1303" s="55"/>
      <c r="L1303" s="55"/>
      <c r="M1303" s="56"/>
      <c r="N1303" s="4"/>
      <c r="O1303" s="17"/>
      <c r="P1303" s="54"/>
      <c r="Q1303" s="25"/>
      <c r="R1303" s="17"/>
      <c r="S1303" s="21"/>
      <c r="T1303" s="3"/>
      <c r="U1303" s="3"/>
      <c r="V1303" s="3"/>
      <c r="W1303" s="3"/>
    </row>
    <row r="1304" spans="1:23" x14ac:dyDescent="0.25">
      <c r="A1304" s="103"/>
      <c r="B1304" s="119" t="s">
        <v>5553</v>
      </c>
      <c r="C1304" s="120"/>
      <c r="D1304" s="106">
        <v>100640</v>
      </c>
      <c r="E1304" s="107" t="s">
        <v>712</v>
      </c>
      <c r="F1304" s="108">
        <v>11042.8</v>
      </c>
      <c r="G1304" s="111"/>
      <c r="H1304" s="93">
        <f t="shared" si="39"/>
        <v>11042.8</v>
      </c>
      <c r="I1304" s="108">
        <f t="shared" si="40"/>
        <v>0</v>
      </c>
      <c r="J1304" s="53"/>
      <c r="K1304" s="55"/>
      <c r="L1304" s="55"/>
      <c r="M1304" s="56"/>
      <c r="N1304" s="4"/>
      <c r="O1304" s="17"/>
      <c r="P1304" s="54"/>
      <c r="Q1304" s="25"/>
      <c r="R1304" s="17"/>
      <c r="S1304" s="21"/>
      <c r="T1304" s="3"/>
      <c r="U1304" s="3"/>
      <c r="V1304" s="3"/>
      <c r="W1304" s="3"/>
    </row>
    <row r="1305" spans="1:23" x14ac:dyDescent="0.25">
      <c r="A1305" s="103"/>
      <c r="B1305" s="119" t="s">
        <v>5554</v>
      </c>
      <c r="C1305" s="120"/>
      <c r="D1305" s="106">
        <v>100641</v>
      </c>
      <c r="E1305" s="107" t="s">
        <v>432</v>
      </c>
      <c r="F1305" s="108">
        <v>14686.4</v>
      </c>
      <c r="G1305" s="111">
        <v>42781</v>
      </c>
      <c r="H1305" s="93">
        <f t="shared" si="39"/>
        <v>14686.4</v>
      </c>
      <c r="I1305" s="108">
        <f t="shared" si="40"/>
        <v>0</v>
      </c>
      <c r="J1305" s="53"/>
      <c r="K1305" s="55"/>
      <c r="L1305" s="55"/>
      <c r="M1305" s="56"/>
      <c r="N1305" s="4"/>
      <c r="O1305" s="17"/>
      <c r="P1305" s="54"/>
      <c r="Q1305" s="25"/>
      <c r="R1305" s="17"/>
      <c r="S1305" s="21"/>
      <c r="T1305" s="3"/>
      <c r="U1305" s="3"/>
      <c r="V1305" s="3"/>
      <c r="W1305" s="3"/>
    </row>
    <row r="1306" spans="1:23" x14ac:dyDescent="0.25">
      <c r="A1306" s="103"/>
      <c r="B1306" s="119" t="s">
        <v>5555</v>
      </c>
      <c r="C1306" s="120"/>
      <c r="D1306" s="106">
        <v>100642</v>
      </c>
      <c r="E1306" s="107" t="s">
        <v>1666</v>
      </c>
      <c r="F1306" s="108">
        <v>15251.4</v>
      </c>
      <c r="G1306" s="111">
        <v>42781</v>
      </c>
      <c r="H1306" s="93">
        <f t="shared" si="39"/>
        <v>15251.4</v>
      </c>
      <c r="I1306" s="108">
        <f t="shared" si="40"/>
        <v>0</v>
      </c>
      <c r="J1306" s="53"/>
      <c r="K1306" s="55"/>
      <c r="L1306" s="55"/>
      <c r="M1306" s="56"/>
      <c r="N1306" s="4"/>
      <c r="O1306" s="17"/>
      <c r="P1306" s="54"/>
      <c r="Q1306" s="25"/>
      <c r="R1306" s="17"/>
      <c r="S1306" s="21"/>
      <c r="T1306" s="3"/>
      <c r="U1306" s="3"/>
      <c r="V1306" s="3"/>
      <c r="W1306" s="3"/>
    </row>
    <row r="1307" spans="1:23" x14ac:dyDescent="0.25">
      <c r="A1307" s="103"/>
      <c r="B1307" s="119" t="s">
        <v>5556</v>
      </c>
      <c r="C1307" s="120"/>
      <c r="D1307" s="106">
        <v>100643</v>
      </c>
      <c r="E1307" s="107" t="s">
        <v>442</v>
      </c>
      <c r="F1307" s="108">
        <v>2124.1</v>
      </c>
      <c r="G1307" s="111">
        <v>42781</v>
      </c>
      <c r="H1307" s="93">
        <f t="shared" si="39"/>
        <v>2124.1</v>
      </c>
      <c r="I1307" s="108">
        <f t="shared" si="40"/>
        <v>0</v>
      </c>
      <c r="J1307" s="53"/>
      <c r="K1307" s="55"/>
      <c r="L1307" s="55"/>
      <c r="M1307" s="56"/>
      <c r="N1307" s="4"/>
      <c r="O1307" s="17"/>
      <c r="P1307" s="54"/>
      <c r="Q1307" s="25"/>
      <c r="R1307" s="17"/>
      <c r="S1307" s="2"/>
      <c r="T1307" s="3"/>
      <c r="U1307" s="3"/>
      <c r="V1307" s="3"/>
      <c r="W1307" s="3"/>
    </row>
    <row r="1308" spans="1:23" x14ac:dyDescent="0.25">
      <c r="A1308" s="103"/>
      <c r="B1308" s="119" t="s">
        <v>5557</v>
      </c>
      <c r="C1308" s="120"/>
      <c r="D1308" s="106">
        <v>100644</v>
      </c>
      <c r="E1308" s="107" t="s">
        <v>5558</v>
      </c>
      <c r="F1308" s="108">
        <v>49431.199999999997</v>
      </c>
      <c r="G1308" s="111">
        <v>42779</v>
      </c>
      <c r="H1308" s="93">
        <f t="shared" si="39"/>
        <v>49431.199999999997</v>
      </c>
      <c r="I1308" s="108">
        <f t="shared" si="40"/>
        <v>0</v>
      </c>
      <c r="J1308" s="53"/>
      <c r="K1308" s="55"/>
      <c r="L1308" s="55"/>
      <c r="M1308" s="56"/>
      <c r="N1308" s="4"/>
      <c r="O1308" s="17"/>
      <c r="P1308" s="54"/>
      <c r="Q1308" s="25"/>
      <c r="R1308" s="17"/>
      <c r="S1308" s="2"/>
      <c r="T1308" s="3"/>
      <c r="U1308" s="3"/>
      <c r="V1308" s="3"/>
      <c r="W1308" s="3"/>
    </row>
    <row r="1309" spans="1:23" ht="30" x14ac:dyDescent="0.25">
      <c r="A1309" s="103"/>
      <c r="B1309" s="119" t="s">
        <v>5559</v>
      </c>
      <c r="C1309" s="120"/>
      <c r="D1309" s="106">
        <v>100615</v>
      </c>
      <c r="E1309" s="107" t="s">
        <v>49</v>
      </c>
      <c r="F1309" s="108">
        <v>25444.9</v>
      </c>
      <c r="G1309" s="112" t="s">
        <v>5560</v>
      </c>
      <c r="H1309" s="113">
        <f>10000+5444.9+10000</f>
        <v>25444.9</v>
      </c>
      <c r="I1309" s="113">
        <f t="shared" si="40"/>
        <v>0</v>
      </c>
      <c r="J1309" s="53"/>
      <c r="K1309" s="55"/>
      <c r="L1309" s="55"/>
      <c r="M1309" s="56"/>
      <c r="N1309" s="4"/>
      <c r="O1309" s="17"/>
      <c r="P1309" s="54"/>
      <c r="Q1309" s="25"/>
      <c r="R1309" s="17"/>
      <c r="S1309" s="2"/>
      <c r="T1309" s="3"/>
      <c r="U1309" s="3"/>
      <c r="V1309" s="3"/>
      <c r="W1309" s="3"/>
    </row>
    <row r="1310" spans="1:23" x14ac:dyDescent="0.25">
      <c r="A1310" s="103"/>
      <c r="B1310" s="119" t="s">
        <v>5561</v>
      </c>
      <c r="C1310" s="120"/>
      <c r="D1310" s="106">
        <v>100646</v>
      </c>
      <c r="E1310" s="107" t="s">
        <v>5562</v>
      </c>
      <c r="F1310" s="108">
        <v>11500</v>
      </c>
      <c r="G1310" s="111">
        <v>42783</v>
      </c>
      <c r="H1310" s="93">
        <f t="shared" si="39"/>
        <v>11500</v>
      </c>
      <c r="I1310" s="108">
        <f t="shared" si="40"/>
        <v>0</v>
      </c>
      <c r="J1310" s="53"/>
      <c r="K1310" s="55"/>
      <c r="L1310" s="55"/>
      <c r="M1310" s="56"/>
      <c r="N1310" s="4"/>
      <c r="O1310" s="17"/>
      <c r="P1310" s="54"/>
      <c r="Q1310" s="25"/>
      <c r="R1310" s="17"/>
      <c r="S1310" s="2"/>
      <c r="T1310" s="3"/>
      <c r="U1310" s="3"/>
      <c r="V1310" s="3"/>
      <c r="W1310" s="3"/>
    </row>
    <row r="1311" spans="1:23" x14ac:dyDescent="0.25">
      <c r="A1311" s="103"/>
      <c r="B1311" s="119" t="s">
        <v>5563</v>
      </c>
      <c r="C1311" s="120"/>
      <c r="D1311" s="106">
        <v>100647</v>
      </c>
      <c r="E1311" s="107" t="s">
        <v>509</v>
      </c>
      <c r="F1311" s="108">
        <v>376</v>
      </c>
      <c r="G1311" s="111"/>
      <c r="H1311" s="93">
        <f t="shared" si="39"/>
        <v>376</v>
      </c>
      <c r="I1311" s="108">
        <f t="shared" si="40"/>
        <v>0</v>
      </c>
      <c r="J1311" s="53"/>
      <c r="K1311" s="55"/>
      <c r="L1311" s="55"/>
      <c r="M1311" s="56"/>
      <c r="N1311" s="4"/>
      <c r="O1311" s="17"/>
      <c r="P1311" s="54"/>
      <c r="Q1311" s="25"/>
      <c r="R1311" s="17"/>
      <c r="S1311" s="2"/>
      <c r="T1311" s="3"/>
      <c r="U1311" s="3"/>
      <c r="V1311" s="3"/>
      <c r="W1311" s="3"/>
    </row>
    <row r="1312" spans="1:23" x14ac:dyDescent="0.25">
      <c r="A1312" s="103"/>
      <c r="B1312" s="119" t="s">
        <v>5564</v>
      </c>
      <c r="C1312" s="120"/>
      <c r="D1312" s="106">
        <v>100648</v>
      </c>
      <c r="E1312" s="107" t="s">
        <v>38</v>
      </c>
      <c r="F1312" s="108">
        <v>6372.3</v>
      </c>
      <c r="G1312" s="111">
        <v>42780</v>
      </c>
      <c r="H1312" s="93">
        <f t="shared" si="39"/>
        <v>6372.3</v>
      </c>
      <c r="I1312" s="108">
        <f t="shared" si="40"/>
        <v>0</v>
      </c>
      <c r="J1312" s="53"/>
      <c r="K1312" s="55"/>
      <c r="L1312" s="55"/>
      <c r="M1312" s="56"/>
      <c r="N1312" s="4"/>
      <c r="O1312" s="17"/>
      <c r="P1312" s="54"/>
      <c r="Q1312" s="25"/>
      <c r="R1312" s="17"/>
      <c r="S1312" s="2"/>
      <c r="T1312" s="3"/>
      <c r="U1312" s="3"/>
      <c r="V1312" s="3"/>
      <c r="W1312" s="3"/>
    </row>
    <row r="1313" spans="1:23" x14ac:dyDescent="0.25">
      <c r="A1313" s="103"/>
      <c r="B1313" s="119" t="s">
        <v>5565</v>
      </c>
      <c r="C1313" s="120"/>
      <c r="D1313" s="106">
        <v>100649</v>
      </c>
      <c r="E1313" s="107" t="s">
        <v>32</v>
      </c>
      <c r="F1313" s="108">
        <v>396.9</v>
      </c>
      <c r="G1313" s="111">
        <v>42781</v>
      </c>
      <c r="H1313" s="93">
        <f t="shared" si="39"/>
        <v>396.9</v>
      </c>
      <c r="I1313" s="108">
        <f t="shared" si="40"/>
        <v>0</v>
      </c>
      <c r="J1313" s="53"/>
      <c r="K1313" s="55"/>
      <c r="L1313" s="55"/>
      <c r="M1313" s="56"/>
      <c r="N1313" s="4"/>
      <c r="O1313" s="17"/>
      <c r="P1313" s="54"/>
      <c r="Q1313" s="25"/>
      <c r="R1313" s="17"/>
      <c r="S1313" s="2"/>
      <c r="T1313" s="3"/>
      <c r="U1313" s="3"/>
      <c r="V1313" s="3"/>
      <c r="W1313" s="3"/>
    </row>
    <row r="1314" spans="1:23" x14ac:dyDescent="0.25">
      <c r="A1314" s="103"/>
      <c r="B1314" s="119" t="s">
        <v>5566</v>
      </c>
      <c r="C1314" s="120"/>
      <c r="D1314" s="106">
        <v>100650</v>
      </c>
      <c r="E1314" s="107" t="s">
        <v>35</v>
      </c>
      <c r="F1314" s="108">
        <v>30446.9</v>
      </c>
      <c r="G1314" s="111">
        <v>42780</v>
      </c>
      <c r="H1314" s="93">
        <f t="shared" si="39"/>
        <v>30446.9</v>
      </c>
      <c r="I1314" s="108">
        <f t="shared" si="40"/>
        <v>0</v>
      </c>
      <c r="J1314" s="53"/>
      <c r="K1314" s="55"/>
      <c r="L1314" s="55"/>
      <c r="M1314" s="56"/>
      <c r="N1314" s="4"/>
      <c r="O1314" s="17"/>
      <c r="P1314" s="54"/>
      <c r="Q1314" s="25"/>
      <c r="R1314" s="17"/>
      <c r="S1314" s="21"/>
      <c r="T1314" s="3"/>
      <c r="U1314" s="3"/>
      <c r="V1314" s="3"/>
      <c r="W1314" s="3"/>
    </row>
    <row r="1315" spans="1:23" x14ac:dyDescent="0.25">
      <c r="A1315" s="103"/>
      <c r="B1315" s="119" t="s">
        <v>5567</v>
      </c>
      <c r="C1315" s="120"/>
      <c r="D1315" s="106">
        <v>100651</v>
      </c>
      <c r="E1315" s="107" t="s">
        <v>1797</v>
      </c>
      <c r="F1315" s="108">
        <v>14337.2</v>
      </c>
      <c r="G1315" s="111">
        <v>42781</v>
      </c>
      <c r="H1315" s="93">
        <f t="shared" si="39"/>
        <v>14337.2</v>
      </c>
      <c r="I1315" s="108">
        <f t="shared" si="40"/>
        <v>0</v>
      </c>
      <c r="J1315" s="53"/>
      <c r="K1315" s="55"/>
      <c r="L1315" s="55"/>
      <c r="M1315" s="56"/>
      <c r="N1315" s="4"/>
      <c r="O1315" s="17"/>
      <c r="P1315" s="54"/>
      <c r="Q1315" s="25"/>
      <c r="R1315" s="17"/>
      <c r="S1315" s="2"/>
      <c r="T1315" s="3"/>
      <c r="U1315" s="3"/>
      <c r="V1315" s="3"/>
      <c r="W1315" s="3"/>
    </row>
    <row r="1316" spans="1:23" x14ac:dyDescent="0.25">
      <c r="A1316" s="103"/>
      <c r="B1316" s="119" t="s">
        <v>5568</v>
      </c>
      <c r="C1316" s="120"/>
      <c r="D1316" s="106">
        <v>100652</v>
      </c>
      <c r="E1316" s="107" t="s">
        <v>30</v>
      </c>
      <c r="F1316" s="108">
        <v>2462.4</v>
      </c>
      <c r="G1316" s="111"/>
      <c r="H1316" s="93">
        <f t="shared" si="39"/>
        <v>2462.4</v>
      </c>
      <c r="I1316" s="108">
        <f t="shared" si="40"/>
        <v>0</v>
      </c>
      <c r="J1316" s="53"/>
      <c r="K1316" s="55"/>
      <c r="L1316" s="55"/>
      <c r="M1316" s="56"/>
      <c r="N1316" s="4"/>
      <c r="O1316" s="17"/>
      <c r="P1316" s="54"/>
      <c r="Q1316" s="25"/>
      <c r="R1316" s="17"/>
      <c r="S1316" s="2"/>
      <c r="T1316" s="3"/>
      <c r="U1316" s="3"/>
      <c r="V1316" s="3"/>
      <c r="W1316" s="3"/>
    </row>
    <row r="1317" spans="1:23" x14ac:dyDescent="0.25">
      <c r="A1317" s="103"/>
      <c r="B1317" s="119" t="s">
        <v>5569</v>
      </c>
      <c r="C1317" s="120"/>
      <c r="D1317" s="106">
        <v>100653</v>
      </c>
      <c r="E1317" s="107" t="s">
        <v>43</v>
      </c>
      <c r="F1317" s="108">
        <v>10588.4</v>
      </c>
      <c r="G1317" s="111">
        <v>42779</v>
      </c>
      <c r="H1317" s="93">
        <f t="shared" si="39"/>
        <v>10588.4</v>
      </c>
      <c r="I1317" s="108">
        <f t="shared" si="40"/>
        <v>0</v>
      </c>
      <c r="J1317" s="53"/>
      <c r="K1317" s="55"/>
      <c r="L1317" s="55"/>
      <c r="M1317" s="56"/>
      <c r="N1317" s="4"/>
      <c r="O1317" s="17"/>
      <c r="P1317" s="54"/>
      <c r="Q1317" s="25"/>
      <c r="R1317" s="17"/>
      <c r="S1317" s="2"/>
      <c r="T1317" s="3"/>
      <c r="U1317" s="3"/>
      <c r="V1317" s="3"/>
      <c r="W1317" s="3"/>
    </row>
    <row r="1318" spans="1:23" x14ac:dyDescent="0.25">
      <c r="A1318" s="103"/>
      <c r="B1318" s="119" t="s">
        <v>5570</v>
      </c>
      <c r="C1318" s="120"/>
      <c r="D1318" s="106">
        <v>100654</v>
      </c>
      <c r="E1318" s="107" t="s">
        <v>67</v>
      </c>
      <c r="F1318" s="108">
        <v>26240.9</v>
      </c>
      <c r="G1318" s="111">
        <v>42780</v>
      </c>
      <c r="H1318" s="93">
        <f t="shared" si="39"/>
        <v>26240.9</v>
      </c>
      <c r="I1318" s="108">
        <f t="shared" si="40"/>
        <v>0</v>
      </c>
      <c r="J1318" s="53"/>
      <c r="K1318" s="55"/>
      <c r="L1318" s="55"/>
      <c r="M1318" s="56"/>
      <c r="N1318" s="4"/>
      <c r="O1318" s="17"/>
      <c r="P1318" s="54"/>
      <c r="Q1318" s="25"/>
      <c r="R1318" s="17"/>
      <c r="S1318" s="2"/>
      <c r="T1318" s="3"/>
      <c r="U1318" s="3"/>
      <c r="V1318" s="3"/>
      <c r="W1318" s="3"/>
    </row>
    <row r="1319" spans="1:23" x14ac:dyDescent="0.25">
      <c r="A1319" s="103"/>
      <c r="B1319" s="119" t="s">
        <v>5571</v>
      </c>
      <c r="C1319" s="120"/>
      <c r="D1319" s="106">
        <v>100655</v>
      </c>
      <c r="E1319" s="107" t="s">
        <v>974</v>
      </c>
      <c r="F1319" s="108">
        <v>9933.2000000000007</v>
      </c>
      <c r="G1319" s="111"/>
      <c r="H1319" s="93">
        <f t="shared" si="39"/>
        <v>9933.2000000000007</v>
      </c>
      <c r="I1319" s="108">
        <f t="shared" si="40"/>
        <v>0</v>
      </c>
      <c r="J1319" s="53"/>
      <c r="K1319" s="55"/>
      <c r="L1319" s="55"/>
      <c r="M1319" s="56"/>
      <c r="N1319" s="4"/>
      <c r="O1319" s="17"/>
      <c r="P1319" s="54"/>
      <c r="Q1319" s="25"/>
      <c r="R1319" s="17"/>
      <c r="S1319" s="2"/>
      <c r="T1319" s="3"/>
      <c r="U1319" s="3"/>
      <c r="V1319" s="3"/>
      <c r="W1319" s="3"/>
    </row>
    <row r="1320" spans="1:23" x14ac:dyDescent="0.25">
      <c r="A1320" s="103"/>
      <c r="B1320" s="119" t="s">
        <v>5572</v>
      </c>
      <c r="C1320" s="120"/>
      <c r="D1320" s="106">
        <v>100656</v>
      </c>
      <c r="E1320" s="107" t="s">
        <v>270</v>
      </c>
      <c r="F1320" s="108">
        <v>38912.54</v>
      </c>
      <c r="G1320" s="111">
        <v>42781</v>
      </c>
      <c r="H1320" s="93">
        <f t="shared" si="39"/>
        <v>38912.54</v>
      </c>
      <c r="I1320" s="108">
        <f t="shared" si="40"/>
        <v>0</v>
      </c>
      <c r="J1320" s="53"/>
      <c r="K1320" s="55"/>
      <c r="L1320" s="55"/>
      <c r="M1320" s="56"/>
      <c r="N1320" s="4"/>
      <c r="O1320" s="17"/>
      <c r="P1320" s="54"/>
      <c r="Q1320" s="25"/>
      <c r="R1320" s="17"/>
      <c r="S1320" s="2"/>
      <c r="T1320" s="3"/>
      <c r="U1320" s="3"/>
      <c r="V1320" s="3"/>
      <c r="W1320" s="3"/>
    </row>
    <row r="1321" spans="1:23" x14ac:dyDescent="0.25">
      <c r="A1321" s="103"/>
      <c r="B1321" s="119" t="s">
        <v>5573</v>
      </c>
      <c r="C1321" s="120"/>
      <c r="D1321" s="106">
        <v>100657</v>
      </c>
      <c r="E1321" s="107" t="s">
        <v>30</v>
      </c>
      <c r="F1321" s="108">
        <v>1586.1</v>
      </c>
      <c r="G1321" s="111"/>
      <c r="H1321" s="93">
        <f t="shared" si="39"/>
        <v>1586.1</v>
      </c>
      <c r="I1321" s="108">
        <f t="shared" si="40"/>
        <v>0</v>
      </c>
      <c r="J1321" s="53"/>
      <c r="K1321" s="55"/>
      <c r="L1321" s="55"/>
      <c r="M1321" s="56"/>
      <c r="N1321" s="4"/>
      <c r="O1321" s="17"/>
      <c r="P1321" s="54"/>
      <c r="Q1321" s="25"/>
      <c r="R1321" s="17"/>
      <c r="S1321" s="2"/>
      <c r="T1321" s="3"/>
      <c r="U1321" s="3"/>
      <c r="V1321" s="3"/>
      <c r="W1321" s="3"/>
    </row>
    <row r="1322" spans="1:23" x14ac:dyDescent="0.25">
      <c r="A1322" s="103"/>
      <c r="B1322" s="119" t="s">
        <v>5574</v>
      </c>
      <c r="C1322" s="120"/>
      <c r="D1322" s="106">
        <v>100658</v>
      </c>
      <c r="E1322" s="107" t="s">
        <v>40</v>
      </c>
      <c r="F1322" s="108">
        <v>9950.7999999999993</v>
      </c>
      <c r="G1322" s="111">
        <v>42780</v>
      </c>
      <c r="H1322" s="93">
        <f t="shared" si="39"/>
        <v>9950.7999999999993</v>
      </c>
      <c r="I1322" s="108">
        <f t="shared" si="40"/>
        <v>0</v>
      </c>
      <c r="J1322" s="53"/>
      <c r="K1322" s="55"/>
      <c r="L1322" s="55"/>
      <c r="M1322" s="56"/>
      <c r="N1322" s="4"/>
      <c r="O1322" s="17"/>
      <c r="P1322" s="54"/>
      <c r="Q1322" s="25"/>
      <c r="R1322" s="17"/>
      <c r="S1322" s="2"/>
      <c r="T1322" s="3"/>
      <c r="U1322" s="3"/>
      <c r="V1322" s="3"/>
      <c r="W1322" s="3"/>
    </row>
    <row r="1323" spans="1:23" x14ac:dyDescent="0.25">
      <c r="A1323" s="103"/>
      <c r="B1323" s="119" t="s">
        <v>5575</v>
      </c>
      <c r="C1323" s="120"/>
      <c r="D1323" s="106">
        <v>100659</v>
      </c>
      <c r="E1323" s="107" t="s">
        <v>10</v>
      </c>
      <c r="F1323" s="108">
        <v>1416.8</v>
      </c>
      <c r="G1323" s="111">
        <v>42781</v>
      </c>
      <c r="H1323" s="93">
        <f t="shared" si="39"/>
        <v>1416.8</v>
      </c>
      <c r="I1323" s="108">
        <f t="shared" si="40"/>
        <v>0</v>
      </c>
      <c r="J1323" s="53"/>
      <c r="K1323" s="55"/>
      <c r="L1323" s="55"/>
      <c r="M1323" s="56"/>
      <c r="N1323" s="4"/>
      <c r="O1323" s="17"/>
      <c r="P1323" s="54"/>
      <c r="Q1323" s="25"/>
      <c r="R1323" s="17"/>
    </row>
    <row r="1324" spans="1:23" x14ac:dyDescent="0.25">
      <c r="A1324" s="103"/>
      <c r="B1324" s="119" t="s">
        <v>5576</v>
      </c>
      <c r="C1324" s="120"/>
      <c r="D1324" s="106">
        <v>100660</v>
      </c>
      <c r="E1324" s="107" t="s">
        <v>5577</v>
      </c>
      <c r="F1324" s="108">
        <v>13172.4</v>
      </c>
      <c r="G1324" s="111">
        <v>42780</v>
      </c>
      <c r="H1324" s="93">
        <f t="shared" si="39"/>
        <v>13172.4</v>
      </c>
      <c r="I1324" s="108">
        <f t="shared" si="40"/>
        <v>0</v>
      </c>
      <c r="J1324" s="53"/>
      <c r="K1324" s="55"/>
      <c r="L1324" s="55"/>
      <c r="M1324" s="56"/>
      <c r="N1324" s="4"/>
      <c r="O1324" s="17"/>
      <c r="P1324" s="54"/>
      <c r="Q1324" s="25"/>
      <c r="R1324" s="17"/>
    </row>
    <row r="1325" spans="1:23" x14ac:dyDescent="0.25">
      <c r="A1325" s="103"/>
      <c r="B1325" s="119" t="s">
        <v>5578</v>
      </c>
      <c r="C1325" s="120"/>
      <c r="D1325" s="106">
        <v>100661</v>
      </c>
      <c r="E1325" s="107" t="s">
        <v>250</v>
      </c>
      <c r="F1325" s="108">
        <v>11279.3</v>
      </c>
      <c r="G1325" s="111">
        <v>42780</v>
      </c>
      <c r="H1325" s="93">
        <f t="shared" si="39"/>
        <v>11279.3</v>
      </c>
      <c r="I1325" s="108">
        <f t="shared" si="40"/>
        <v>0</v>
      </c>
      <c r="J1325" s="53"/>
      <c r="K1325" s="55"/>
      <c r="L1325" s="55"/>
      <c r="M1325" s="56"/>
      <c r="N1325" s="4"/>
      <c r="O1325" s="17"/>
      <c r="P1325" s="54"/>
      <c r="Q1325" s="25"/>
      <c r="R1325" s="17"/>
    </row>
    <row r="1326" spans="1:23" x14ac:dyDescent="0.25">
      <c r="A1326" s="103"/>
      <c r="B1326" s="119" t="s">
        <v>5579</v>
      </c>
      <c r="C1326" s="120"/>
      <c r="D1326" s="106">
        <v>100662</v>
      </c>
      <c r="E1326" s="107" t="s">
        <v>231</v>
      </c>
      <c r="F1326" s="108">
        <v>988</v>
      </c>
      <c r="G1326" s="111">
        <v>42779</v>
      </c>
      <c r="H1326" s="93">
        <f t="shared" si="39"/>
        <v>988</v>
      </c>
      <c r="I1326" s="108">
        <f t="shared" si="40"/>
        <v>0</v>
      </c>
      <c r="J1326" s="53"/>
      <c r="K1326" s="55"/>
      <c r="L1326" s="55"/>
      <c r="M1326" s="56"/>
      <c r="N1326" s="4"/>
      <c r="O1326" s="17"/>
      <c r="P1326" s="54"/>
      <c r="Q1326" s="25"/>
      <c r="R1326" s="17"/>
    </row>
    <row r="1327" spans="1:23" x14ac:dyDescent="0.25">
      <c r="A1327" s="103"/>
      <c r="B1327" s="119" t="s">
        <v>5580</v>
      </c>
      <c r="C1327" s="120"/>
      <c r="D1327" s="106">
        <v>100663</v>
      </c>
      <c r="E1327" s="107" t="s">
        <v>151</v>
      </c>
      <c r="F1327" s="108">
        <v>23745.38</v>
      </c>
      <c r="G1327" s="111"/>
      <c r="H1327" s="93">
        <f t="shared" si="39"/>
        <v>23745.38</v>
      </c>
      <c r="I1327" s="108">
        <f t="shared" si="40"/>
        <v>0</v>
      </c>
      <c r="J1327" s="53"/>
      <c r="K1327" s="55"/>
      <c r="L1327" s="55"/>
      <c r="M1327" s="56"/>
      <c r="N1327" s="4"/>
      <c r="O1327" s="17"/>
      <c r="P1327" s="54"/>
      <c r="Q1327" s="25"/>
      <c r="R1327" s="17"/>
    </row>
    <row r="1328" spans="1:23" x14ac:dyDescent="0.25">
      <c r="A1328" s="103"/>
      <c r="B1328" s="119" t="s">
        <v>5581</v>
      </c>
      <c r="C1328" s="120"/>
      <c r="D1328" s="106">
        <v>100664</v>
      </c>
      <c r="E1328" s="107" t="s">
        <v>268</v>
      </c>
      <c r="F1328" s="108">
        <v>19581.5</v>
      </c>
      <c r="G1328" s="111">
        <v>42781</v>
      </c>
      <c r="H1328" s="93">
        <f t="shared" si="39"/>
        <v>19581.5</v>
      </c>
      <c r="I1328" s="108">
        <f t="shared" si="40"/>
        <v>0</v>
      </c>
      <c r="J1328" s="53"/>
      <c r="K1328" s="55"/>
      <c r="L1328" s="55"/>
      <c r="M1328" s="56"/>
      <c r="N1328" s="4"/>
      <c r="O1328" s="17"/>
      <c r="P1328" s="54"/>
      <c r="Q1328" s="25"/>
      <c r="R1328" s="17"/>
    </row>
    <row r="1329" spans="1:18" x14ac:dyDescent="0.25">
      <c r="A1329" s="103"/>
      <c r="B1329" s="119" t="s">
        <v>5582</v>
      </c>
      <c r="C1329" s="120"/>
      <c r="D1329" s="106">
        <v>100665</v>
      </c>
      <c r="E1329" s="107" t="s">
        <v>51</v>
      </c>
      <c r="F1329" s="108">
        <v>4384.5</v>
      </c>
      <c r="G1329" s="111">
        <v>42781</v>
      </c>
      <c r="H1329" s="93">
        <f t="shared" si="39"/>
        <v>4384.5</v>
      </c>
      <c r="I1329" s="108">
        <f t="shared" si="40"/>
        <v>0</v>
      </c>
      <c r="J1329" s="53"/>
      <c r="K1329" s="55"/>
      <c r="L1329" s="55"/>
      <c r="M1329" s="56"/>
      <c r="N1329" s="4"/>
      <c r="O1329" s="17"/>
      <c r="P1329" s="54"/>
      <c r="Q1329" s="25"/>
      <c r="R1329" s="17"/>
    </row>
    <row r="1330" spans="1:18" x14ac:dyDescent="0.25">
      <c r="A1330" s="103"/>
      <c r="B1330" s="119" t="s">
        <v>5583</v>
      </c>
      <c r="C1330" s="120"/>
      <c r="D1330" s="106">
        <v>100666</v>
      </c>
      <c r="E1330" s="107" t="s">
        <v>157</v>
      </c>
      <c r="F1330" s="108">
        <v>31578.48</v>
      </c>
      <c r="G1330" s="111"/>
      <c r="H1330" s="93">
        <f t="shared" si="39"/>
        <v>31578.48</v>
      </c>
      <c r="I1330" s="108">
        <f t="shared" si="40"/>
        <v>0</v>
      </c>
      <c r="J1330" s="53"/>
      <c r="K1330" s="55"/>
      <c r="L1330" s="55"/>
      <c r="M1330" s="56"/>
      <c r="N1330" s="4"/>
      <c r="O1330" s="17"/>
      <c r="P1330" s="54"/>
      <c r="Q1330" s="25"/>
      <c r="R1330" s="17"/>
    </row>
    <row r="1331" spans="1:18" x14ac:dyDescent="0.25">
      <c r="A1331" s="103"/>
      <c r="B1331" s="119" t="s">
        <v>5584</v>
      </c>
      <c r="C1331" s="120"/>
      <c r="D1331" s="106">
        <v>100667</v>
      </c>
      <c r="E1331" s="107" t="s">
        <v>5585</v>
      </c>
      <c r="F1331" s="108">
        <v>2723</v>
      </c>
      <c r="G1331" s="111"/>
      <c r="H1331" s="93">
        <f t="shared" si="39"/>
        <v>2723</v>
      </c>
      <c r="I1331" s="108">
        <f t="shared" si="40"/>
        <v>0</v>
      </c>
      <c r="J1331" s="53"/>
      <c r="K1331" s="55"/>
      <c r="L1331" s="55"/>
      <c r="M1331" s="56"/>
      <c r="N1331" s="4"/>
      <c r="O1331" s="17"/>
      <c r="P1331" s="54"/>
      <c r="Q1331" s="25"/>
      <c r="R1331" s="17"/>
    </row>
    <row r="1332" spans="1:18" x14ac:dyDescent="0.25">
      <c r="A1332" s="103"/>
      <c r="B1332" s="119" t="s">
        <v>5586</v>
      </c>
      <c r="C1332" s="120"/>
      <c r="D1332" s="106">
        <v>100668</v>
      </c>
      <c r="E1332" s="107" t="s">
        <v>272</v>
      </c>
      <c r="F1332" s="108">
        <v>3196.8</v>
      </c>
      <c r="G1332" s="111">
        <v>42781</v>
      </c>
      <c r="H1332" s="93">
        <f t="shared" si="39"/>
        <v>3196.8</v>
      </c>
      <c r="I1332" s="108">
        <f t="shared" si="40"/>
        <v>0</v>
      </c>
      <c r="J1332" s="53"/>
      <c r="K1332" s="55"/>
      <c r="L1332" s="55"/>
      <c r="M1332" s="56"/>
      <c r="N1332" s="4"/>
      <c r="O1332" s="17"/>
      <c r="P1332" s="54"/>
      <c r="Q1332" s="25"/>
      <c r="R1332" s="17"/>
    </row>
    <row r="1333" spans="1:18" x14ac:dyDescent="0.25">
      <c r="A1333" s="103"/>
      <c r="B1333" s="119" t="s">
        <v>5587</v>
      </c>
      <c r="C1333" s="120"/>
      <c r="D1333" s="106">
        <v>100669</v>
      </c>
      <c r="E1333" s="107" t="s">
        <v>5588</v>
      </c>
      <c r="F1333" s="108">
        <v>46066.5</v>
      </c>
      <c r="G1333" s="111">
        <v>42788</v>
      </c>
      <c r="H1333" s="93">
        <f t="shared" si="39"/>
        <v>46066.5</v>
      </c>
      <c r="I1333" s="108">
        <f t="shared" si="40"/>
        <v>0</v>
      </c>
      <c r="J1333" s="53"/>
      <c r="K1333" s="55"/>
      <c r="L1333" s="55"/>
      <c r="M1333" s="56"/>
      <c r="N1333" s="4"/>
      <c r="O1333" s="17"/>
      <c r="P1333" s="54"/>
      <c r="Q1333" s="25"/>
      <c r="R1333" s="17"/>
    </row>
    <row r="1334" spans="1:18" x14ac:dyDescent="0.25">
      <c r="A1334" s="103"/>
      <c r="B1334" s="119" t="s">
        <v>5589</v>
      </c>
      <c r="C1334" s="120"/>
      <c r="D1334" s="106">
        <v>100670</v>
      </c>
      <c r="E1334" s="107" t="s">
        <v>435</v>
      </c>
      <c r="F1334" s="108">
        <v>2129.8000000000002</v>
      </c>
      <c r="G1334" s="111">
        <v>42781</v>
      </c>
      <c r="H1334" s="93">
        <f t="shared" si="39"/>
        <v>2129.8000000000002</v>
      </c>
      <c r="I1334" s="108">
        <f t="shared" si="40"/>
        <v>0</v>
      </c>
      <c r="J1334" s="53"/>
      <c r="K1334" s="55"/>
      <c r="L1334" s="55"/>
      <c r="M1334" s="56"/>
      <c r="N1334" s="4"/>
      <c r="O1334" s="17"/>
      <c r="P1334" s="54"/>
      <c r="Q1334" s="25"/>
      <c r="R1334" s="17"/>
    </row>
    <row r="1335" spans="1:18" x14ac:dyDescent="0.25">
      <c r="A1335" s="103"/>
      <c r="B1335" s="119" t="s">
        <v>5590</v>
      </c>
      <c r="C1335" s="120"/>
      <c r="D1335" s="106">
        <v>100671</v>
      </c>
      <c r="E1335" s="107" t="s">
        <v>974</v>
      </c>
      <c r="F1335" s="108">
        <v>7562.8</v>
      </c>
      <c r="G1335" s="111">
        <v>42777</v>
      </c>
      <c r="H1335" s="93">
        <f t="shared" si="39"/>
        <v>7562.8</v>
      </c>
      <c r="I1335" s="108">
        <f t="shared" si="40"/>
        <v>0</v>
      </c>
      <c r="J1335" s="53"/>
      <c r="K1335" s="55"/>
      <c r="L1335" s="55"/>
      <c r="M1335" s="56"/>
      <c r="N1335" s="4"/>
      <c r="O1335" s="17"/>
      <c r="P1335" s="54"/>
      <c r="Q1335" s="25"/>
      <c r="R1335" s="17"/>
    </row>
    <row r="1336" spans="1:18" x14ac:dyDescent="0.25">
      <c r="A1336" s="103"/>
      <c r="B1336" s="119" t="s">
        <v>5591</v>
      </c>
      <c r="C1336" s="120"/>
      <c r="D1336" s="106">
        <v>100672</v>
      </c>
      <c r="E1336" s="107" t="s">
        <v>69</v>
      </c>
      <c r="F1336" s="108">
        <v>4345.3999999999996</v>
      </c>
      <c r="G1336" s="111">
        <v>42777</v>
      </c>
      <c r="H1336" s="93">
        <f t="shared" si="39"/>
        <v>4345.3999999999996</v>
      </c>
      <c r="I1336" s="108">
        <f t="shared" si="40"/>
        <v>0</v>
      </c>
      <c r="J1336" s="53"/>
      <c r="K1336" s="55"/>
      <c r="L1336" s="55"/>
      <c r="M1336" s="56"/>
      <c r="N1336" s="4"/>
      <c r="O1336" s="17"/>
      <c r="P1336" s="54"/>
      <c r="Q1336" s="25"/>
      <c r="R1336" s="17"/>
    </row>
    <row r="1337" spans="1:18" x14ac:dyDescent="0.25">
      <c r="A1337" s="103"/>
      <c r="B1337" s="119" t="s">
        <v>5592</v>
      </c>
      <c r="C1337" s="120"/>
      <c r="D1337" s="106">
        <v>100673</v>
      </c>
      <c r="E1337" s="107" t="s">
        <v>492</v>
      </c>
      <c r="F1337" s="108">
        <v>31376.6</v>
      </c>
      <c r="G1337" s="111">
        <v>42778</v>
      </c>
      <c r="H1337" s="93">
        <f t="shared" si="39"/>
        <v>31376.6</v>
      </c>
      <c r="I1337" s="108">
        <f t="shared" si="40"/>
        <v>0</v>
      </c>
      <c r="J1337" s="53"/>
      <c r="K1337" s="55"/>
      <c r="L1337" s="55"/>
      <c r="M1337" s="56"/>
      <c r="N1337" s="4"/>
      <c r="O1337" s="17"/>
      <c r="P1337" s="54"/>
      <c r="Q1337" s="25"/>
      <c r="R1337" s="17"/>
    </row>
    <row r="1338" spans="1:18" x14ac:dyDescent="0.25">
      <c r="A1338" s="103"/>
      <c r="B1338" s="119" t="s">
        <v>5593</v>
      </c>
      <c r="C1338" s="120"/>
      <c r="D1338" s="106">
        <v>100674</v>
      </c>
      <c r="E1338" s="107" t="s">
        <v>470</v>
      </c>
      <c r="F1338" s="108">
        <v>12258.6</v>
      </c>
      <c r="G1338" s="111">
        <v>42777</v>
      </c>
      <c r="H1338" s="93">
        <f t="shared" si="39"/>
        <v>12258.6</v>
      </c>
      <c r="I1338" s="108">
        <f t="shared" si="40"/>
        <v>0</v>
      </c>
      <c r="J1338" s="53"/>
      <c r="K1338" s="55"/>
      <c r="L1338" s="55"/>
      <c r="M1338" s="56"/>
      <c r="N1338" s="4"/>
      <c r="O1338" s="17"/>
      <c r="P1338" s="54"/>
      <c r="Q1338" s="25"/>
      <c r="R1338" s="17"/>
    </row>
    <row r="1339" spans="1:18" x14ac:dyDescent="0.25">
      <c r="A1339" s="103"/>
      <c r="B1339" s="119" t="s">
        <v>5594</v>
      </c>
      <c r="C1339" s="120"/>
      <c r="D1339" s="106">
        <v>100675</v>
      </c>
      <c r="E1339" s="107" t="s">
        <v>270</v>
      </c>
      <c r="F1339" s="108">
        <v>456</v>
      </c>
      <c r="G1339" s="111">
        <v>42781</v>
      </c>
      <c r="H1339" s="93">
        <f t="shared" si="39"/>
        <v>456</v>
      </c>
      <c r="I1339" s="108">
        <f t="shared" si="40"/>
        <v>0</v>
      </c>
      <c r="J1339" s="53"/>
      <c r="K1339" s="55"/>
      <c r="L1339" s="55"/>
      <c r="M1339" s="56"/>
      <c r="N1339" s="4"/>
      <c r="O1339" s="17"/>
      <c r="P1339" s="54"/>
      <c r="Q1339" s="25"/>
      <c r="R1339" s="17"/>
    </row>
    <row r="1340" spans="1:18" x14ac:dyDescent="0.25">
      <c r="A1340" s="103"/>
      <c r="B1340" s="119" t="s">
        <v>5595</v>
      </c>
      <c r="C1340" s="120"/>
      <c r="D1340" s="106">
        <v>100676</v>
      </c>
      <c r="E1340" s="107" t="s">
        <v>3426</v>
      </c>
      <c r="F1340" s="108">
        <v>2083.1999999999998</v>
      </c>
      <c r="G1340" s="111">
        <v>42777</v>
      </c>
      <c r="H1340" s="93">
        <f t="shared" si="39"/>
        <v>2083.1999999999998</v>
      </c>
      <c r="I1340" s="108">
        <f t="shared" si="40"/>
        <v>0</v>
      </c>
      <c r="J1340" s="53"/>
      <c r="K1340" s="55"/>
      <c r="L1340" s="55"/>
      <c r="M1340" s="56"/>
      <c r="N1340" s="4"/>
      <c r="O1340" s="17"/>
      <c r="P1340" s="54"/>
      <c r="Q1340" s="25"/>
      <c r="R1340" s="17"/>
    </row>
    <row r="1341" spans="1:18" x14ac:dyDescent="0.25">
      <c r="A1341" s="103"/>
      <c r="B1341" s="119" t="s">
        <v>5596</v>
      </c>
      <c r="C1341" s="120"/>
      <c r="D1341" s="106">
        <v>100677</v>
      </c>
      <c r="E1341" s="107" t="s">
        <v>1830</v>
      </c>
      <c r="F1341" s="108">
        <v>20153.599999999999</v>
      </c>
      <c r="G1341" s="111">
        <v>42777</v>
      </c>
      <c r="H1341" s="93">
        <f t="shared" si="39"/>
        <v>20153.599999999999</v>
      </c>
      <c r="I1341" s="108">
        <f t="shared" si="40"/>
        <v>0</v>
      </c>
      <c r="J1341" s="53"/>
      <c r="K1341" s="55"/>
      <c r="L1341" s="55"/>
      <c r="M1341" s="56"/>
      <c r="N1341" s="4"/>
      <c r="O1341" s="17"/>
      <c r="P1341" s="54"/>
      <c r="Q1341" s="25"/>
      <c r="R1341" s="17"/>
    </row>
    <row r="1342" spans="1:18" x14ac:dyDescent="0.25">
      <c r="A1342" s="103"/>
      <c r="B1342" s="119" t="s">
        <v>5597</v>
      </c>
      <c r="C1342" s="120"/>
      <c r="D1342" s="106">
        <v>100678</v>
      </c>
      <c r="E1342" s="107" t="s">
        <v>457</v>
      </c>
      <c r="F1342" s="108">
        <v>5579.4</v>
      </c>
      <c r="G1342" s="111">
        <v>42777</v>
      </c>
      <c r="H1342" s="93">
        <f t="shared" si="39"/>
        <v>5579.4</v>
      </c>
      <c r="I1342" s="108">
        <f t="shared" si="40"/>
        <v>0</v>
      </c>
      <c r="J1342" s="53"/>
      <c r="K1342" s="55"/>
      <c r="L1342" s="55"/>
      <c r="M1342" s="56"/>
      <c r="N1342" s="4"/>
      <c r="O1342" s="17"/>
      <c r="P1342" s="54"/>
      <c r="Q1342" s="25"/>
      <c r="R1342" s="17"/>
    </row>
    <row r="1343" spans="1:18" x14ac:dyDescent="0.25">
      <c r="A1343" s="103"/>
      <c r="B1343" s="119" t="s">
        <v>5598</v>
      </c>
      <c r="C1343" s="120"/>
      <c r="D1343" s="106">
        <v>100679</v>
      </c>
      <c r="E1343" s="116" t="s">
        <v>435</v>
      </c>
      <c r="F1343" s="117">
        <v>0</v>
      </c>
      <c r="G1343" s="118" t="s">
        <v>95</v>
      </c>
      <c r="H1343" s="117">
        <f t="shared" si="39"/>
        <v>0</v>
      </c>
      <c r="I1343" s="117">
        <f t="shared" si="40"/>
        <v>0</v>
      </c>
      <c r="J1343" s="53"/>
      <c r="K1343" s="55"/>
      <c r="L1343" s="55"/>
      <c r="M1343" s="56"/>
      <c r="N1343" s="4"/>
      <c r="O1343" s="17"/>
      <c r="P1343" s="54"/>
      <c r="Q1343" s="25"/>
      <c r="R1343" s="17"/>
    </row>
    <row r="1344" spans="1:18" x14ac:dyDescent="0.25">
      <c r="A1344" s="103"/>
      <c r="B1344" s="119" t="s">
        <v>5599</v>
      </c>
      <c r="C1344" s="120"/>
      <c r="D1344" s="106">
        <v>100680</v>
      </c>
      <c r="E1344" s="107" t="s">
        <v>1116</v>
      </c>
      <c r="F1344" s="108">
        <v>3992.2</v>
      </c>
      <c r="G1344" s="111">
        <v>42778</v>
      </c>
      <c r="H1344" s="93">
        <f t="shared" si="39"/>
        <v>3992.2</v>
      </c>
      <c r="I1344" s="108">
        <f t="shared" si="40"/>
        <v>0</v>
      </c>
      <c r="J1344" s="53"/>
      <c r="K1344" s="55"/>
      <c r="L1344" s="55"/>
      <c r="M1344" s="56"/>
      <c r="N1344" s="4"/>
      <c r="O1344" s="17"/>
      <c r="P1344" s="54"/>
      <c r="Q1344" s="25"/>
      <c r="R1344" s="17"/>
    </row>
    <row r="1345" spans="1:18" x14ac:dyDescent="0.25">
      <c r="A1345" s="103"/>
      <c r="B1345" s="119" t="s">
        <v>5600</v>
      </c>
      <c r="C1345" s="120"/>
      <c r="D1345" s="106">
        <v>100681</v>
      </c>
      <c r="E1345" s="107" t="s">
        <v>79</v>
      </c>
      <c r="F1345" s="108">
        <v>780</v>
      </c>
      <c r="G1345" s="111">
        <v>42777</v>
      </c>
      <c r="H1345" s="93">
        <f t="shared" si="39"/>
        <v>780</v>
      </c>
      <c r="I1345" s="108">
        <f t="shared" si="40"/>
        <v>0</v>
      </c>
      <c r="J1345" s="53"/>
      <c r="K1345" s="55"/>
      <c r="L1345" s="55"/>
      <c r="M1345" s="56"/>
      <c r="N1345" s="4"/>
      <c r="O1345" s="17"/>
      <c r="P1345" s="54"/>
      <c r="Q1345" s="25"/>
      <c r="R1345" s="17"/>
    </row>
    <row r="1346" spans="1:18" x14ac:dyDescent="0.25">
      <c r="A1346" s="103"/>
      <c r="B1346" s="119" t="s">
        <v>5601</v>
      </c>
      <c r="C1346" s="120"/>
      <c r="D1346" s="106">
        <v>100682</v>
      </c>
      <c r="E1346" s="107" t="s">
        <v>10</v>
      </c>
      <c r="F1346" s="108">
        <v>12253.6</v>
      </c>
      <c r="G1346" s="111">
        <v>42781</v>
      </c>
      <c r="H1346" s="93">
        <f t="shared" si="39"/>
        <v>12253.6</v>
      </c>
      <c r="I1346" s="108">
        <f t="shared" si="40"/>
        <v>0</v>
      </c>
      <c r="J1346" s="53"/>
      <c r="K1346" s="55"/>
      <c r="L1346" s="55"/>
      <c r="M1346" s="56"/>
      <c r="N1346" s="4"/>
      <c r="O1346" s="17"/>
      <c r="P1346" s="54"/>
      <c r="Q1346" s="25"/>
      <c r="R1346" s="17"/>
    </row>
    <row r="1347" spans="1:18" x14ac:dyDescent="0.25">
      <c r="A1347" s="103"/>
      <c r="B1347" s="119" t="s">
        <v>5602</v>
      </c>
      <c r="C1347" s="120"/>
      <c r="D1347" s="106">
        <v>100683</v>
      </c>
      <c r="E1347" s="107" t="s">
        <v>509</v>
      </c>
      <c r="F1347" s="108">
        <v>15192</v>
      </c>
      <c r="G1347" s="111">
        <v>42787</v>
      </c>
      <c r="H1347" s="93">
        <f t="shared" si="39"/>
        <v>15192</v>
      </c>
      <c r="I1347" s="108">
        <f t="shared" si="40"/>
        <v>0</v>
      </c>
      <c r="J1347" s="53"/>
      <c r="K1347" s="55"/>
      <c r="L1347" s="55"/>
      <c r="M1347" s="56"/>
      <c r="N1347" s="4"/>
      <c r="O1347" s="17"/>
      <c r="P1347" s="54"/>
      <c r="Q1347" s="25"/>
      <c r="R1347" s="17"/>
    </row>
    <row r="1348" spans="1:18" x14ac:dyDescent="0.25">
      <c r="A1348" s="103"/>
      <c r="B1348" s="119" t="s">
        <v>5603</v>
      </c>
      <c r="C1348" s="120"/>
      <c r="D1348" s="106">
        <v>100684</v>
      </c>
      <c r="E1348" s="107" t="s">
        <v>47</v>
      </c>
      <c r="F1348" s="108">
        <v>3252</v>
      </c>
      <c r="G1348" s="111">
        <v>42777</v>
      </c>
      <c r="H1348" s="93">
        <f t="shared" si="39"/>
        <v>3252</v>
      </c>
      <c r="I1348" s="108">
        <f t="shared" si="40"/>
        <v>0</v>
      </c>
      <c r="J1348" s="53"/>
      <c r="K1348" s="55"/>
      <c r="L1348" s="55"/>
      <c r="M1348" s="56"/>
      <c r="N1348" s="4"/>
      <c r="O1348" s="17"/>
      <c r="P1348" s="54"/>
      <c r="Q1348" s="25"/>
      <c r="R1348" s="17"/>
    </row>
    <row r="1349" spans="1:18" x14ac:dyDescent="0.25">
      <c r="A1349" s="103"/>
      <c r="B1349" s="119" t="s">
        <v>5604</v>
      </c>
      <c r="C1349" s="120"/>
      <c r="D1349" s="106">
        <v>100685</v>
      </c>
      <c r="E1349" s="107" t="s">
        <v>205</v>
      </c>
      <c r="F1349" s="108">
        <v>67385.100000000006</v>
      </c>
      <c r="G1349" s="111">
        <v>42777</v>
      </c>
      <c r="H1349" s="93">
        <f t="shared" si="39"/>
        <v>67385.100000000006</v>
      </c>
      <c r="I1349" s="108">
        <f t="shared" si="40"/>
        <v>0</v>
      </c>
      <c r="J1349" s="53"/>
      <c r="K1349" s="55"/>
      <c r="L1349" s="55"/>
      <c r="M1349" s="56"/>
      <c r="N1349" s="4"/>
      <c r="O1349" s="17"/>
      <c r="P1349" s="54"/>
      <c r="Q1349" s="25"/>
      <c r="R1349" s="17"/>
    </row>
    <row r="1350" spans="1:18" x14ac:dyDescent="0.25">
      <c r="A1350" s="103"/>
      <c r="B1350" s="119" t="s">
        <v>5605</v>
      </c>
      <c r="C1350" s="120"/>
      <c r="D1350" s="106">
        <v>100686</v>
      </c>
      <c r="E1350" s="107" t="s">
        <v>12</v>
      </c>
      <c r="F1350" s="108">
        <v>2489.1999999999998</v>
      </c>
      <c r="G1350" s="111">
        <v>42777</v>
      </c>
      <c r="H1350" s="93">
        <f t="shared" si="39"/>
        <v>2489.1999999999998</v>
      </c>
      <c r="I1350" s="108">
        <f t="shared" si="40"/>
        <v>0</v>
      </c>
      <c r="J1350" s="53"/>
      <c r="K1350" s="55"/>
      <c r="L1350" s="55"/>
      <c r="M1350" s="56"/>
      <c r="N1350" s="4"/>
      <c r="O1350" s="17"/>
      <c r="P1350" s="54"/>
      <c r="Q1350" s="25"/>
      <c r="R1350" s="17"/>
    </row>
    <row r="1351" spans="1:18" x14ac:dyDescent="0.25">
      <c r="A1351" s="103"/>
      <c r="B1351" s="119" t="s">
        <v>5606</v>
      </c>
      <c r="C1351" s="120"/>
      <c r="D1351" s="106">
        <v>100687</v>
      </c>
      <c r="E1351" s="107" t="s">
        <v>159</v>
      </c>
      <c r="F1351" s="108">
        <v>7799.2</v>
      </c>
      <c r="G1351" s="111">
        <v>42777</v>
      </c>
      <c r="H1351" s="93">
        <f t="shared" si="39"/>
        <v>7799.2</v>
      </c>
      <c r="I1351" s="108">
        <f t="shared" si="40"/>
        <v>0</v>
      </c>
      <c r="J1351" s="53"/>
      <c r="K1351" s="55"/>
      <c r="L1351" s="55"/>
      <c r="M1351" s="56"/>
      <c r="N1351" s="4"/>
      <c r="O1351" s="17"/>
      <c r="P1351" s="54"/>
      <c r="Q1351" s="25"/>
      <c r="R1351" s="17"/>
    </row>
    <row r="1352" spans="1:18" x14ac:dyDescent="0.25">
      <c r="A1352" s="103"/>
      <c r="B1352" s="119" t="s">
        <v>5607</v>
      </c>
      <c r="C1352" s="120"/>
      <c r="D1352" s="106">
        <v>100688</v>
      </c>
      <c r="E1352" s="107" t="s">
        <v>103</v>
      </c>
      <c r="F1352" s="108">
        <v>3346.7</v>
      </c>
      <c r="G1352" s="111">
        <v>42777</v>
      </c>
      <c r="H1352" s="93">
        <f t="shared" si="39"/>
        <v>3346.7</v>
      </c>
      <c r="I1352" s="108">
        <f t="shared" si="40"/>
        <v>0</v>
      </c>
      <c r="J1352" s="53"/>
      <c r="K1352" s="55"/>
      <c r="L1352" s="55"/>
      <c r="M1352" s="56"/>
      <c r="N1352" s="4"/>
      <c r="O1352" s="17"/>
      <c r="P1352" s="54"/>
      <c r="Q1352" s="25"/>
      <c r="R1352" s="17"/>
    </row>
    <row r="1353" spans="1:18" x14ac:dyDescent="0.25">
      <c r="A1353" s="103"/>
      <c r="B1353" s="119" t="s">
        <v>5608</v>
      </c>
      <c r="C1353" s="120"/>
      <c r="D1353" s="106">
        <v>100689</v>
      </c>
      <c r="E1353" s="107" t="s">
        <v>103</v>
      </c>
      <c r="F1353" s="108">
        <v>96</v>
      </c>
      <c r="G1353" s="111">
        <v>42777</v>
      </c>
      <c r="H1353" s="93">
        <f t="shared" si="39"/>
        <v>96</v>
      </c>
      <c r="I1353" s="108">
        <f t="shared" si="40"/>
        <v>0</v>
      </c>
      <c r="J1353" s="53"/>
      <c r="K1353" s="55"/>
      <c r="L1353" s="55"/>
      <c r="M1353" s="56"/>
      <c r="N1353" s="4"/>
      <c r="O1353" s="17"/>
      <c r="P1353" s="54"/>
      <c r="Q1353" s="25"/>
      <c r="R1353" s="17"/>
    </row>
    <row r="1354" spans="1:18" x14ac:dyDescent="0.25">
      <c r="A1354" s="103"/>
      <c r="B1354" s="119" t="s">
        <v>5609</v>
      </c>
      <c r="C1354" s="120"/>
      <c r="D1354" s="106">
        <v>100690</v>
      </c>
      <c r="E1354" s="107" t="s">
        <v>101</v>
      </c>
      <c r="F1354" s="108">
        <v>1974.7</v>
      </c>
      <c r="G1354" s="111">
        <v>42777</v>
      </c>
      <c r="H1354" s="93">
        <f t="shared" si="39"/>
        <v>1974.7</v>
      </c>
      <c r="I1354" s="108">
        <f t="shared" si="40"/>
        <v>0</v>
      </c>
      <c r="J1354" s="53"/>
      <c r="K1354" s="55"/>
      <c r="L1354" s="55"/>
      <c r="M1354" s="56"/>
      <c r="N1354" s="4"/>
      <c r="O1354" s="17"/>
      <c r="P1354" s="54"/>
      <c r="Q1354" s="25"/>
      <c r="R1354" s="17"/>
    </row>
    <row r="1355" spans="1:18" x14ac:dyDescent="0.25">
      <c r="A1355" s="103"/>
      <c r="B1355" s="119" t="s">
        <v>5610</v>
      </c>
      <c r="C1355" s="120"/>
      <c r="D1355" s="106">
        <v>100691</v>
      </c>
      <c r="E1355" s="107" t="s">
        <v>281</v>
      </c>
      <c r="F1355" s="108">
        <v>2082</v>
      </c>
      <c r="G1355" s="111">
        <v>42777</v>
      </c>
      <c r="H1355" s="93">
        <f t="shared" si="39"/>
        <v>2082</v>
      </c>
      <c r="I1355" s="108">
        <f t="shared" si="40"/>
        <v>0</v>
      </c>
      <c r="J1355" s="53"/>
      <c r="K1355" s="55"/>
      <c r="L1355" s="55"/>
      <c r="M1355" s="56"/>
      <c r="N1355" s="4"/>
      <c r="O1355" s="17"/>
      <c r="P1355" s="54"/>
      <c r="Q1355" s="25"/>
      <c r="R1355" s="17"/>
    </row>
    <row r="1356" spans="1:18" x14ac:dyDescent="0.25">
      <c r="A1356" s="103"/>
      <c r="B1356" s="119" t="s">
        <v>5611</v>
      </c>
      <c r="C1356" s="120"/>
      <c r="D1356" s="106">
        <v>100692</v>
      </c>
      <c r="E1356" s="107" t="s">
        <v>99</v>
      </c>
      <c r="F1356" s="108">
        <v>3439.8</v>
      </c>
      <c r="G1356" s="111">
        <v>42777</v>
      </c>
      <c r="H1356" s="93">
        <f t="shared" si="39"/>
        <v>3439.8</v>
      </c>
      <c r="I1356" s="108">
        <f t="shared" si="40"/>
        <v>0</v>
      </c>
      <c r="J1356" s="53"/>
      <c r="K1356" s="55"/>
      <c r="L1356" s="55"/>
      <c r="M1356" s="56"/>
      <c r="N1356" s="4"/>
      <c r="O1356" s="17"/>
      <c r="P1356" s="54"/>
      <c r="Q1356" s="25"/>
      <c r="R1356" s="17"/>
    </row>
    <row r="1357" spans="1:18" x14ac:dyDescent="0.25">
      <c r="A1357" s="103"/>
      <c r="B1357" s="119" t="s">
        <v>5612</v>
      </c>
      <c r="C1357" s="120"/>
      <c r="D1357" s="106">
        <v>100693</v>
      </c>
      <c r="E1357" s="107" t="s">
        <v>476</v>
      </c>
      <c r="F1357" s="108">
        <v>32240.400000000001</v>
      </c>
      <c r="G1357" s="111">
        <v>42780</v>
      </c>
      <c r="H1357" s="93">
        <f t="shared" si="39"/>
        <v>32240.400000000001</v>
      </c>
      <c r="I1357" s="108">
        <f t="shared" si="40"/>
        <v>0</v>
      </c>
      <c r="J1357" s="53"/>
      <c r="K1357" s="55"/>
      <c r="L1357" s="55"/>
      <c r="M1357" s="56"/>
      <c r="N1357" s="4"/>
      <c r="O1357" s="17"/>
      <c r="P1357" s="54"/>
      <c r="Q1357" s="25"/>
      <c r="R1357" s="17"/>
    </row>
    <row r="1358" spans="1:18" x14ac:dyDescent="0.25">
      <c r="A1358" s="103"/>
      <c r="B1358" s="119" t="s">
        <v>5613</v>
      </c>
      <c r="C1358" s="120"/>
      <c r="D1358" s="106">
        <v>100694</v>
      </c>
      <c r="E1358" s="107" t="s">
        <v>4369</v>
      </c>
      <c r="F1358" s="108">
        <v>1643.2</v>
      </c>
      <c r="G1358" s="111">
        <v>42777</v>
      </c>
      <c r="H1358" s="93">
        <f t="shared" si="39"/>
        <v>1643.2</v>
      </c>
      <c r="I1358" s="108">
        <f t="shared" si="40"/>
        <v>0</v>
      </c>
      <c r="J1358" s="53"/>
      <c r="K1358" s="55"/>
      <c r="L1358" s="55"/>
      <c r="M1358" s="56"/>
      <c r="N1358" s="4"/>
      <c r="O1358" s="17"/>
      <c r="P1358" s="54"/>
      <c r="Q1358" s="25"/>
      <c r="R1358" s="17"/>
    </row>
    <row r="1359" spans="1:18" x14ac:dyDescent="0.25">
      <c r="A1359" s="103"/>
      <c r="B1359" s="119" t="s">
        <v>5614</v>
      </c>
      <c r="C1359" s="120"/>
      <c r="D1359" s="106">
        <v>100695</v>
      </c>
      <c r="E1359" s="107" t="s">
        <v>1081</v>
      </c>
      <c r="F1359" s="108">
        <v>385</v>
      </c>
      <c r="G1359" s="111">
        <v>42777</v>
      </c>
      <c r="H1359" s="93">
        <f t="shared" si="39"/>
        <v>385</v>
      </c>
      <c r="I1359" s="108">
        <f t="shared" si="40"/>
        <v>0</v>
      </c>
      <c r="J1359" s="53"/>
      <c r="K1359" s="55"/>
      <c r="L1359" s="55"/>
      <c r="M1359" s="56"/>
      <c r="N1359" s="4"/>
      <c r="O1359" s="17"/>
      <c r="P1359" s="54"/>
      <c r="Q1359" s="25"/>
      <c r="R1359" s="17"/>
    </row>
    <row r="1360" spans="1:18" x14ac:dyDescent="0.25">
      <c r="A1360" s="103"/>
      <c r="B1360" s="119" t="s">
        <v>5615</v>
      </c>
      <c r="C1360" s="120"/>
      <c r="D1360" s="106">
        <v>100696</v>
      </c>
      <c r="E1360" s="107" t="s">
        <v>293</v>
      </c>
      <c r="F1360" s="108">
        <v>1203.3</v>
      </c>
      <c r="G1360" s="111">
        <v>42777</v>
      </c>
      <c r="H1360" s="93">
        <f t="shared" si="39"/>
        <v>1203.3</v>
      </c>
      <c r="I1360" s="108">
        <f t="shared" si="40"/>
        <v>0</v>
      </c>
      <c r="J1360" s="53"/>
      <c r="K1360" s="55"/>
      <c r="L1360" s="55"/>
      <c r="M1360" s="56"/>
      <c r="N1360" s="4"/>
      <c r="O1360" s="17"/>
      <c r="P1360" s="54"/>
      <c r="Q1360" s="25"/>
      <c r="R1360" s="17"/>
    </row>
    <row r="1361" spans="1:18" x14ac:dyDescent="0.25">
      <c r="A1361" s="103"/>
      <c r="B1361" s="119" t="s">
        <v>5616</v>
      </c>
      <c r="C1361" s="120"/>
      <c r="D1361" s="106">
        <v>100697</v>
      </c>
      <c r="E1361" s="107" t="s">
        <v>448</v>
      </c>
      <c r="F1361" s="108">
        <v>660</v>
      </c>
      <c r="G1361" s="111">
        <v>42777</v>
      </c>
      <c r="H1361" s="93">
        <f t="shared" si="39"/>
        <v>660</v>
      </c>
      <c r="I1361" s="108">
        <f t="shared" si="40"/>
        <v>0</v>
      </c>
      <c r="J1361" s="53"/>
      <c r="K1361" s="55"/>
      <c r="L1361" s="55"/>
      <c r="M1361" s="56"/>
      <c r="N1361" s="4"/>
      <c r="O1361" s="17"/>
      <c r="P1361" s="54"/>
      <c r="Q1361" s="25"/>
      <c r="R1361" s="17"/>
    </row>
    <row r="1362" spans="1:18" x14ac:dyDescent="0.25">
      <c r="A1362" s="103"/>
      <c r="B1362" s="119" t="s">
        <v>5617</v>
      </c>
      <c r="C1362" s="120"/>
      <c r="D1362" s="106">
        <v>100698</v>
      </c>
      <c r="E1362" s="107" t="s">
        <v>305</v>
      </c>
      <c r="F1362" s="108">
        <v>9201</v>
      </c>
      <c r="G1362" s="111">
        <v>42784</v>
      </c>
      <c r="H1362" s="93">
        <f t="shared" si="39"/>
        <v>9201</v>
      </c>
      <c r="I1362" s="108">
        <f t="shared" si="40"/>
        <v>0</v>
      </c>
      <c r="J1362" s="53"/>
      <c r="K1362" s="55"/>
      <c r="L1362" s="55"/>
      <c r="M1362" s="56"/>
      <c r="N1362" s="4"/>
      <c r="O1362" s="17"/>
      <c r="P1362" s="54"/>
      <c r="Q1362" s="25"/>
      <c r="R1362" s="17"/>
    </row>
    <row r="1363" spans="1:18" x14ac:dyDescent="0.25">
      <c r="A1363" s="103"/>
      <c r="B1363" s="119" t="s">
        <v>5618</v>
      </c>
      <c r="C1363" s="120"/>
      <c r="D1363" s="106">
        <v>100699</v>
      </c>
      <c r="E1363" s="107" t="s">
        <v>291</v>
      </c>
      <c r="F1363" s="108">
        <v>2483.6999999999998</v>
      </c>
      <c r="G1363" s="111">
        <v>42777</v>
      </c>
      <c r="H1363" s="93">
        <f t="shared" si="39"/>
        <v>2483.6999999999998</v>
      </c>
      <c r="I1363" s="108">
        <f t="shared" si="40"/>
        <v>0</v>
      </c>
      <c r="J1363" s="53"/>
      <c r="K1363" s="55"/>
      <c r="L1363" s="55"/>
      <c r="M1363" s="56"/>
      <c r="N1363" s="4"/>
      <c r="O1363" s="17"/>
      <c r="P1363" s="54"/>
      <c r="Q1363" s="25"/>
      <c r="R1363" s="17"/>
    </row>
    <row r="1364" spans="1:18" x14ac:dyDescent="0.25">
      <c r="A1364" s="103"/>
      <c r="B1364" s="119" t="s">
        <v>5619</v>
      </c>
      <c r="C1364" s="120"/>
      <c r="D1364" s="106">
        <v>100700</v>
      </c>
      <c r="E1364" s="107" t="s">
        <v>125</v>
      </c>
      <c r="F1364" s="108">
        <v>11055.6</v>
      </c>
      <c r="G1364" s="111">
        <v>42777</v>
      </c>
      <c r="H1364" s="93">
        <f t="shared" si="39"/>
        <v>11055.6</v>
      </c>
      <c r="I1364" s="108">
        <f t="shared" si="40"/>
        <v>0</v>
      </c>
      <c r="J1364" s="53"/>
      <c r="K1364" s="55"/>
      <c r="L1364" s="55"/>
      <c r="M1364" s="56"/>
      <c r="N1364" s="4"/>
      <c r="O1364" s="17"/>
      <c r="P1364" s="54"/>
      <c r="Q1364" s="25"/>
      <c r="R1364" s="17"/>
    </row>
    <row r="1365" spans="1:18" x14ac:dyDescent="0.25">
      <c r="A1365" s="103"/>
      <c r="B1365" s="119" t="s">
        <v>5620</v>
      </c>
      <c r="C1365" s="120"/>
      <c r="D1365" s="106">
        <v>100701</v>
      </c>
      <c r="E1365" s="107" t="s">
        <v>83</v>
      </c>
      <c r="F1365" s="108">
        <v>3993.3</v>
      </c>
      <c r="G1365" s="111">
        <v>42777</v>
      </c>
      <c r="H1365" s="93">
        <f t="shared" si="39"/>
        <v>3993.3</v>
      </c>
      <c r="I1365" s="108">
        <f t="shared" si="40"/>
        <v>0</v>
      </c>
      <c r="J1365" s="53"/>
      <c r="K1365" s="55"/>
      <c r="L1365" s="55"/>
      <c r="M1365" s="56"/>
      <c r="N1365" s="4"/>
      <c r="O1365" s="17"/>
      <c r="P1365" s="54"/>
      <c r="Q1365" s="25"/>
      <c r="R1365" s="17"/>
    </row>
    <row r="1366" spans="1:18" x14ac:dyDescent="0.25">
      <c r="A1366" s="103"/>
      <c r="B1366" s="119" t="s">
        <v>5621</v>
      </c>
      <c r="C1366" s="120"/>
      <c r="D1366" s="106">
        <v>100702</v>
      </c>
      <c r="E1366" s="107" t="s">
        <v>472</v>
      </c>
      <c r="F1366" s="108">
        <v>21224</v>
      </c>
      <c r="G1366" s="111">
        <v>42781</v>
      </c>
      <c r="H1366" s="93">
        <f t="shared" si="39"/>
        <v>21224</v>
      </c>
      <c r="I1366" s="108">
        <f t="shared" si="40"/>
        <v>0</v>
      </c>
      <c r="J1366" s="53"/>
      <c r="K1366" s="55"/>
      <c r="L1366" s="55"/>
      <c r="M1366" s="56"/>
      <c r="N1366" s="4"/>
      <c r="O1366" s="17"/>
      <c r="P1366" s="54"/>
      <c r="Q1366" s="25"/>
      <c r="R1366" s="17"/>
    </row>
    <row r="1367" spans="1:18" x14ac:dyDescent="0.25">
      <c r="A1367" s="103"/>
      <c r="B1367" s="119" t="s">
        <v>5622</v>
      </c>
      <c r="C1367" s="120"/>
      <c r="D1367" s="106">
        <v>100703</v>
      </c>
      <c r="E1367" s="107" t="s">
        <v>613</v>
      </c>
      <c r="F1367" s="108">
        <v>3998.4</v>
      </c>
      <c r="G1367" s="111">
        <v>42777</v>
      </c>
      <c r="H1367" s="93">
        <f t="shared" si="39"/>
        <v>3998.4</v>
      </c>
      <c r="I1367" s="108">
        <f t="shared" si="40"/>
        <v>0</v>
      </c>
      <c r="J1367" s="53"/>
      <c r="K1367" s="55"/>
      <c r="L1367" s="55"/>
      <c r="M1367" s="56"/>
      <c r="N1367" s="4"/>
      <c r="O1367" s="17"/>
      <c r="P1367" s="54"/>
      <c r="Q1367" s="25"/>
      <c r="R1367" s="17"/>
    </row>
    <row r="1368" spans="1:18" x14ac:dyDescent="0.25">
      <c r="A1368" s="103"/>
      <c r="B1368" s="119" t="s">
        <v>5623</v>
      </c>
      <c r="C1368" s="120"/>
      <c r="D1368" s="106">
        <v>100704</v>
      </c>
      <c r="E1368" s="107" t="s">
        <v>445</v>
      </c>
      <c r="F1368" s="108">
        <v>1228.2</v>
      </c>
      <c r="G1368" s="111">
        <v>42777</v>
      </c>
      <c r="H1368" s="93">
        <f t="shared" si="39"/>
        <v>1228.2</v>
      </c>
      <c r="I1368" s="108">
        <f t="shared" si="40"/>
        <v>0</v>
      </c>
      <c r="J1368" s="53"/>
      <c r="K1368" s="55"/>
      <c r="L1368" s="55"/>
      <c r="M1368" s="56"/>
      <c r="N1368" s="4"/>
      <c r="O1368" s="17"/>
      <c r="P1368" s="54"/>
      <c r="Q1368" s="25"/>
      <c r="R1368" s="17"/>
    </row>
    <row r="1369" spans="1:18" x14ac:dyDescent="0.25">
      <c r="A1369" s="103"/>
      <c r="B1369" s="119" t="s">
        <v>5624</v>
      </c>
      <c r="C1369" s="120"/>
      <c r="D1369" s="106">
        <v>100705</v>
      </c>
      <c r="E1369" s="107" t="s">
        <v>92</v>
      </c>
      <c r="F1369" s="108">
        <v>2075</v>
      </c>
      <c r="G1369" s="111">
        <v>42777</v>
      </c>
      <c r="H1369" s="93">
        <f t="shared" si="39"/>
        <v>2075</v>
      </c>
      <c r="I1369" s="108">
        <f t="shared" si="40"/>
        <v>0</v>
      </c>
      <c r="J1369" s="53"/>
      <c r="K1369" s="55"/>
      <c r="L1369" s="55"/>
      <c r="M1369" s="56"/>
      <c r="N1369" s="4"/>
      <c r="O1369" s="17"/>
      <c r="P1369" s="54"/>
      <c r="Q1369" s="25"/>
      <c r="R1369" s="17"/>
    </row>
    <row r="1370" spans="1:18" x14ac:dyDescent="0.25">
      <c r="A1370" s="103"/>
      <c r="B1370" s="119" t="s">
        <v>5625</v>
      </c>
      <c r="C1370" s="120"/>
      <c r="D1370" s="106">
        <v>100706</v>
      </c>
      <c r="E1370" s="107" t="s">
        <v>105</v>
      </c>
      <c r="F1370" s="108">
        <v>310.8</v>
      </c>
      <c r="G1370" s="111">
        <v>42777</v>
      </c>
      <c r="H1370" s="93">
        <f t="shared" si="39"/>
        <v>310.8</v>
      </c>
      <c r="I1370" s="108">
        <f t="shared" si="40"/>
        <v>0</v>
      </c>
      <c r="J1370" s="53"/>
      <c r="K1370" s="55"/>
      <c r="L1370" s="55"/>
      <c r="M1370" s="56"/>
      <c r="N1370" s="4"/>
      <c r="O1370" s="17"/>
      <c r="P1370" s="54"/>
      <c r="Q1370" s="25"/>
      <c r="R1370" s="17"/>
    </row>
    <row r="1371" spans="1:18" x14ac:dyDescent="0.25">
      <c r="A1371" s="103"/>
      <c r="B1371" s="119" t="s">
        <v>5626</v>
      </c>
      <c r="C1371" s="120"/>
      <c r="D1371" s="106">
        <v>100707</v>
      </c>
      <c r="E1371" s="107" t="s">
        <v>1259</v>
      </c>
      <c r="F1371" s="108">
        <v>2054.4</v>
      </c>
      <c r="G1371" s="111">
        <v>42777</v>
      </c>
      <c r="H1371" s="93">
        <f t="shared" si="39"/>
        <v>2054.4</v>
      </c>
      <c r="I1371" s="108">
        <f t="shared" si="40"/>
        <v>0</v>
      </c>
      <c r="J1371" s="53"/>
      <c r="K1371" s="55"/>
      <c r="L1371" s="55"/>
      <c r="M1371" s="56"/>
      <c r="N1371" s="4"/>
      <c r="O1371" s="17"/>
      <c r="P1371" s="54"/>
      <c r="Q1371" s="25"/>
      <c r="R1371" s="17"/>
    </row>
    <row r="1372" spans="1:18" x14ac:dyDescent="0.25">
      <c r="A1372" s="103"/>
      <c r="B1372" s="119" t="s">
        <v>5627</v>
      </c>
      <c r="C1372" s="120"/>
      <c r="D1372" s="106">
        <v>100708</v>
      </c>
      <c r="E1372" s="107" t="s">
        <v>88</v>
      </c>
      <c r="F1372" s="108">
        <v>11950</v>
      </c>
      <c r="G1372" s="111">
        <v>42777</v>
      </c>
      <c r="H1372" s="93">
        <f t="shared" si="39"/>
        <v>11950</v>
      </c>
      <c r="I1372" s="108">
        <f t="shared" si="40"/>
        <v>0</v>
      </c>
      <c r="J1372" s="53"/>
      <c r="K1372" s="55"/>
      <c r="L1372" s="55"/>
      <c r="M1372" s="56"/>
      <c r="N1372" s="4"/>
      <c r="O1372" s="17"/>
      <c r="P1372" s="54"/>
      <c r="Q1372" s="25"/>
      <c r="R1372" s="17"/>
    </row>
    <row r="1373" spans="1:18" x14ac:dyDescent="0.25">
      <c r="A1373" s="103"/>
      <c r="B1373" s="119" t="s">
        <v>5628</v>
      </c>
      <c r="C1373" s="120"/>
      <c r="D1373" s="106">
        <v>100709</v>
      </c>
      <c r="E1373" s="107" t="s">
        <v>109</v>
      </c>
      <c r="F1373" s="108">
        <v>4595.3999999999996</v>
      </c>
      <c r="G1373" s="111">
        <v>42777</v>
      </c>
      <c r="H1373" s="93">
        <f t="shared" si="39"/>
        <v>4595.3999999999996</v>
      </c>
      <c r="I1373" s="108">
        <f t="shared" si="40"/>
        <v>0</v>
      </c>
      <c r="J1373" s="53"/>
      <c r="K1373" s="55"/>
      <c r="L1373" s="55"/>
      <c r="M1373" s="56"/>
      <c r="N1373" s="4"/>
      <c r="O1373" s="17"/>
      <c r="P1373" s="54"/>
      <c r="Q1373" s="25"/>
      <c r="R1373" s="17"/>
    </row>
    <row r="1374" spans="1:18" x14ac:dyDescent="0.25">
      <c r="A1374" s="103"/>
      <c r="B1374" s="119" t="s">
        <v>5629</v>
      </c>
      <c r="C1374" s="120"/>
      <c r="D1374" s="106">
        <v>100710</v>
      </c>
      <c r="E1374" s="107" t="s">
        <v>133</v>
      </c>
      <c r="F1374" s="108">
        <v>90</v>
      </c>
      <c r="G1374" s="111">
        <v>42777</v>
      </c>
      <c r="H1374" s="93">
        <f t="shared" si="39"/>
        <v>90</v>
      </c>
      <c r="I1374" s="108">
        <f t="shared" si="40"/>
        <v>0</v>
      </c>
      <c r="J1374" s="53"/>
      <c r="K1374" s="55"/>
      <c r="L1374" s="55"/>
      <c r="M1374" s="56"/>
      <c r="N1374" s="4"/>
      <c r="O1374" s="17"/>
      <c r="P1374" s="54"/>
      <c r="Q1374" s="25"/>
      <c r="R1374" s="17"/>
    </row>
    <row r="1375" spans="1:18" x14ac:dyDescent="0.25">
      <c r="A1375" s="103"/>
      <c r="B1375" s="119" t="s">
        <v>5630</v>
      </c>
      <c r="C1375" s="120"/>
      <c r="D1375" s="106">
        <v>100711</v>
      </c>
      <c r="E1375" s="107" t="s">
        <v>289</v>
      </c>
      <c r="F1375" s="108">
        <v>141072.01999999999</v>
      </c>
      <c r="G1375" s="111">
        <v>42791</v>
      </c>
      <c r="H1375" s="93">
        <f t="shared" si="39"/>
        <v>141072.01999999999</v>
      </c>
      <c r="I1375" s="108">
        <f t="shared" si="40"/>
        <v>0</v>
      </c>
      <c r="J1375" s="53"/>
      <c r="K1375" s="55"/>
      <c r="L1375" s="55"/>
      <c r="M1375" s="56"/>
      <c r="N1375" s="4"/>
      <c r="O1375" s="17"/>
      <c r="P1375" s="54"/>
      <c r="Q1375" s="25"/>
      <c r="R1375" s="17"/>
    </row>
    <row r="1376" spans="1:18" x14ac:dyDescent="0.25">
      <c r="A1376" s="103"/>
      <c r="B1376" s="119" t="s">
        <v>5631</v>
      </c>
      <c r="C1376" s="120"/>
      <c r="D1376" s="106">
        <v>100712</v>
      </c>
      <c r="E1376" s="107" t="s">
        <v>785</v>
      </c>
      <c r="F1376" s="108">
        <v>17261.8</v>
      </c>
      <c r="G1376" s="111">
        <v>42777</v>
      </c>
      <c r="H1376" s="93">
        <f t="shared" si="39"/>
        <v>17261.8</v>
      </c>
      <c r="I1376" s="108">
        <f t="shared" si="40"/>
        <v>0</v>
      </c>
      <c r="J1376" s="53"/>
      <c r="K1376" s="55"/>
      <c r="L1376" s="55"/>
      <c r="M1376" s="56"/>
      <c r="N1376" s="4"/>
      <c r="O1376" s="17"/>
      <c r="P1376" s="54"/>
      <c r="Q1376" s="25"/>
      <c r="R1376" s="17"/>
    </row>
    <row r="1377" spans="1:18" x14ac:dyDescent="0.25">
      <c r="A1377" s="103"/>
      <c r="B1377" s="119" t="s">
        <v>5632</v>
      </c>
      <c r="C1377" s="120"/>
      <c r="D1377" s="106">
        <v>100713</v>
      </c>
      <c r="E1377" s="107" t="s">
        <v>5221</v>
      </c>
      <c r="F1377" s="108">
        <v>4137.7</v>
      </c>
      <c r="G1377" s="111">
        <v>42777</v>
      </c>
      <c r="H1377" s="93">
        <f t="shared" si="39"/>
        <v>4137.7</v>
      </c>
      <c r="I1377" s="108">
        <f t="shared" si="40"/>
        <v>0</v>
      </c>
      <c r="J1377" s="53"/>
      <c r="K1377" s="55"/>
      <c r="L1377" s="55"/>
      <c r="M1377" s="56"/>
      <c r="N1377" s="4"/>
      <c r="O1377" s="17"/>
      <c r="P1377" s="54"/>
      <c r="Q1377" s="25"/>
      <c r="R1377" s="17"/>
    </row>
    <row r="1378" spans="1:18" x14ac:dyDescent="0.25">
      <c r="A1378" s="103"/>
      <c r="B1378" s="119" t="s">
        <v>5633</v>
      </c>
      <c r="C1378" s="120"/>
      <c r="D1378" s="106">
        <v>100714</v>
      </c>
      <c r="E1378" s="107" t="s">
        <v>115</v>
      </c>
      <c r="F1378" s="108">
        <v>484.4</v>
      </c>
      <c r="G1378" s="111">
        <v>42777</v>
      </c>
      <c r="H1378" s="93">
        <f t="shared" si="39"/>
        <v>484.4</v>
      </c>
      <c r="I1378" s="108">
        <f t="shared" si="40"/>
        <v>0</v>
      </c>
      <c r="J1378" s="53"/>
      <c r="K1378" s="55"/>
      <c r="L1378" s="55"/>
      <c r="M1378" s="56"/>
      <c r="N1378" s="4"/>
      <c r="O1378" s="17"/>
      <c r="P1378" s="54"/>
      <c r="Q1378" s="25"/>
      <c r="R1378" s="17"/>
    </row>
    <row r="1379" spans="1:18" x14ac:dyDescent="0.25">
      <c r="A1379" s="103"/>
      <c r="B1379" s="119" t="s">
        <v>5634</v>
      </c>
      <c r="C1379" s="120"/>
      <c r="D1379" s="106">
        <v>100715</v>
      </c>
      <c r="E1379" s="107" t="s">
        <v>5635</v>
      </c>
      <c r="F1379" s="108">
        <v>2916.4</v>
      </c>
      <c r="G1379" s="111">
        <v>42783</v>
      </c>
      <c r="H1379" s="93">
        <f t="shared" si="39"/>
        <v>2916.4</v>
      </c>
      <c r="I1379" s="108">
        <f t="shared" si="40"/>
        <v>0</v>
      </c>
      <c r="J1379" s="53"/>
      <c r="K1379" s="55"/>
      <c r="L1379" s="55"/>
      <c r="M1379" s="56"/>
      <c r="N1379" s="4"/>
      <c r="O1379" s="17"/>
      <c r="P1379" s="54"/>
      <c r="Q1379" s="25"/>
      <c r="R1379" s="17"/>
    </row>
    <row r="1380" spans="1:18" x14ac:dyDescent="0.25">
      <c r="A1380" s="103"/>
      <c r="B1380" s="119" t="s">
        <v>5636</v>
      </c>
      <c r="C1380" s="120"/>
      <c r="D1380" s="106">
        <v>100716</v>
      </c>
      <c r="E1380" s="107" t="s">
        <v>335</v>
      </c>
      <c r="F1380" s="108">
        <v>1596.6</v>
      </c>
      <c r="G1380" s="111">
        <v>42780</v>
      </c>
      <c r="H1380" s="93">
        <f t="shared" si="39"/>
        <v>1596.6</v>
      </c>
      <c r="I1380" s="108">
        <f t="shared" si="40"/>
        <v>0</v>
      </c>
      <c r="J1380" s="53"/>
      <c r="K1380" s="55"/>
      <c r="L1380" s="55"/>
      <c r="M1380" s="56"/>
      <c r="N1380" s="4"/>
      <c r="O1380" s="17"/>
      <c r="P1380" s="54"/>
      <c r="Q1380" s="25"/>
      <c r="R1380" s="17"/>
    </row>
    <row r="1381" spans="1:18" x14ac:dyDescent="0.25">
      <c r="A1381" s="103"/>
      <c r="B1381" s="119" t="s">
        <v>5637</v>
      </c>
      <c r="C1381" s="120"/>
      <c r="D1381" s="106">
        <v>100717</v>
      </c>
      <c r="E1381" s="107" t="s">
        <v>531</v>
      </c>
      <c r="F1381" s="108">
        <v>10176</v>
      </c>
      <c r="G1381" s="111">
        <v>42777</v>
      </c>
      <c r="H1381" s="93">
        <f t="shared" si="39"/>
        <v>10176</v>
      </c>
      <c r="I1381" s="108">
        <f t="shared" si="40"/>
        <v>0</v>
      </c>
      <c r="J1381" s="53"/>
      <c r="K1381" s="55"/>
      <c r="L1381" s="55"/>
      <c r="M1381" s="56"/>
      <c r="N1381" s="4"/>
      <c r="O1381" s="17"/>
      <c r="P1381" s="54"/>
      <c r="Q1381" s="25"/>
      <c r="R1381" s="17"/>
    </row>
    <row r="1382" spans="1:18" x14ac:dyDescent="0.25">
      <c r="A1382" s="103"/>
      <c r="B1382" s="119" t="s">
        <v>5638</v>
      </c>
      <c r="C1382" s="120"/>
      <c r="D1382" s="106">
        <v>100718</v>
      </c>
      <c r="E1382" s="107" t="s">
        <v>186</v>
      </c>
      <c r="F1382" s="108">
        <v>858.9</v>
      </c>
      <c r="G1382" s="111">
        <v>42779</v>
      </c>
      <c r="H1382" s="93">
        <f t="shared" si="39"/>
        <v>858.9</v>
      </c>
      <c r="I1382" s="108">
        <f t="shared" si="40"/>
        <v>0</v>
      </c>
      <c r="J1382" s="53"/>
      <c r="K1382" s="55"/>
      <c r="L1382" s="55"/>
      <c r="M1382" s="56"/>
      <c r="N1382" s="4"/>
      <c r="O1382" s="17"/>
      <c r="P1382" s="54"/>
      <c r="Q1382" s="25"/>
      <c r="R1382" s="17"/>
    </row>
    <row r="1383" spans="1:18" x14ac:dyDescent="0.25">
      <c r="A1383" s="103"/>
      <c r="B1383" s="119" t="s">
        <v>5639</v>
      </c>
      <c r="C1383" s="120"/>
      <c r="D1383" s="106">
        <v>100719</v>
      </c>
      <c r="E1383" s="107" t="s">
        <v>184</v>
      </c>
      <c r="F1383" s="108">
        <v>3530.7</v>
      </c>
      <c r="G1383" s="111">
        <v>42779</v>
      </c>
      <c r="H1383" s="93">
        <f t="shared" si="39"/>
        <v>3530.7</v>
      </c>
      <c r="I1383" s="108">
        <f t="shared" si="40"/>
        <v>0</v>
      </c>
      <c r="J1383" s="53"/>
      <c r="K1383" s="55"/>
      <c r="L1383" s="55"/>
      <c r="M1383" s="56"/>
      <c r="N1383" s="4"/>
      <c r="O1383" s="17"/>
      <c r="P1383" s="54"/>
      <c r="Q1383" s="25"/>
      <c r="R1383" s="17"/>
    </row>
    <row r="1384" spans="1:18" x14ac:dyDescent="0.25">
      <c r="A1384" s="103"/>
      <c r="B1384" s="119" t="s">
        <v>5640</v>
      </c>
      <c r="C1384" s="120"/>
      <c r="D1384" s="106">
        <v>100720</v>
      </c>
      <c r="E1384" s="107" t="s">
        <v>149</v>
      </c>
      <c r="F1384" s="108">
        <v>3864</v>
      </c>
      <c r="G1384" s="111">
        <v>42777</v>
      </c>
      <c r="H1384" s="93">
        <f t="shared" si="39"/>
        <v>3864</v>
      </c>
      <c r="I1384" s="108">
        <f t="shared" si="40"/>
        <v>0</v>
      </c>
      <c r="J1384" s="53"/>
      <c r="K1384" s="55"/>
      <c r="L1384" s="55"/>
      <c r="M1384" s="56"/>
      <c r="N1384" s="4"/>
      <c r="O1384" s="17"/>
      <c r="P1384" s="54"/>
      <c r="Q1384" s="25"/>
      <c r="R1384" s="17"/>
    </row>
    <row r="1385" spans="1:18" x14ac:dyDescent="0.25">
      <c r="A1385" s="103"/>
      <c r="B1385" s="119" t="s">
        <v>5641</v>
      </c>
      <c r="C1385" s="120"/>
      <c r="D1385" s="106">
        <v>100721</v>
      </c>
      <c r="E1385" s="107" t="s">
        <v>45</v>
      </c>
      <c r="F1385" s="108">
        <v>1824</v>
      </c>
      <c r="G1385" s="111">
        <v>42779</v>
      </c>
      <c r="H1385" s="93">
        <f t="shared" si="39"/>
        <v>1824</v>
      </c>
      <c r="I1385" s="108">
        <f t="shared" si="40"/>
        <v>0</v>
      </c>
      <c r="J1385" s="53"/>
      <c r="K1385" s="55"/>
      <c r="L1385" s="55"/>
      <c r="M1385" s="56"/>
      <c r="N1385" s="4"/>
      <c r="O1385" s="17"/>
      <c r="P1385" s="54"/>
      <c r="Q1385" s="25"/>
      <c r="R1385" s="17"/>
    </row>
    <row r="1386" spans="1:18" x14ac:dyDescent="0.25">
      <c r="A1386" s="103"/>
      <c r="B1386" s="119" t="s">
        <v>5642</v>
      </c>
      <c r="C1386" s="120"/>
      <c r="D1386" s="106">
        <v>100722</v>
      </c>
      <c r="E1386" s="107" t="s">
        <v>30</v>
      </c>
      <c r="F1386" s="108">
        <v>1334.76</v>
      </c>
      <c r="G1386" s="111">
        <v>42779</v>
      </c>
      <c r="H1386" s="93">
        <f t="shared" si="39"/>
        <v>1334.76</v>
      </c>
      <c r="I1386" s="108">
        <f t="shared" si="40"/>
        <v>0</v>
      </c>
      <c r="J1386" s="53"/>
      <c r="K1386" s="55"/>
      <c r="L1386" s="55"/>
      <c r="M1386" s="56"/>
      <c r="N1386" s="4"/>
      <c r="O1386" s="17"/>
      <c r="P1386" s="54"/>
      <c r="Q1386" s="25"/>
      <c r="R1386" s="17"/>
    </row>
    <row r="1387" spans="1:18" x14ac:dyDescent="0.25">
      <c r="A1387" s="103"/>
      <c r="B1387" s="119" t="s">
        <v>5643</v>
      </c>
      <c r="C1387" s="120"/>
      <c r="D1387" s="106">
        <v>100723</v>
      </c>
      <c r="E1387" s="107" t="s">
        <v>30</v>
      </c>
      <c r="F1387" s="108">
        <v>2980</v>
      </c>
      <c r="G1387" s="111">
        <v>42777</v>
      </c>
      <c r="H1387" s="93">
        <f t="shared" si="39"/>
        <v>2980</v>
      </c>
      <c r="I1387" s="108">
        <f t="shared" si="40"/>
        <v>0</v>
      </c>
      <c r="J1387" s="53"/>
      <c r="K1387" s="55"/>
      <c r="L1387" s="55"/>
      <c r="M1387" s="56"/>
      <c r="N1387" s="4"/>
      <c r="O1387" s="17"/>
      <c r="P1387" s="54"/>
      <c r="Q1387" s="25"/>
      <c r="R1387" s="17"/>
    </row>
    <row r="1388" spans="1:18" x14ac:dyDescent="0.25">
      <c r="A1388" s="103"/>
      <c r="B1388" s="119" t="s">
        <v>5644</v>
      </c>
      <c r="C1388" s="120"/>
      <c r="D1388" s="106">
        <v>100724</v>
      </c>
      <c r="E1388" s="107" t="s">
        <v>1293</v>
      </c>
      <c r="F1388" s="108">
        <v>458.8</v>
      </c>
      <c r="G1388" s="111">
        <v>42779</v>
      </c>
      <c r="H1388" s="93">
        <f t="shared" si="39"/>
        <v>458.8</v>
      </c>
      <c r="I1388" s="108">
        <f t="shared" si="40"/>
        <v>0</v>
      </c>
      <c r="J1388" s="53"/>
      <c r="K1388" s="55"/>
      <c r="L1388" s="55"/>
      <c r="M1388" s="56"/>
      <c r="N1388" s="4"/>
      <c r="O1388" s="17"/>
      <c r="P1388" s="54"/>
      <c r="Q1388" s="25"/>
      <c r="R1388" s="17"/>
    </row>
    <row r="1389" spans="1:18" x14ac:dyDescent="0.25">
      <c r="A1389" s="103"/>
      <c r="B1389" s="119" t="s">
        <v>5645</v>
      </c>
      <c r="C1389" s="120"/>
      <c r="D1389" s="106">
        <v>100725</v>
      </c>
      <c r="E1389" s="107" t="s">
        <v>53</v>
      </c>
      <c r="F1389" s="108">
        <v>3290</v>
      </c>
      <c r="G1389" s="111">
        <v>42779</v>
      </c>
      <c r="H1389" s="93">
        <f t="shared" si="39"/>
        <v>3290</v>
      </c>
      <c r="I1389" s="108">
        <f t="shared" si="40"/>
        <v>0</v>
      </c>
      <c r="J1389" s="53"/>
      <c r="K1389" s="55"/>
      <c r="L1389" s="55"/>
      <c r="M1389" s="56"/>
      <c r="N1389" s="4"/>
      <c r="O1389" s="17"/>
      <c r="P1389" s="54"/>
      <c r="Q1389" s="25"/>
      <c r="R1389" s="17"/>
    </row>
    <row r="1390" spans="1:18" x14ac:dyDescent="0.25">
      <c r="A1390" s="103"/>
      <c r="B1390" s="119" t="s">
        <v>5646</v>
      </c>
      <c r="C1390" s="120"/>
      <c r="D1390" s="106">
        <v>100726</v>
      </c>
      <c r="E1390" s="107" t="s">
        <v>182</v>
      </c>
      <c r="F1390" s="108">
        <v>2940</v>
      </c>
      <c r="G1390" s="111">
        <v>42779</v>
      </c>
      <c r="H1390" s="93">
        <f t="shared" si="39"/>
        <v>2940</v>
      </c>
      <c r="I1390" s="108">
        <f t="shared" si="40"/>
        <v>0</v>
      </c>
      <c r="J1390" s="53"/>
      <c r="K1390" s="55"/>
      <c r="L1390" s="55"/>
      <c r="M1390" s="56"/>
      <c r="N1390" s="4"/>
      <c r="O1390" s="17"/>
      <c r="P1390" s="54"/>
      <c r="Q1390" s="25"/>
      <c r="R1390" s="17"/>
    </row>
    <row r="1391" spans="1:18" x14ac:dyDescent="0.25">
      <c r="A1391" s="103"/>
      <c r="B1391" s="119" t="s">
        <v>5647</v>
      </c>
      <c r="C1391" s="120"/>
      <c r="D1391" s="106">
        <v>100727</v>
      </c>
      <c r="E1391" s="107" t="s">
        <v>193</v>
      </c>
      <c r="F1391" s="108">
        <v>4147.2</v>
      </c>
      <c r="G1391" s="111">
        <v>42779</v>
      </c>
      <c r="H1391" s="93">
        <f t="shared" si="39"/>
        <v>4147.2</v>
      </c>
      <c r="I1391" s="108">
        <f t="shared" si="40"/>
        <v>0</v>
      </c>
      <c r="J1391" s="53"/>
      <c r="K1391" s="55"/>
      <c r="L1391" s="55"/>
      <c r="M1391" s="56"/>
      <c r="N1391" s="4"/>
      <c r="O1391" s="17"/>
      <c r="P1391" s="54"/>
      <c r="Q1391" s="25"/>
      <c r="R1391" s="17"/>
    </row>
    <row r="1392" spans="1:18" x14ac:dyDescent="0.25">
      <c r="A1392" s="103"/>
      <c r="B1392" s="119" t="s">
        <v>5648</v>
      </c>
      <c r="C1392" s="120"/>
      <c r="D1392" s="106">
        <v>100728</v>
      </c>
      <c r="E1392" s="107" t="s">
        <v>57</v>
      </c>
      <c r="F1392" s="108">
        <v>1456.8</v>
      </c>
      <c r="G1392" s="111">
        <v>42779</v>
      </c>
      <c r="H1392" s="93">
        <f t="shared" si="39"/>
        <v>1456.8</v>
      </c>
      <c r="I1392" s="108">
        <f t="shared" si="40"/>
        <v>0</v>
      </c>
      <c r="J1392" s="53"/>
      <c r="K1392" s="55"/>
      <c r="L1392" s="55"/>
      <c r="M1392" s="56"/>
      <c r="N1392" s="4"/>
      <c r="O1392" s="17"/>
      <c r="P1392" s="54"/>
      <c r="Q1392" s="25"/>
      <c r="R1392" s="17"/>
    </row>
    <row r="1393" spans="1:18" x14ac:dyDescent="0.25">
      <c r="A1393" s="103"/>
      <c r="B1393" s="119" t="s">
        <v>5649</v>
      </c>
      <c r="C1393" s="120"/>
      <c r="D1393" s="106">
        <v>100729</v>
      </c>
      <c r="E1393" s="107" t="s">
        <v>2240</v>
      </c>
      <c r="F1393" s="108">
        <v>7797.2</v>
      </c>
      <c r="G1393" s="111">
        <v>42777</v>
      </c>
      <c r="H1393" s="93">
        <f t="shared" si="39"/>
        <v>7797.2</v>
      </c>
      <c r="I1393" s="108">
        <f t="shared" si="40"/>
        <v>0</v>
      </c>
      <c r="J1393" s="53"/>
      <c r="K1393" s="55"/>
      <c r="L1393" s="55"/>
      <c r="M1393" s="56"/>
      <c r="N1393" s="4"/>
      <c r="O1393" s="17"/>
      <c r="P1393" s="54"/>
      <c r="Q1393" s="25"/>
      <c r="R1393" s="17"/>
    </row>
    <row r="1394" spans="1:18" x14ac:dyDescent="0.25">
      <c r="A1394" s="103"/>
      <c r="B1394" s="119" t="s">
        <v>5650</v>
      </c>
      <c r="C1394" s="120"/>
      <c r="D1394" s="106">
        <v>100730</v>
      </c>
      <c r="E1394" s="107" t="s">
        <v>30</v>
      </c>
      <c r="F1394" s="108">
        <v>376.8</v>
      </c>
      <c r="G1394" s="111">
        <v>42777</v>
      </c>
      <c r="H1394" s="93">
        <f t="shared" si="39"/>
        <v>376.8</v>
      </c>
      <c r="I1394" s="108">
        <f t="shared" si="40"/>
        <v>0</v>
      </c>
      <c r="J1394" s="53"/>
      <c r="K1394" s="55"/>
      <c r="L1394" s="55"/>
      <c r="M1394" s="56"/>
      <c r="N1394" s="4"/>
      <c r="O1394" s="17"/>
      <c r="P1394" s="54"/>
      <c r="Q1394" s="25"/>
      <c r="R1394" s="17"/>
    </row>
    <row r="1395" spans="1:18" x14ac:dyDescent="0.25">
      <c r="A1395" s="103"/>
      <c r="B1395" s="119" t="s">
        <v>5651</v>
      </c>
      <c r="C1395" s="120"/>
      <c r="D1395" s="106">
        <v>100731</v>
      </c>
      <c r="E1395" s="107" t="s">
        <v>55</v>
      </c>
      <c r="F1395" s="108">
        <v>16910</v>
      </c>
      <c r="G1395" s="111">
        <v>42777</v>
      </c>
      <c r="H1395" s="93">
        <f t="shared" si="39"/>
        <v>16910</v>
      </c>
      <c r="I1395" s="108">
        <f t="shared" si="40"/>
        <v>0</v>
      </c>
      <c r="J1395" s="53"/>
      <c r="K1395" s="55"/>
      <c r="L1395" s="55"/>
      <c r="M1395" s="56"/>
      <c r="N1395" s="4"/>
      <c r="O1395" s="17"/>
      <c r="P1395" s="54"/>
      <c r="Q1395" s="25"/>
      <c r="R1395" s="17"/>
    </row>
    <row r="1396" spans="1:18" x14ac:dyDescent="0.25">
      <c r="A1396" s="103"/>
      <c r="B1396" s="119" t="s">
        <v>5652</v>
      </c>
      <c r="C1396" s="120"/>
      <c r="D1396" s="106">
        <v>100732</v>
      </c>
      <c r="E1396" s="107" t="s">
        <v>55</v>
      </c>
      <c r="F1396" s="108">
        <v>3300</v>
      </c>
      <c r="G1396" s="111">
        <v>42777</v>
      </c>
      <c r="H1396" s="93">
        <f t="shared" si="39"/>
        <v>3300</v>
      </c>
      <c r="I1396" s="108">
        <f t="shared" si="40"/>
        <v>0</v>
      </c>
      <c r="J1396" s="53"/>
      <c r="K1396" s="55"/>
      <c r="L1396" s="55"/>
      <c r="M1396" s="56"/>
      <c r="N1396" s="4"/>
      <c r="O1396" s="17"/>
      <c r="P1396" s="54"/>
      <c r="Q1396" s="25"/>
      <c r="R1396" s="17"/>
    </row>
    <row r="1397" spans="1:18" x14ac:dyDescent="0.25">
      <c r="A1397" s="103"/>
      <c r="B1397" s="119" t="s">
        <v>5653</v>
      </c>
      <c r="C1397" s="120"/>
      <c r="D1397" s="106">
        <v>100733</v>
      </c>
      <c r="E1397" s="107" t="s">
        <v>879</v>
      </c>
      <c r="F1397" s="108">
        <v>843.6</v>
      </c>
      <c r="G1397" s="111">
        <v>42777</v>
      </c>
      <c r="H1397" s="93">
        <f t="shared" si="39"/>
        <v>843.6</v>
      </c>
      <c r="I1397" s="108">
        <f t="shared" si="40"/>
        <v>0</v>
      </c>
      <c r="J1397" s="53"/>
      <c r="K1397" s="55"/>
      <c r="L1397" s="55"/>
      <c r="M1397" s="56"/>
      <c r="N1397" s="4"/>
      <c r="O1397" s="17"/>
      <c r="P1397" s="54"/>
      <c r="Q1397" s="25"/>
      <c r="R1397" s="17"/>
    </row>
    <row r="1398" spans="1:18" x14ac:dyDescent="0.25">
      <c r="A1398" s="103"/>
      <c r="B1398" s="119" t="s">
        <v>5654</v>
      </c>
      <c r="C1398" s="120"/>
      <c r="D1398" s="106">
        <v>100734</v>
      </c>
      <c r="E1398" s="107" t="s">
        <v>30</v>
      </c>
      <c r="F1398" s="108">
        <v>1228.8</v>
      </c>
      <c r="G1398" s="111">
        <v>42777</v>
      </c>
      <c r="H1398" s="93">
        <f t="shared" si="39"/>
        <v>1228.8</v>
      </c>
      <c r="I1398" s="108">
        <f t="shared" si="40"/>
        <v>0</v>
      </c>
      <c r="J1398" s="53"/>
      <c r="K1398" s="55"/>
      <c r="L1398" s="55"/>
      <c r="M1398" s="56"/>
      <c r="N1398" s="4"/>
      <c r="O1398" s="17"/>
      <c r="P1398" s="54"/>
      <c r="Q1398" s="25"/>
      <c r="R1398" s="17"/>
    </row>
    <row r="1399" spans="1:18" x14ac:dyDescent="0.25">
      <c r="A1399" s="103"/>
      <c r="B1399" s="119" t="s">
        <v>5655</v>
      </c>
      <c r="C1399" s="120"/>
      <c r="D1399" s="106">
        <v>100735</v>
      </c>
      <c r="E1399" s="107" t="s">
        <v>367</v>
      </c>
      <c r="F1399" s="108">
        <v>450</v>
      </c>
      <c r="G1399" s="111">
        <v>42777</v>
      </c>
      <c r="H1399" s="93">
        <f t="shared" si="39"/>
        <v>450</v>
      </c>
      <c r="I1399" s="108">
        <f t="shared" si="40"/>
        <v>0</v>
      </c>
      <c r="J1399" s="53"/>
      <c r="K1399" s="55"/>
      <c r="L1399" s="55"/>
      <c r="M1399" s="56"/>
      <c r="N1399" s="4"/>
      <c r="O1399" s="17"/>
      <c r="P1399" s="54"/>
      <c r="Q1399" s="25"/>
      <c r="R1399" s="17"/>
    </row>
    <row r="1400" spans="1:18" x14ac:dyDescent="0.25">
      <c r="A1400" s="103"/>
      <c r="B1400" s="119" t="s">
        <v>5656</v>
      </c>
      <c r="C1400" s="120"/>
      <c r="D1400" s="106">
        <v>100736</v>
      </c>
      <c r="E1400" s="107" t="s">
        <v>1380</v>
      </c>
      <c r="F1400" s="108">
        <v>32461.200000000001</v>
      </c>
      <c r="G1400" s="111">
        <v>42777</v>
      </c>
      <c r="H1400" s="93">
        <f t="shared" si="39"/>
        <v>32461.200000000001</v>
      </c>
      <c r="I1400" s="108">
        <f t="shared" si="40"/>
        <v>0</v>
      </c>
      <c r="J1400" s="53"/>
      <c r="K1400" s="55"/>
      <c r="L1400" s="55"/>
      <c r="M1400" s="56"/>
      <c r="N1400" s="4"/>
      <c r="O1400" s="17"/>
      <c r="P1400" s="54"/>
      <c r="Q1400" s="25"/>
      <c r="R1400" s="17"/>
    </row>
    <row r="1401" spans="1:18" x14ac:dyDescent="0.25">
      <c r="A1401" s="103"/>
      <c r="B1401" s="119" t="s">
        <v>5657</v>
      </c>
      <c r="C1401" s="120"/>
      <c r="D1401" s="106">
        <v>100737</v>
      </c>
      <c r="E1401" s="107" t="s">
        <v>168</v>
      </c>
      <c r="F1401" s="108">
        <v>919.6</v>
      </c>
      <c r="G1401" s="111">
        <v>42777</v>
      </c>
      <c r="H1401" s="93">
        <f t="shared" si="39"/>
        <v>919.6</v>
      </c>
      <c r="I1401" s="108">
        <f t="shared" si="40"/>
        <v>0</v>
      </c>
      <c r="J1401" s="53"/>
      <c r="K1401" s="55"/>
      <c r="L1401" s="55"/>
      <c r="M1401" s="56"/>
      <c r="N1401" s="4"/>
      <c r="O1401" s="17"/>
      <c r="P1401" s="54"/>
      <c r="Q1401" s="25"/>
      <c r="R1401" s="17"/>
    </row>
    <row r="1402" spans="1:18" x14ac:dyDescent="0.25">
      <c r="A1402" s="103"/>
      <c r="B1402" s="119" t="s">
        <v>5658</v>
      </c>
      <c r="C1402" s="120"/>
      <c r="D1402" s="106">
        <v>100738</v>
      </c>
      <c r="E1402" s="107" t="s">
        <v>222</v>
      </c>
      <c r="F1402" s="108">
        <v>475893</v>
      </c>
      <c r="G1402" s="111">
        <v>42738</v>
      </c>
      <c r="H1402" s="93">
        <f t="shared" si="39"/>
        <v>475893</v>
      </c>
      <c r="I1402" s="108">
        <f t="shared" si="40"/>
        <v>0</v>
      </c>
      <c r="J1402" s="53"/>
      <c r="K1402" s="55"/>
      <c r="L1402" s="55"/>
      <c r="M1402" s="56"/>
      <c r="N1402" s="4"/>
      <c r="O1402" s="17"/>
      <c r="P1402" s="54"/>
      <c r="Q1402" s="25"/>
      <c r="R1402" s="17"/>
    </row>
    <row r="1403" spans="1:18" x14ac:dyDescent="0.25">
      <c r="A1403" s="103"/>
      <c r="B1403" s="119" t="s">
        <v>5659</v>
      </c>
      <c r="C1403" s="120"/>
      <c r="D1403" s="106">
        <v>100739</v>
      </c>
      <c r="E1403" s="107" t="s">
        <v>231</v>
      </c>
      <c r="F1403" s="108">
        <v>3233</v>
      </c>
      <c r="G1403" s="111">
        <v>42779</v>
      </c>
      <c r="H1403" s="93">
        <f t="shared" si="39"/>
        <v>3233</v>
      </c>
      <c r="I1403" s="108">
        <f t="shared" si="40"/>
        <v>0</v>
      </c>
      <c r="J1403" s="53"/>
      <c r="K1403" s="55"/>
      <c r="L1403" s="55"/>
      <c r="M1403" s="56"/>
      <c r="N1403" s="4"/>
      <c r="O1403" s="17"/>
      <c r="P1403" s="54"/>
      <c r="Q1403" s="25"/>
      <c r="R1403" s="17"/>
    </row>
    <row r="1404" spans="1:18" x14ac:dyDescent="0.25">
      <c r="A1404" s="103"/>
      <c r="B1404" s="119" t="s">
        <v>5660</v>
      </c>
      <c r="C1404" s="120"/>
      <c r="D1404" s="106">
        <v>100740</v>
      </c>
      <c r="E1404" s="116" t="s">
        <v>30</v>
      </c>
      <c r="F1404" s="117">
        <v>0</v>
      </c>
      <c r="G1404" s="118" t="s">
        <v>95</v>
      </c>
      <c r="H1404" s="117">
        <f t="shared" si="39"/>
        <v>0</v>
      </c>
      <c r="I1404" s="117">
        <f t="shared" si="40"/>
        <v>0</v>
      </c>
      <c r="J1404" s="53"/>
      <c r="K1404" s="55"/>
      <c r="L1404" s="55"/>
      <c r="M1404" s="56"/>
      <c r="N1404" s="4"/>
      <c r="O1404" s="17"/>
      <c r="P1404" s="54"/>
      <c r="Q1404" s="25"/>
      <c r="R1404" s="17"/>
    </row>
    <row r="1405" spans="1:18" x14ac:dyDescent="0.25">
      <c r="A1405" s="103"/>
      <c r="B1405" s="119" t="s">
        <v>5661</v>
      </c>
      <c r="C1405" s="120"/>
      <c r="D1405" s="106">
        <v>100741</v>
      </c>
      <c r="E1405" s="107" t="s">
        <v>30</v>
      </c>
      <c r="F1405" s="108">
        <v>1672.8</v>
      </c>
      <c r="G1405" s="111">
        <v>42777</v>
      </c>
      <c r="H1405" s="93">
        <f t="shared" si="39"/>
        <v>1672.8</v>
      </c>
      <c r="I1405" s="108">
        <f t="shared" si="40"/>
        <v>0</v>
      </c>
      <c r="J1405" s="53"/>
      <c r="K1405" s="55"/>
      <c r="L1405" s="55"/>
      <c r="M1405" s="56"/>
      <c r="N1405" s="4"/>
      <c r="O1405" s="17"/>
      <c r="P1405" s="54"/>
      <c r="Q1405" s="25"/>
      <c r="R1405" s="17"/>
    </row>
    <row r="1406" spans="1:18" x14ac:dyDescent="0.25">
      <c r="A1406" s="103"/>
      <c r="B1406" s="119" t="s">
        <v>5662</v>
      </c>
      <c r="C1406" s="120"/>
      <c r="D1406" s="106">
        <v>100742</v>
      </c>
      <c r="E1406" s="107" t="s">
        <v>47</v>
      </c>
      <c r="F1406" s="108">
        <v>128.1</v>
      </c>
      <c r="G1406" s="111">
        <v>42777</v>
      </c>
      <c r="H1406" s="93">
        <f t="shared" si="39"/>
        <v>128.1</v>
      </c>
      <c r="I1406" s="108">
        <f t="shared" si="40"/>
        <v>0</v>
      </c>
      <c r="J1406" s="53"/>
      <c r="K1406" s="55"/>
      <c r="L1406" s="55"/>
      <c r="M1406" s="56"/>
      <c r="N1406" s="4"/>
      <c r="O1406" s="17"/>
      <c r="P1406" s="54"/>
      <c r="Q1406" s="25"/>
      <c r="R1406" s="17"/>
    </row>
    <row r="1407" spans="1:18" x14ac:dyDescent="0.25">
      <c r="A1407" s="103"/>
      <c r="B1407" s="119" t="s">
        <v>5663</v>
      </c>
      <c r="C1407" s="120"/>
      <c r="D1407" s="106">
        <v>100743</v>
      </c>
      <c r="E1407" s="107" t="s">
        <v>47</v>
      </c>
      <c r="F1407" s="108">
        <v>1650.2</v>
      </c>
      <c r="G1407" s="111">
        <v>42777</v>
      </c>
      <c r="H1407" s="93">
        <f t="shared" si="39"/>
        <v>1650.2</v>
      </c>
      <c r="I1407" s="108">
        <f t="shared" si="40"/>
        <v>0</v>
      </c>
      <c r="J1407" s="53"/>
      <c r="K1407" s="55"/>
      <c r="L1407" s="55"/>
      <c r="M1407" s="56"/>
      <c r="N1407" s="4"/>
      <c r="O1407" s="17"/>
      <c r="P1407" s="54"/>
      <c r="Q1407" s="25"/>
      <c r="R1407" s="17"/>
    </row>
    <row r="1408" spans="1:18" x14ac:dyDescent="0.25">
      <c r="A1408" s="103"/>
      <c r="B1408" s="119" t="s">
        <v>5664</v>
      </c>
      <c r="C1408" s="120"/>
      <c r="D1408" s="106">
        <v>100744</v>
      </c>
      <c r="E1408" s="107" t="s">
        <v>422</v>
      </c>
      <c r="F1408" s="108">
        <v>3951.2</v>
      </c>
      <c r="G1408" s="111">
        <v>42777</v>
      </c>
      <c r="H1408" s="93">
        <f t="shared" si="39"/>
        <v>3951.2</v>
      </c>
      <c r="I1408" s="108">
        <f t="shared" si="40"/>
        <v>0</v>
      </c>
      <c r="J1408" s="53"/>
      <c r="K1408" s="55"/>
      <c r="L1408" s="55"/>
      <c r="M1408" s="56"/>
      <c r="N1408" s="4"/>
      <c r="O1408" s="17"/>
      <c r="P1408" s="54"/>
      <c r="Q1408" s="25"/>
      <c r="R1408" s="17"/>
    </row>
    <row r="1409" spans="1:18" x14ac:dyDescent="0.25">
      <c r="A1409" s="103"/>
      <c r="B1409" s="119" t="s">
        <v>5665</v>
      </c>
      <c r="C1409" s="120"/>
      <c r="D1409" s="106">
        <v>100745</v>
      </c>
      <c r="E1409" s="107" t="s">
        <v>5666</v>
      </c>
      <c r="F1409" s="108">
        <v>1150.5999999999999</v>
      </c>
      <c r="G1409" s="111">
        <v>42777</v>
      </c>
      <c r="H1409" s="93">
        <f t="shared" si="39"/>
        <v>1150.5999999999999</v>
      </c>
      <c r="I1409" s="108">
        <f t="shared" si="40"/>
        <v>0</v>
      </c>
      <c r="J1409" s="53"/>
      <c r="K1409" s="55"/>
      <c r="L1409" s="55"/>
      <c r="M1409" s="56"/>
      <c r="N1409" s="4"/>
      <c r="O1409" s="17"/>
      <c r="P1409" s="54"/>
      <c r="Q1409" s="25"/>
      <c r="R1409" s="17"/>
    </row>
    <row r="1410" spans="1:18" x14ac:dyDescent="0.25">
      <c r="A1410" s="103"/>
      <c r="B1410" s="119" t="s">
        <v>5667</v>
      </c>
      <c r="C1410" s="120"/>
      <c r="D1410" s="106">
        <v>100746</v>
      </c>
      <c r="E1410" s="107" t="s">
        <v>30</v>
      </c>
      <c r="F1410" s="108">
        <v>1646.4</v>
      </c>
      <c r="G1410" s="111">
        <v>42777</v>
      </c>
      <c r="H1410" s="93">
        <f t="shared" si="39"/>
        <v>1646.4</v>
      </c>
      <c r="I1410" s="108">
        <f t="shared" si="40"/>
        <v>0</v>
      </c>
      <c r="J1410" s="53"/>
      <c r="K1410" s="55"/>
      <c r="L1410" s="55"/>
      <c r="M1410" s="56"/>
      <c r="N1410" s="4"/>
      <c r="O1410" s="17"/>
      <c r="P1410" s="54"/>
      <c r="Q1410" s="25"/>
      <c r="R1410" s="17"/>
    </row>
    <row r="1411" spans="1:18" x14ac:dyDescent="0.25">
      <c r="A1411" s="103"/>
      <c r="B1411" s="119" t="s">
        <v>5668</v>
      </c>
      <c r="C1411" s="120"/>
      <c r="D1411" s="106">
        <v>100747</v>
      </c>
      <c r="E1411" s="107" t="s">
        <v>531</v>
      </c>
      <c r="F1411" s="108">
        <v>33476.400000000001</v>
      </c>
      <c r="G1411" s="111">
        <v>42779</v>
      </c>
      <c r="H1411" s="93">
        <f t="shared" si="39"/>
        <v>33476.400000000001</v>
      </c>
      <c r="I1411" s="108">
        <f t="shared" si="40"/>
        <v>0</v>
      </c>
      <c r="J1411" s="53"/>
      <c r="K1411" s="55"/>
      <c r="L1411" s="55"/>
      <c r="M1411" s="56"/>
      <c r="N1411" s="4"/>
      <c r="O1411" s="17"/>
      <c r="P1411" s="54"/>
      <c r="Q1411" s="25"/>
      <c r="R1411" s="17"/>
    </row>
    <row r="1412" spans="1:18" x14ac:dyDescent="0.25">
      <c r="A1412" s="103"/>
      <c r="B1412" s="119" t="s">
        <v>5669</v>
      </c>
      <c r="C1412" s="120"/>
      <c r="D1412" s="106">
        <v>100748</v>
      </c>
      <c r="E1412" s="107" t="s">
        <v>319</v>
      </c>
      <c r="F1412" s="108">
        <v>5731.2</v>
      </c>
      <c r="G1412" s="111">
        <v>42780</v>
      </c>
      <c r="H1412" s="93">
        <f>5491.2+240</f>
        <v>5731.2</v>
      </c>
      <c r="I1412" s="108">
        <f t="shared" si="40"/>
        <v>0</v>
      </c>
      <c r="J1412" s="53"/>
      <c r="K1412" s="55"/>
      <c r="L1412" s="55"/>
      <c r="M1412" s="56"/>
      <c r="N1412" s="4"/>
      <c r="O1412" s="17"/>
      <c r="P1412" s="54"/>
      <c r="Q1412" s="25"/>
      <c r="R1412" s="17"/>
    </row>
    <row r="1413" spans="1:18" x14ac:dyDescent="0.25">
      <c r="A1413" s="103"/>
      <c r="B1413" s="119" t="s">
        <v>5670</v>
      </c>
      <c r="C1413" s="120"/>
      <c r="D1413" s="106">
        <v>100749</v>
      </c>
      <c r="E1413" s="116" t="s">
        <v>10</v>
      </c>
      <c r="F1413" s="117">
        <v>0</v>
      </c>
      <c r="G1413" s="118" t="s">
        <v>95</v>
      </c>
      <c r="H1413" s="117">
        <f t="shared" si="39"/>
        <v>0</v>
      </c>
      <c r="I1413" s="117">
        <f t="shared" si="40"/>
        <v>0</v>
      </c>
      <c r="J1413" s="53"/>
      <c r="K1413" s="55"/>
      <c r="L1413" s="55"/>
      <c r="M1413" s="56"/>
      <c r="N1413" s="4"/>
      <c r="O1413" s="17"/>
      <c r="P1413" s="54"/>
      <c r="Q1413" s="25"/>
      <c r="R1413" s="17"/>
    </row>
    <row r="1414" spans="1:18" x14ac:dyDescent="0.25">
      <c r="A1414" s="103"/>
      <c r="B1414" s="119" t="s">
        <v>5671</v>
      </c>
      <c r="C1414" s="120"/>
      <c r="D1414" s="106">
        <v>100750</v>
      </c>
      <c r="E1414" s="107" t="s">
        <v>523</v>
      </c>
      <c r="F1414" s="108">
        <v>23280.6</v>
      </c>
      <c r="G1414" s="111">
        <v>42788</v>
      </c>
      <c r="H1414" s="93">
        <f t="shared" si="39"/>
        <v>23280.6</v>
      </c>
      <c r="I1414" s="108">
        <f t="shared" si="40"/>
        <v>0</v>
      </c>
      <c r="J1414" s="53"/>
      <c r="K1414" s="55"/>
      <c r="L1414" s="55"/>
      <c r="M1414" s="56"/>
      <c r="N1414" s="4"/>
      <c r="O1414" s="17"/>
      <c r="P1414" s="54"/>
      <c r="Q1414" s="25"/>
      <c r="R1414" s="17"/>
    </row>
    <row r="1415" spans="1:18" x14ac:dyDescent="0.25">
      <c r="A1415" s="103"/>
      <c r="B1415" s="119" t="s">
        <v>5672</v>
      </c>
      <c r="C1415" s="120"/>
      <c r="D1415" s="106">
        <v>100751</v>
      </c>
      <c r="E1415" s="107" t="s">
        <v>1925</v>
      </c>
      <c r="F1415" s="108">
        <v>440.8</v>
      </c>
      <c r="G1415" s="111">
        <v>42777</v>
      </c>
      <c r="H1415" s="93">
        <f t="shared" si="39"/>
        <v>440.8</v>
      </c>
      <c r="I1415" s="108">
        <f t="shared" si="40"/>
        <v>0</v>
      </c>
      <c r="J1415" s="53"/>
      <c r="K1415" s="55"/>
      <c r="L1415" s="55"/>
      <c r="M1415" s="56"/>
      <c r="N1415" s="4"/>
      <c r="O1415" s="17"/>
      <c r="P1415" s="54"/>
      <c r="Q1415" s="25"/>
      <c r="R1415" s="17"/>
    </row>
    <row r="1416" spans="1:18" ht="30" x14ac:dyDescent="0.25">
      <c r="A1416" s="103"/>
      <c r="B1416" s="119" t="s">
        <v>5673</v>
      </c>
      <c r="C1416" s="120"/>
      <c r="D1416" s="106">
        <v>100752</v>
      </c>
      <c r="E1416" s="107" t="s">
        <v>5674</v>
      </c>
      <c r="F1416" s="108">
        <v>375744.62</v>
      </c>
      <c r="G1416" s="111" t="s">
        <v>5675</v>
      </c>
      <c r="H1416" s="93">
        <f>139203.07+236541.55</f>
        <v>375744.62</v>
      </c>
      <c r="I1416" s="108">
        <f t="shared" si="40"/>
        <v>0</v>
      </c>
      <c r="J1416" s="53"/>
      <c r="K1416" s="55"/>
      <c r="L1416" s="55"/>
      <c r="M1416" s="56"/>
      <c r="N1416" s="4"/>
      <c r="O1416" s="17"/>
      <c r="P1416" s="54"/>
      <c r="Q1416" s="25"/>
      <c r="R1416" s="17"/>
    </row>
    <row r="1417" spans="1:18" x14ac:dyDescent="0.25">
      <c r="A1417" s="103"/>
      <c r="B1417" s="119" t="s">
        <v>5676</v>
      </c>
      <c r="C1417" s="120"/>
      <c r="D1417" s="106">
        <v>100753</v>
      </c>
      <c r="E1417" s="107" t="s">
        <v>5674</v>
      </c>
      <c r="F1417" s="108">
        <v>171616.88</v>
      </c>
      <c r="G1417" s="111">
        <v>42783</v>
      </c>
      <c r="H1417" s="93">
        <f t="shared" si="39"/>
        <v>171616.88</v>
      </c>
      <c r="I1417" s="108">
        <f t="shared" si="40"/>
        <v>0</v>
      </c>
      <c r="J1417" s="53"/>
      <c r="K1417" s="55"/>
      <c r="L1417" s="55"/>
      <c r="M1417" s="56"/>
      <c r="N1417" s="4"/>
      <c r="O1417" s="17"/>
      <c r="P1417" s="54"/>
      <c r="Q1417" s="25"/>
      <c r="R1417" s="17"/>
    </row>
    <row r="1418" spans="1:18" x14ac:dyDescent="0.25">
      <c r="A1418" s="103"/>
      <c r="B1418" s="119" t="s">
        <v>5677</v>
      </c>
      <c r="C1418" s="120"/>
      <c r="D1418" s="106">
        <v>100754</v>
      </c>
      <c r="E1418" s="107" t="s">
        <v>921</v>
      </c>
      <c r="F1418" s="108">
        <v>8290.7999999999993</v>
      </c>
      <c r="G1418" s="111">
        <v>42777</v>
      </c>
      <c r="H1418" s="93">
        <f t="shared" si="39"/>
        <v>8290.7999999999993</v>
      </c>
      <c r="I1418" s="108">
        <f t="shared" si="40"/>
        <v>0</v>
      </c>
      <c r="J1418" s="53"/>
      <c r="K1418" s="55"/>
      <c r="L1418" s="55"/>
      <c r="M1418" s="56"/>
      <c r="N1418" s="4"/>
      <c r="O1418" s="17"/>
      <c r="P1418" s="54"/>
      <c r="Q1418" s="25"/>
      <c r="R1418" s="17"/>
    </row>
    <row r="1419" spans="1:18" x14ac:dyDescent="0.25">
      <c r="A1419" s="103"/>
      <c r="B1419" s="119" t="s">
        <v>5678</v>
      </c>
      <c r="C1419" s="120"/>
      <c r="D1419" s="106">
        <v>100755</v>
      </c>
      <c r="E1419" s="107" t="s">
        <v>5354</v>
      </c>
      <c r="F1419" s="108">
        <v>15738</v>
      </c>
      <c r="G1419" s="111">
        <v>42777</v>
      </c>
      <c r="H1419" s="93">
        <f t="shared" si="39"/>
        <v>15738</v>
      </c>
      <c r="I1419" s="108">
        <f t="shared" si="40"/>
        <v>0</v>
      </c>
      <c r="J1419" s="53"/>
      <c r="K1419" s="55"/>
      <c r="L1419" s="55"/>
      <c r="M1419" s="56"/>
      <c r="N1419" s="4"/>
      <c r="O1419" s="17"/>
      <c r="P1419" s="54"/>
      <c r="Q1419" s="25"/>
      <c r="R1419" s="17"/>
    </row>
    <row r="1420" spans="1:18" x14ac:dyDescent="0.25">
      <c r="A1420" s="103"/>
      <c r="B1420" s="119" t="s">
        <v>5679</v>
      </c>
      <c r="C1420" s="120"/>
      <c r="D1420" s="106">
        <v>100756</v>
      </c>
      <c r="E1420" s="107" t="s">
        <v>5674</v>
      </c>
      <c r="F1420" s="108">
        <v>30260.400000000001</v>
      </c>
      <c r="G1420" s="111">
        <v>42783</v>
      </c>
      <c r="H1420" s="93">
        <f t="shared" si="39"/>
        <v>30260.400000000001</v>
      </c>
      <c r="I1420" s="108">
        <f t="shared" si="40"/>
        <v>0</v>
      </c>
      <c r="J1420" s="53"/>
      <c r="K1420" s="55"/>
      <c r="L1420" s="55"/>
      <c r="M1420" s="56"/>
      <c r="N1420" s="4"/>
      <c r="O1420" s="17"/>
      <c r="P1420" s="54"/>
      <c r="Q1420" s="25"/>
      <c r="R1420" s="17"/>
    </row>
    <row r="1421" spans="1:18" x14ac:dyDescent="0.25">
      <c r="A1421" s="103"/>
      <c r="B1421" s="119" t="s">
        <v>5680</v>
      </c>
      <c r="C1421" s="120"/>
      <c r="D1421" s="106">
        <v>100757</v>
      </c>
      <c r="E1421" s="107" t="s">
        <v>222</v>
      </c>
      <c r="F1421" s="108">
        <v>461188</v>
      </c>
      <c r="G1421" s="111">
        <v>42784</v>
      </c>
      <c r="H1421" s="93">
        <f t="shared" si="39"/>
        <v>461188</v>
      </c>
      <c r="I1421" s="108">
        <f t="shared" si="40"/>
        <v>0</v>
      </c>
      <c r="J1421" s="53"/>
      <c r="K1421" s="55"/>
      <c r="L1421" s="55"/>
      <c r="M1421" s="56"/>
      <c r="N1421" s="4"/>
      <c r="O1421" s="17"/>
      <c r="P1421" s="54"/>
      <c r="Q1421" s="25"/>
      <c r="R1421" s="17"/>
    </row>
    <row r="1422" spans="1:18" x14ac:dyDescent="0.25">
      <c r="A1422" s="103"/>
      <c r="B1422" s="119" t="s">
        <v>5681</v>
      </c>
      <c r="C1422" s="120"/>
      <c r="D1422" s="106">
        <v>100758</v>
      </c>
      <c r="E1422" s="107" t="s">
        <v>2535</v>
      </c>
      <c r="F1422" s="108">
        <v>2221.4</v>
      </c>
      <c r="G1422" s="111">
        <v>42779</v>
      </c>
      <c r="H1422" s="93">
        <f t="shared" si="39"/>
        <v>2221.4</v>
      </c>
      <c r="I1422" s="108">
        <f t="shared" si="40"/>
        <v>0</v>
      </c>
      <c r="J1422" s="53"/>
      <c r="K1422" s="55"/>
      <c r="L1422" s="55"/>
      <c r="M1422" s="56"/>
      <c r="N1422" s="4"/>
      <c r="O1422" s="17"/>
      <c r="P1422" s="54"/>
      <c r="Q1422" s="25"/>
      <c r="R1422" s="17"/>
    </row>
    <row r="1423" spans="1:18" x14ac:dyDescent="0.25">
      <c r="A1423" s="103"/>
      <c r="B1423" s="119" t="s">
        <v>5682</v>
      </c>
      <c r="C1423" s="120"/>
      <c r="D1423" s="106">
        <v>100759</v>
      </c>
      <c r="E1423" s="107" t="s">
        <v>205</v>
      </c>
      <c r="F1423" s="108">
        <v>22875.599999999999</v>
      </c>
      <c r="G1423" s="111">
        <v>42779</v>
      </c>
      <c r="H1423" s="93">
        <f t="shared" si="39"/>
        <v>22875.599999999999</v>
      </c>
      <c r="I1423" s="108">
        <f t="shared" si="40"/>
        <v>0</v>
      </c>
      <c r="J1423" s="53"/>
      <c r="K1423" s="55"/>
      <c r="L1423" s="55"/>
      <c r="M1423" s="56"/>
      <c r="N1423" s="4"/>
      <c r="O1423" s="17"/>
      <c r="P1423" s="54"/>
      <c r="Q1423" s="25"/>
      <c r="R1423" s="17"/>
    </row>
    <row r="1424" spans="1:18" x14ac:dyDescent="0.25">
      <c r="A1424" s="103"/>
      <c r="B1424" s="119" t="s">
        <v>5683</v>
      </c>
      <c r="C1424" s="120"/>
      <c r="D1424" s="106">
        <v>100760</v>
      </c>
      <c r="E1424" s="107" t="s">
        <v>430</v>
      </c>
      <c r="F1424" s="108">
        <v>2240.9</v>
      </c>
      <c r="G1424" s="111">
        <v>42777</v>
      </c>
      <c r="H1424" s="93">
        <f t="shared" si="39"/>
        <v>2240.9</v>
      </c>
      <c r="I1424" s="108">
        <f t="shared" si="40"/>
        <v>0</v>
      </c>
      <c r="J1424" s="53"/>
      <c r="K1424" s="55"/>
      <c r="L1424" s="55"/>
      <c r="M1424" s="56"/>
      <c r="N1424" s="4"/>
      <c r="O1424" s="17"/>
      <c r="P1424" s="54"/>
      <c r="Q1424" s="25"/>
      <c r="R1424" s="17"/>
    </row>
    <row r="1425" spans="1:18" x14ac:dyDescent="0.25">
      <c r="A1425" s="103"/>
      <c r="B1425" s="119" t="s">
        <v>5684</v>
      </c>
      <c r="C1425" s="120"/>
      <c r="D1425" s="106">
        <v>100761</v>
      </c>
      <c r="E1425" s="107" t="s">
        <v>321</v>
      </c>
      <c r="F1425" s="108">
        <v>866.4</v>
      </c>
      <c r="G1425" s="111">
        <v>42778</v>
      </c>
      <c r="H1425" s="93">
        <f t="shared" si="39"/>
        <v>866.4</v>
      </c>
      <c r="I1425" s="108">
        <f t="shared" si="40"/>
        <v>0</v>
      </c>
      <c r="J1425" s="53"/>
      <c r="K1425" s="55"/>
      <c r="L1425" s="55"/>
      <c r="M1425" s="56"/>
      <c r="N1425" s="4"/>
      <c r="O1425" s="17"/>
      <c r="P1425" s="54"/>
      <c r="Q1425" s="25"/>
      <c r="R1425" s="17"/>
    </row>
    <row r="1426" spans="1:18" x14ac:dyDescent="0.25">
      <c r="A1426" s="103"/>
      <c r="B1426" s="119" t="s">
        <v>5685</v>
      </c>
      <c r="C1426" s="120"/>
      <c r="D1426" s="106">
        <v>100762</v>
      </c>
      <c r="E1426" s="107" t="s">
        <v>231</v>
      </c>
      <c r="F1426" s="108">
        <v>9332.7000000000007</v>
      </c>
      <c r="G1426" s="111">
        <v>42779</v>
      </c>
      <c r="H1426" s="93">
        <f t="shared" si="39"/>
        <v>9332.7000000000007</v>
      </c>
      <c r="I1426" s="108">
        <f t="shared" si="40"/>
        <v>0</v>
      </c>
      <c r="J1426" s="53"/>
      <c r="K1426" s="55"/>
      <c r="L1426" s="55"/>
      <c r="M1426" s="56"/>
      <c r="N1426" s="4"/>
      <c r="O1426" s="17"/>
      <c r="P1426" s="54"/>
      <c r="Q1426" s="25"/>
      <c r="R1426" s="17"/>
    </row>
    <row r="1427" spans="1:18" x14ac:dyDescent="0.25">
      <c r="A1427" s="103"/>
      <c r="B1427" s="119" t="s">
        <v>5686</v>
      </c>
      <c r="C1427" s="120"/>
      <c r="D1427" s="106">
        <v>100763</v>
      </c>
      <c r="E1427" s="107" t="s">
        <v>1786</v>
      </c>
      <c r="F1427" s="108">
        <v>9768</v>
      </c>
      <c r="G1427" s="111">
        <v>42778</v>
      </c>
      <c r="H1427" s="93">
        <f t="shared" si="39"/>
        <v>9768</v>
      </c>
      <c r="I1427" s="108">
        <f t="shared" si="40"/>
        <v>0</v>
      </c>
      <c r="J1427" s="53"/>
      <c r="K1427" s="55"/>
      <c r="L1427" s="55"/>
      <c r="M1427" s="56"/>
      <c r="N1427" s="4"/>
      <c r="O1427" s="17"/>
      <c r="P1427" s="54"/>
      <c r="Q1427" s="25"/>
      <c r="R1427" s="17"/>
    </row>
    <row r="1428" spans="1:18" x14ac:dyDescent="0.25">
      <c r="A1428" s="103"/>
      <c r="B1428" s="119" t="s">
        <v>5687</v>
      </c>
      <c r="C1428" s="120"/>
      <c r="D1428" s="106">
        <v>100764</v>
      </c>
      <c r="E1428" s="107" t="s">
        <v>1335</v>
      </c>
      <c r="F1428" s="108">
        <v>9079.7999999999993</v>
      </c>
      <c r="G1428" s="111">
        <v>42778</v>
      </c>
      <c r="H1428" s="93">
        <f t="shared" si="39"/>
        <v>9079.7999999999993</v>
      </c>
      <c r="I1428" s="108">
        <f t="shared" si="40"/>
        <v>0</v>
      </c>
      <c r="J1428" s="53"/>
      <c r="K1428" s="55"/>
      <c r="L1428" s="55"/>
      <c r="M1428" s="56"/>
      <c r="N1428" s="4"/>
      <c r="O1428" s="17"/>
      <c r="P1428" s="54"/>
      <c r="Q1428" s="25"/>
      <c r="R1428" s="17"/>
    </row>
    <row r="1429" spans="1:18" x14ac:dyDescent="0.25">
      <c r="A1429" s="103"/>
      <c r="B1429" s="119" t="s">
        <v>5688</v>
      </c>
      <c r="C1429" s="120"/>
      <c r="D1429" s="106">
        <v>100765</v>
      </c>
      <c r="E1429" s="107" t="s">
        <v>28</v>
      </c>
      <c r="F1429" s="108">
        <v>4923</v>
      </c>
      <c r="G1429" s="111">
        <v>42778</v>
      </c>
      <c r="H1429" s="93">
        <f t="shared" si="39"/>
        <v>4923</v>
      </c>
      <c r="I1429" s="108">
        <f t="shared" si="40"/>
        <v>0</v>
      </c>
      <c r="J1429" s="53"/>
      <c r="K1429" s="55"/>
      <c r="L1429" s="55"/>
      <c r="M1429" s="56"/>
      <c r="N1429" s="4"/>
      <c r="O1429" s="17"/>
      <c r="P1429" s="54"/>
      <c r="Q1429" s="25"/>
      <c r="R1429" s="17"/>
    </row>
    <row r="1430" spans="1:18" x14ac:dyDescent="0.25">
      <c r="A1430" s="103"/>
      <c r="B1430" s="119" t="s">
        <v>5689</v>
      </c>
      <c r="C1430" s="120"/>
      <c r="D1430" s="106">
        <v>100766</v>
      </c>
      <c r="E1430" s="107" t="s">
        <v>143</v>
      </c>
      <c r="F1430" s="108">
        <v>6245</v>
      </c>
      <c r="G1430" s="111">
        <v>42778</v>
      </c>
      <c r="H1430" s="93">
        <f t="shared" si="39"/>
        <v>6245</v>
      </c>
      <c r="I1430" s="108">
        <f t="shared" si="40"/>
        <v>0</v>
      </c>
      <c r="J1430" s="53"/>
      <c r="K1430" s="55"/>
      <c r="L1430" s="55"/>
      <c r="M1430" s="56"/>
      <c r="N1430" s="4"/>
      <c r="O1430" s="17"/>
      <c r="P1430" s="54"/>
      <c r="Q1430" s="25"/>
      <c r="R1430" s="17"/>
    </row>
    <row r="1431" spans="1:18" x14ac:dyDescent="0.25">
      <c r="A1431" s="103"/>
      <c r="B1431" s="119" t="s">
        <v>5690</v>
      </c>
      <c r="C1431" s="120"/>
      <c r="D1431" s="106">
        <v>100767</v>
      </c>
      <c r="E1431" s="107" t="s">
        <v>17</v>
      </c>
      <c r="F1431" s="108">
        <v>5390</v>
      </c>
      <c r="G1431" s="114">
        <v>42778</v>
      </c>
      <c r="H1431" s="115">
        <f>5150+240</f>
        <v>5390</v>
      </c>
      <c r="I1431" s="115">
        <f t="shared" si="40"/>
        <v>0</v>
      </c>
      <c r="J1431" s="53"/>
      <c r="K1431" s="55"/>
      <c r="L1431" s="55"/>
      <c r="M1431" s="56"/>
      <c r="N1431" s="4"/>
      <c r="O1431" s="17"/>
      <c r="P1431" s="54"/>
      <c r="Q1431" s="25"/>
      <c r="R1431" s="17"/>
    </row>
    <row r="1432" spans="1:18" x14ac:dyDescent="0.25">
      <c r="A1432" s="103"/>
      <c r="B1432" s="119" t="s">
        <v>5691</v>
      </c>
      <c r="C1432" s="120"/>
      <c r="D1432" s="106">
        <v>100768</v>
      </c>
      <c r="E1432" s="107" t="s">
        <v>5674</v>
      </c>
      <c r="F1432" s="108">
        <v>16880.400000000001</v>
      </c>
      <c r="G1432" s="111">
        <v>42783</v>
      </c>
      <c r="H1432" s="93">
        <f t="shared" si="39"/>
        <v>16880.400000000001</v>
      </c>
      <c r="I1432" s="108">
        <f t="shared" si="40"/>
        <v>0</v>
      </c>
      <c r="J1432" s="53"/>
      <c r="K1432" s="55"/>
      <c r="L1432" s="55"/>
      <c r="M1432" s="56"/>
      <c r="N1432" s="4"/>
      <c r="O1432" s="17"/>
      <c r="P1432" s="54"/>
      <c r="Q1432" s="25"/>
      <c r="R1432" s="17"/>
    </row>
    <row r="1433" spans="1:18" x14ac:dyDescent="0.25">
      <c r="A1433" s="103"/>
      <c r="B1433" s="119" t="s">
        <v>5692</v>
      </c>
      <c r="C1433" s="120"/>
      <c r="D1433" s="106">
        <v>100769</v>
      </c>
      <c r="E1433" s="107" t="s">
        <v>231</v>
      </c>
      <c r="F1433" s="108">
        <v>34874.9</v>
      </c>
      <c r="G1433" s="114">
        <v>42779</v>
      </c>
      <c r="H1433" s="115">
        <f>24000+10874.9</f>
        <v>34874.9</v>
      </c>
      <c r="I1433" s="115">
        <f t="shared" si="40"/>
        <v>0</v>
      </c>
      <c r="J1433" s="53"/>
      <c r="K1433" s="55"/>
      <c r="L1433" s="55"/>
      <c r="M1433" s="56"/>
      <c r="N1433" s="4"/>
      <c r="O1433" s="17"/>
      <c r="P1433" s="54"/>
      <c r="Q1433" s="25"/>
      <c r="R1433" s="17"/>
    </row>
    <row r="1434" spans="1:18" x14ac:dyDescent="0.25">
      <c r="A1434" s="103"/>
      <c r="B1434" s="119" t="s">
        <v>5693</v>
      </c>
      <c r="C1434" s="120"/>
      <c r="D1434" s="106">
        <v>100770</v>
      </c>
      <c r="E1434" s="107" t="s">
        <v>67</v>
      </c>
      <c r="F1434" s="108">
        <v>18192.900000000001</v>
      </c>
      <c r="G1434" s="111">
        <v>42780</v>
      </c>
      <c r="H1434" s="93">
        <f t="shared" si="39"/>
        <v>18192.900000000001</v>
      </c>
      <c r="I1434" s="108">
        <f t="shared" si="40"/>
        <v>0</v>
      </c>
      <c r="J1434" s="53"/>
      <c r="K1434" s="55"/>
      <c r="L1434" s="55"/>
      <c r="M1434" s="56"/>
      <c r="N1434" s="4"/>
      <c r="O1434" s="17"/>
      <c r="P1434" s="54"/>
      <c r="Q1434" s="25"/>
      <c r="R1434" s="17"/>
    </row>
    <row r="1435" spans="1:18" x14ac:dyDescent="0.25">
      <c r="A1435" s="103"/>
      <c r="B1435" s="119" t="s">
        <v>5694</v>
      </c>
      <c r="C1435" s="120"/>
      <c r="D1435" s="106">
        <v>100771</v>
      </c>
      <c r="E1435" s="107" t="s">
        <v>118</v>
      </c>
      <c r="F1435" s="108">
        <v>31008.18</v>
      </c>
      <c r="G1435" s="111">
        <v>42778</v>
      </c>
      <c r="H1435" s="93">
        <f t="shared" si="39"/>
        <v>31008.18</v>
      </c>
      <c r="I1435" s="108">
        <f t="shared" si="40"/>
        <v>0</v>
      </c>
      <c r="J1435" s="53"/>
      <c r="K1435" s="55"/>
      <c r="L1435" s="55"/>
      <c r="M1435" s="56"/>
      <c r="N1435" s="4"/>
      <c r="O1435" s="17"/>
      <c r="P1435" s="54"/>
      <c r="Q1435" s="25"/>
      <c r="R1435" s="17"/>
    </row>
    <row r="1436" spans="1:18" x14ac:dyDescent="0.25">
      <c r="A1436" s="103"/>
      <c r="B1436" s="119" t="s">
        <v>5695</v>
      </c>
      <c r="C1436" s="120"/>
      <c r="D1436" s="106">
        <v>100772</v>
      </c>
      <c r="E1436" s="107" t="s">
        <v>157</v>
      </c>
      <c r="F1436" s="108">
        <v>31306.5</v>
      </c>
      <c r="G1436" s="114">
        <v>42778</v>
      </c>
      <c r="H1436" s="115">
        <f>30000+1306.5</f>
        <v>31306.5</v>
      </c>
      <c r="I1436" s="115">
        <f t="shared" si="40"/>
        <v>0</v>
      </c>
      <c r="J1436" s="53"/>
      <c r="K1436" s="55"/>
      <c r="L1436" s="55"/>
      <c r="M1436" s="56"/>
      <c r="N1436" s="4"/>
      <c r="O1436" s="17"/>
      <c r="P1436" s="54"/>
      <c r="Q1436" s="25"/>
      <c r="R1436" s="17"/>
    </row>
    <row r="1437" spans="1:18" x14ac:dyDescent="0.25">
      <c r="A1437" s="103"/>
      <c r="B1437" s="119" t="s">
        <v>5696</v>
      </c>
      <c r="C1437" s="120"/>
      <c r="D1437" s="106">
        <v>100773</v>
      </c>
      <c r="E1437" s="107" t="s">
        <v>1645</v>
      </c>
      <c r="F1437" s="108">
        <v>1334.6</v>
      </c>
      <c r="G1437" s="111">
        <v>42778</v>
      </c>
      <c r="H1437" s="93">
        <f t="shared" si="39"/>
        <v>1334.6</v>
      </c>
      <c r="I1437" s="108">
        <f t="shared" si="40"/>
        <v>0</v>
      </c>
      <c r="J1437" s="53"/>
      <c r="K1437" s="55"/>
      <c r="L1437" s="55"/>
      <c r="M1437" s="56"/>
      <c r="N1437" s="4"/>
      <c r="O1437" s="17"/>
      <c r="P1437" s="54"/>
      <c r="Q1437" s="25"/>
      <c r="R1437" s="17"/>
    </row>
    <row r="1438" spans="1:18" x14ac:dyDescent="0.25">
      <c r="A1438" s="103"/>
      <c r="B1438" s="119" t="s">
        <v>5697</v>
      </c>
      <c r="C1438" s="120"/>
      <c r="D1438" s="106">
        <v>100774</v>
      </c>
      <c r="E1438" s="107" t="s">
        <v>492</v>
      </c>
      <c r="F1438" s="108">
        <v>5673.6</v>
      </c>
      <c r="G1438" s="111">
        <v>42788</v>
      </c>
      <c r="H1438" s="93">
        <f t="shared" si="39"/>
        <v>5673.6</v>
      </c>
      <c r="I1438" s="108">
        <f t="shared" si="40"/>
        <v>0</v>
      </c>
      <c r="J1438" s="53"/>
      <c r="K1438" s="55"/>
      <c r="L1438" s="55"/>
      <c r="M1438" s="56"/>
      <c r="N1438" s="4"/>
      <c r="O1438" s="17"/>
      <c r="P1438" s="54"/>
      <c r="Q1438" s="25"/>
      <c r="R1438" s="17"/>
    </row>
    <row r="1439" spans="1:18" x14ac:dyDescent="0.25">
      <c r="A1439" s="103"/>
      <c r="B1439" s="119" t="s">
        <v>5698</v>
      </c>
      <c r="C1439" s="120"/>
      <c r="D1439" s="106">
        <v>100775</v>
      </c>
      <c r="E1439" s="107" t="s">
        <v>1645</v>
      </c>
      <c r="F1439" s="108">
        <v>291.60000000000002</v>
      </c>
      <c r="G1439" s="111">
        <v>42778</v>
      </c>
      <c r="H1439" s="93">
        <f t="shared" si="39"/>
        <v>291.60000000000002</v>
      </c>
      <c r="I1439" s="108">
        <f t="shared" si="40"/>
        <v>0</v>
      </c>
      <c r="J1439" s="53"/>
      <c r="K1439" s="55"/>
      <c r="L1439" s="55"/>
      <c r="M1439" s="56"/>
      <c r="N1439" s="4"/>
      <c r="O1439" s="17"/>
      <c r="P1439" s="54"/>
      <c r="Q1439" s="25"/>
      <c r="R1439" s="17"/>
    </row>
    <row r="1440" spans="1:18" x14ac:dyDescent="0.25">
      <c r="A1440" s="103"/>
      <c r="B1440" s="119" t="s">
        <v>5699</v>
      </c>
      <c r="C1440" s="120"/>
      <c r="D1440" s="106">
        <v>100776</v>
      </c>
      <c r="E1440" s="107" t="s">
        <v>12</v>
      </c>
      <c r="F1440" s="108">
        <v>3058.4</v>
      </c>
      <c r="G1440" s="111">
        <v>42778</v>
      </c>
      <c r="H1440" s="93">
        <f t="shared" si="39"/>
        <v>3058.4</v>
      </c>
      <c r="I1440" s="108">
        <f t="shared" si="40"/>
        <v>0</v>
      </c>
      <c r="J1440" s="53"/>
      <c r="K1440" s="55"/>
      <c r="L1440" s="55"/>
      <c r="M1440" s="56"/>
      <c r="N1440" s="4"/>
      <c r="O1440" s="17"/>
      <c r="P1440" s="54"/>
      <c r="Q1440" s="25"/>
      <c r="R1440" s="17"/>
    </row>
    <row r="1441" spans="1:18" x14ac:dyDescent="0.25">
      <c r="A1441" s="103"/>
      <c r="B1441" s="119" t="s">
        <v>5700</v>
      </c>
      <c r="C1441" s="120"/>
      <c r="D1441" s="106">
        <v>100777</v>
      </c>
      <c r="E1441" s="107" t="s">
        <v>141</v>
      </c>
      <c r="F1441" s="108">
        <v>11284.6</v>
      </c>
      <c r="G1441" s="111">
        <v>42778</v>
      </c>
      <c r="H1441" s="93">
        <f t="shared" si="39"/>
        <v>11284.6</v>
      </c>
      <c r="I1441" s="108">
        <f t="shared" si="40"/>
        <v>0</v>
      </c>
      <c r="J1441" s="53"/>
      <c r="K1441" s="55"/>
      <c r="L1441" s="55"/>
      <c r="M1441" s="56"/>
      <c r="N1441" s="4"/>
      <c r="O1441" s="17"/>
      <c r="P1441" s="54"/>
      <c r="Q1441" s="25"/>
      <c r="R1441" s="17"/>
    </row>
    <row r="1442" spans="1:18" x14ac:dyDescent="0.25">
      <c r="A1442" s="103"/>
      <c r="B1442" s="119" t="s">
        <v>5701</v>
      </c>
      <c r="C1442" s="120"/>
      <c r="D1442" s="106">
        <v>100778</v>
      </c>
      <c r="E1442" s="107" t="s">
        <v>14</v>
      </c>
      <c r="F1442" s="108">
        <v>18910.8</v>
      </c>
      <c r="G1442" s="111">
        <v>42778</v>
      </c>
      <c r="H1442" s="93">
        <f t="shared" si="39"/>
        <v>18910.8</v>
      </c>
      <c r="I1442" s="108">
        <f t="shared" si="40"/>
        <v>0</v>
      </c>
      <c r="J1442" s="53"/>
      <c r="K1442" s="55"/>
      <c r="L1442" s="55"/>
      <c r="M1442" s="56"/>
      <c r="N1442" s="4"/>
      <c r="O1442" s="17"/>
      <c r="P1442" s="54"/>
      <c r="Q1442" s="25"/>
      <c r="R1442" s="17"/>
    </row>
    <row r="1443" spans="1:18" x14ac:dyDescent="0.25">
      <c r="A1443" s="103"/>
      <c r="B1443" s="119" t="s">
        <v>5702</v>
      </c>
      <c r="C1443" s="120"/>
      <c r="D1443" s="106">
        <v>100779</v>
      </c>
      <c r="E1443" s="116" t="s">
        <v>1830</v>
      </c>
      <c r="F1443" s="117">
        <v>0</v>
      </c>
      <c r="G1443" s="118" t="s">
        <v>95</v>
      </c>
      <c r="H1443" s="117">
        <f t="shared" si="39"/>
        <v>0</v>
      </c>
      <c r="I1443" s="117">
        <f t="shared" si="40"/>
        <v>0</v>
      </c>
      <c r="J1443" s="53"/>
      <c r="K1443" s="55"/>
      <c r="L1443" s="55"/>
      <c r="M1443" s="56"/>
      <c r="N1443" s="4"/>
      <c r="O1443" s="17"/>
      <c r="P1443" s="54"/>
      <c r="Q1443" s="25"/>
      <c r="R1443" s="17"/>
    </row>
    <row r="1444" spans="1:18" x14ac:dyDescent="0.25">
      <c r="A1444" s="103"/>
      <c r="B1444" s="119" t="s">
        <v>5703</v>
      </c>
      <c r="C1444" s="120"/>
      <c r="D1444" s="106">
        <v>100780</v>
      </c>
      <c r="E1444" s="116" t="s">
        <v>470</v>
      </c>
      <c r="F1444" s="117">
        <v>0</v>
      </c>
      <c r="G1444" s="118" t="s">
        <v>95</v>
      </c>
      <c r="H1444" s="117">
        <f t="shared" si="39"/>
        <v>0</v>
      </c>
      <c r="I1444" s="117">
        <f t="shared" si="40"/>
        <v>0</v>
      </c>
      <c r="J1444" s="53"/>
      <c r="K1444" s="55"/>
      <c r="L1444" s="55"/>
      <c r="M1444" s="56"/>
      <c r="N1444" s="4"/>
      <c r="O1444" s="17"/>
      <c r="P1444" s="54"/>
      <c r="Q1444" s="25"/>
      <c r="R1444" s="17"/>
    </row>
    <row r="1445" spans="1:18" x14ac:dyDescent="0.25">
      <c r="A1445" s="103"/>
      <c r="B1445" s="119" t="s">
        <v>5704</v>
      </c>
      <c r="C1445" s="120"/>
      <c r="D1445" s="106">
        <v>100781</v>
      </c>
      <c r="E1445" s="116" t="s">
        <v>470</v>
      </c>
      <c r="F1445" s="117">
        <v>0</v>
      </c>
      <c r="G1445" s="118" t="s">
        <v>95</v>
      </c>
      <c r="H1445" s="117">
        <f t="shared" si="39"/>
        <v>0</v>
      </c>
      <c r="I1445" s="117">
        <f t="shared" si="40"/>
        <v>0</v>
      </c>
      <c r="J1445" s="53"/>
      <c r="K1445" s="55"/>
      <c r="L1445" s="55"/>
      <c r="M1445" s="56"/>
      <c r="N1445" s="4"/>
      <c r="O1445" s="17"/>
      <c r="P1445" s="54"/>
      <c r="Q1445" s="25"/>
      <c r="R1445" s="17"/>
    </row>
    <row r="1446" spans="1:18" x14ac:dyDescent="0.25">
      <c r="A1446" s="103"/>
      <c r="B1446" s="119" t="s">
        <v>5705</v>
      </c>
      <c r="C1446" s="120"/>
      <c r="D1446" s="106">
        <v>100782</v>
      </c>
      <c r="E1446" s="107" t="s">
        <v>111</v>
      </c>
      <c r="F1446" s="108">
        <v>2306.6</v>
      </c>
      <c r="G1446" s="111">
        <v>42778</v>
      </c>
      <c r="H1446" s="93">
        <f t="shared" si="39"/>
        <v>2306.6</v>
      </c>
      <c r="I1446" s="108">
        <f t="shared" si="40"/>
        <v>0</v>
      </c>
      <c r="J1446" s="53"/>
      <c r="K1446" s="55"/>
      <c r="L1446" s="55"/>
      <c r="M1446" s="56"/>
      <c r="N1446" s="4"/>
      <c r="O1446" s="17"/>
      <c r="P1446" s="54"/>
      <c r="Q1446" s="25"/>
      <c r="R1446" s="17"/>
    </row>
    <row r="1447" spans="1:18" x14ac:dyDescent="0.25">
      <c r="A1447" s="103"/>
      <c r="B1447" s="119" t="s">
        <v>5706</v>
      </c>
      <c r="C1447" s="120"/>
      <c r="D1447" s="106">
        <v>100783</v>
      </c>
      <c r="E1447" s="107" t="s">
        <v>470</v>
      </c>
      <c r="F1447" s="108">
        <v>8370</v>
      </c>
      <c r="G1447" s="111">
        <v>42778</v>
      </c>
      <c r="H1447" s="93">
        <f t="shared" si="39"/>
        <v>8370</v>
      </c>
      <c r="I1447" s="108">
        <f t="shared" si="40"/>
        <v>0</v>
      </c>
      <c r="J1447" s="53"/>
      <c r="K1447" s="55"/>
      <c r="L1447" s="55"/>
      <c r="M1447" s="56"/>
      <c r="N1447" s="4"/>
      <c r="O1447" s="17"/>
      <c r="P1447" s="54"/>
      <c r="Q1447" s="25"/>
      <c r="R1447" s="17"/>
    </row>
    <row r="1448" spans="1:18" x14ac:dyDescent="0.25">
      <c r="A1448" s="103"/>
      <c r="B1448" s="119" t="s">
        <v>5707</v>
      </c>
      <c r="C1448" s="120"/>
      <c r="D1448" s="106">
        <v>100784</v>
      </c>
      <c r="E1448" s="107" t="s">
        <v>1090</v>
      </c>
      <c r="F1448" s="108">
        <v>3217.6</v>
      </c>
      <c r="G1448" s="111">
        <v>42778</v>
      </c>
      <c r="H1448" s="93">
        <f t="shared" si="39"/>
        <v>3217.6</v>
      </c>
      <c r="I1448" s="108">
        <f t="shared" si="40"/>
        <v>0</v>
      </c>
      <c r="J1448" s="53"/>
      <c r="K1448" s="55"/>
      <c r="L1448" s="55"/>
      <c r="M1448" s="56"/>
      <c r="N1448" s="4"/>
      <c r="O1448" s="17"/>
      <c r="P1448" s="54"/>
      <c r="Q1448" s="25"/>
      <c r="R1448" s="17"/>
    </row>
    <row r="1449" spans="1:18" x14ac:dyDescent="0.25">
      <c r="A1449" s="103"/>
      <c r="B1449" s="119" t="s">
        <v>5708</v>
      </c>
      <c r="C1449" s="120"/>
      <c r="D1449" s="106">
        <v>100785</v>
      </c>
      <c r="E1449" s="107" t="s">
        <v>1116</v>
      </c>
      <c r="F1449" s="108">
        <v>5289</v>
      </c>
      <c r="G1449" s="111">
        <v>42779</v>
      </c>
      <c r="H1449" s="93">
        <f t="shared" si="39"/>
        <v>5289</v>
      </c>
      <c r="I1449" s="108">
        <f t="shared" si="40"/>
        <v>0</v>
      </c>
      <c r="J1449" s="53"/>
      <c r="K1449" s="55"/>
      <c r="L1449" s="55"/>
      <c r="M1449" s="56"/>
      <c r="N1449" s="4"/>
      <c r="O1449" s="17"/>
      <c r="P1449" s="54"/>
      <c r="Q1449" s="25"/>
      <c r="R1449" s="17"/>
    </row>
    <row r="1450" spans="1:18" x14ac:dyDescent="0.25">
      <c r="A1450" s="103"/>
      <c r="B1450" s="119" t="s">
        <v>5709</v>
      </c>
      <c r="C1450" s="120"/>
      <c r="D1450" s="106">
        <v>100786</v>
      </c>
      <c r="E1450" s="107" t="s">
        <v>1090</v>
      </c>
      <c r="F1450" s="108">
        <v>8460</v>
      </c>
      <c r="G1450" s="111">
        <v>42778</v>
      </c>
      <c r="H1450" s="93">
        <f t="shared" si="39"/>
        <v>8460</v>
      </c>
      <c r="I1450" s="108">
        <f t="shared" si="40"/>
        <v>0</v>
      </c>
      <c r="J1450" s="53"/>
      <c r="K1450" s="55"/>
      <c r="L1450" s="55"/>
      <c r="M1450" s="56"/>
      <c r="N1450" s="4"/>
      <c r="O1450" s="17"/>
      <c r="P1450" s="54"/>
      <c r="Q1450" s="25"/>
      <c r="R1450" s="17"/>
    </row>
    <row r="1451" spans="1:18" x14ac:dyDescent="0.25">
      <c r="A1451" s="103"/>
      <c r="B1451" s="119" t="s">
        <v>5710</v>
      </c>
      <c r="C1451" s="120"/>
      <c r="D1451" s="106">
        <v>100787</v>
      </c>
      <c r="E1451" s="107" t="s">
        <v>79</v>
      </c>
      <c r="F1451" s="108">
        <v>2700</v>
      </c>
      <c r="G1451" s="111">
        <v>42778</v>
      </c>
      <c r="H1451" s="93">
        <f t="shared" si="39"/>
        <v>2700</v>
      </c>
      <c r="I1451" s="108">
        <f t="shared" si="40"/>
        <v>0</v>
      </c>
      <c r="J1451" s="53"/>
      <c r="K1451" s="55"/>
      <c r="L1451" s="55"/>
      <c r="M1451" s="56"/>
      <c r="N1451" s="4"/>
      <c r="O1451" s="17"/>
      <c r="P1451" s="54"/>
      <c r="Q1451" s="25"/>
      <c r="R1451" s="17"/>
    </row>
    <row r="1452" spans="1:18" x14ac:dyDescent="0.25">
      <c r="A1452" s="103"/>
      <c r="B1452" s="119" t="s">
        <v>5711</v>
      </c>
      <c r="C1452" s="120"/>
      <c r="D1452" s="106">
        <v>100788</v>
      </c>
      <c r="E1452" s="107" t="s">
        <v>5588</v>
      </c>
      <c r="F1452" s="108">
        <v>45846</v>
      </c>
      <c r="G1452" s="111">
        <v>42788</v>
      </c>
      <c r="H1452" s="93">
        <f t="shared" si="39"/>
        <v>45846</v>
      </c>
      <c r="I1452" s="108">
        <f t="shared" si="40"/>
        <v>0</v>
      </c>
      <c r="J1452" s="53"/>
      <c r="K1452" s="55"/>
      <c r="L1452" s="55"/>
      <c r="M1452" s="56"/>
      <c r="N1452" s="4"/>
      <c r="O1452" s="17"/>
      <c r="P1452" s="54"/>
      <c r="Q1452" s="25"/>
      <c r="R1452" s="17"/>
    </row>
    <row r="1453" spans="1:18" x14ac:dyDescent="0.25">
      <c r="A1453" s="103"/>
      <c r="B1453" s="119" t="s">
        <v>5712</v>
      </c>
      <c r="C1453" s="120"/>
      <c r="D1453" s="106">
        <v>100789</v>
      </c>
      <c r="E1453" s="107" t="s">
        <v>47</v>
      </c>
      <c r="F1453" s="108">
        <v>3230.1</v>
      </c>
      <c r="G1453" s="111">
        <v>42778</v>
      </c>
      <c r="H1453" s="93">
        <f t="shared" si="39"/>
        <v>3230.1</v>
      </c>
      <c r="I1453" s="108">
        <f t="shared" si="40"/>
        <v>0</v>
      </c>
      <c r="J1453" s="53"/>
      <c r="K1453" s="55"/>
      <c r="L1453" s="55"/>
      <c r="M1453" s="56"/>
      <c r="N1453" s="4"/>
      <c r="O1453" s="17"/>
      <c r="P1453" s="54"/>
      <c r="Q1453" s="25"/>
      <c r="R1453" s="17"/>
    </row>
    <row r="1454" spans="1:18" x14ac:dyDescent="0.25">
      <c r="A1454" s="103"/>
      <c r="B1454" s="119" t="s">
        <v>5713</v>
      </c>
      <c r="C1454" s="120"/>
      <c r="D1454" s="106">
        <v>100790</v>
      </c>
      <c r="E1454" s="107" t="s">
        <v>71</v>
      </c>
      <c r="F1454" s="108">
        <v>1879.5</v>
      </c>
      <c r="G1454" s="111">
        <v>42778</v>
      </c>
      <c r="H1454" s="93">
        <f t="shared" si="39"/>
        <v>1879.5</v>
      </c>
      <c r="I1454" s="108">
        <f t="shared" si="40"/>
        <v>0</v>
      </c>
      <c r="J1454" s="53"/>
      <c r="K1454" s="55"/>
      <c r="L1454" s="55"/>
      <c r="M1454" s="56"/>
      <c r="N1454" s="4"/>
      <c r="O1454" s="17"/>
      <c r="P1454" s="54"/>
      <c r="Q1454" s="25"/>
      <c r="R1454" s="17"/>
    </row>
    <row r="1455" spans="1:18" x14ac:dyDescent="0.25">
      <c r="A1455" s="103"/>
      <c r="B1455" s="119" t="s">
        <v>5714</v>
      </c>
      <c r="C1455" s="120"/>
      <c r="D1455" s="106">
        <v>100791</v>
      </c>
      <c r="E1455" s="107" t="s">
        <v>457</v>
      </c>
      <c r="F1455" s="108">
        <v>6110</v>
      </c>
      <c r="G1455" s="111">
        <v>42778</v>
      </c>
      <c r="H1455" s="93">
        <f t="shared" si="39"/>
        <v>6110</v>
      </c>
      <c r="I1455" s="108">
        <f t="shared" si="40"/>
        <v>0</v>
      </c>
      <c r="J1455" s="53"/>
      <c r="K1455" s="55"/>
      <c r="L1455" s="55"/>
      <c r="M1455" s="56"/>
      <c r="N1455" s="4"/>
      <c r="O1455" s="17"/>
      <c r="P1455" s="54"/>
      <c r="Q1455" s="25"/>
      <c r="R1455" s="17"/>
    </row>
    <row r="1456" spans="1:18" x14ac:dyDescent="0.25">
      <c r="A1456" s="103"/>
      <c r="B1456" s="119" t="s">
        <v>5715</v>
      </c>
      <c r="C1456" s="120"/>
      <c r="D1456" s="106">
        <v>100792</v>
      </c>
      <c r="E1456" s="107" t="s">
        <v>69</v>
      </c>
      <c r="F1456" s="108">
        <v>2305.8000000000002</v>
      </c>
      <c r="G1456" s="111">
        <v>42778</v>
      </c>
      <c r="H1456" s="93">
        <f t="shared" si="39"/>
        <v>2305.8000000000002</v>
      </c>
      <c r="I1456" s="108">
        <f t="shared" si="40"/>
        <v>0</v>
      </c>
      <c r="J1456" s="53"/>
      <c r="K1456" s="55"/>
      <c r="L1456" s="55"/>
      <c r="M1456" s="56"/>
      <c r="N1456" s="4"/>
      <c r="O1456" s="17"/>
      <c r="P1456" s="54"/>
      <c r="Q1456" s="25"/>
      <c r="R1456" s="17"/>
    </row>
    <row r="1457" spans="1:18" x14ac:dyDescent="0.25">
      <c r="A1457" s="103"/>
      <c r="B1457" s="119" t="s">
        <v>5716</v>
      </c>
      <c r="C1457" s="120"/>
      <c r="D1457" s="106">
        <v>100793</v>
      </c>
      <c r="E1457" s="107" t="s">
        <v>168</v>
      </c>
      <c r="F1457" s="108">
        <v>850.4</v>
      </c>
      <c r="G1457" s="111">
        <v>42778</v>
      </c>
      <c r="H1457" s="93">
        <f t="shared" si="39"/>
        <v>850.4</v>
      </c>
      <c r="I1457" s="108">
        <f t="shared" si="40"/>
        <v>0</v>
      </c>
      <c r="J1457" s="53"/>
      <c r="K1457" s="55"/>
      <c r="L1457" s="55"/>
      <c r="M1457" s="56"/>
      <c r="N1457" s="4"/>
      <c r="O1457" s="17"/>
      <c r="P1457" s="54"/>
      <c r="Q1457" s="25"/>
      <c r="R1457" s="17"/>
    </row>
    <row r="1458" spans="1:18" x14ac:dyDescent="0.25">
      <c r="A1458" s="103"/>
      <c r="B1458" s="119" t="s">
        <v>5717</v>
      </c>
      <c r="C1458" s="120"/>
      <c r="D1458" s="106">
        <v>100794</v>
      </c>
      <c r="E1458" s="107" t="s">
        <v>168</v>
      </c>
      <c r="F1458" s="108">
        <v>160.6</v>
      </c>
      <c r="G1458" s="111">
        <v>42778</v>
      </c>
      <c r="H1458" s="93">
        <f t="shared" si="39"/>
        <v>160.6</v>
      </c>
      <c r="I1458" s="108">
        <f t="shared" si="40"/>
        <v>0</v>
      </c>
      <c r="J1458" s="53"/>
      <c r="K1458" s="55"/>
      <c r="L1458" s="55"/>
      <c r="M1458" s="56"/>
      <c r="N1458" s="4"/>
      <c r="O1458" s="17"/>
      <c r="P1458" s="54"/>
      <c r="Q1458" s="25"/>
      <c r="R1458" s="17"/>
    </row>
    <row r="1459" spans="1:18" x14ac:dyDescent="0.25">
      <c r="A1459" s="103"/>
      <c r="B1459" s="119" t="s">
        <v>5718</v>
      </c>
      <c r="C1459" s="120"/>
      <c r="D1459" s="106">
        <v>100795</v>
      </c>
      <c r="E1459" s="107" t="s">
        <v>30</v>
      </c>
      <c r="F1459" s="108">
        <v>3078.4</v>
      </c>
      <c r="G1459" s="111">
        <v>42778</v>
      </c>
      <c r="H1459" s="93">
        <f t="shared" si="39"/>
        <v>3078.4</v>
      </c>
      <c r="I1459" s="108">
        <f t="shared" si="40"/>
        <v>0</v>
      </c>
      <c r="J1459" s="53"/>
      <c r="K1459" s="55"/>
      <c r="L1459" s="55"/>
      <c r="M1459" s="56"/>
      <c r="N1459" s="4"/>
      <c r="O1459" s="17"/>
      <c r="P1459" s="54"/>
      <c r="Q1459" s="25"/>
      <c r="R1459" s="17"/>
    </row>
    <row r="1460" spans="1:18" x14ac:dyDescent="0.25">
      <c r="A1460" s="103"/>
      <c r="B1460" s="119" t="s">
        <v>5719</v>
      </c>
      <c r="C1460" s="120"/>
      <c r="D1460" s="106">
        <v>100796</v>
      </c>
      <c r="E1460" s="107" t="s">
        <v>220</v>
      </c>
      <c r="F1460" s="108">
        <v>1117.8</v>
      </c>
      <c r="G1460" s="111">
        <v>42778</v>
      </c>
      <c r="H1460" s="93">
        <f t="shared" si="39"/>
        <v>1117.8</v>
      </c>
      <c r="I1460" s="108">
        <f t="shared" si="40"/>
        <v>0</v>
      </c>
      <c r="J1460" s="53"/>
      <c r="K1460" s="55"/>
      <c r="L1460" s="55"/>
      <c r="M1460" s="56"/>
      <c r="N1460" s="4"/>
      <c r="O1460" s="17"/>
      <c r="P1460" s="54"/>
      <c r="Q1460" s="25"/>
      <c r="R1460" s="17"/>
    </row>
    <row r="1461" spans="1:18" x14ac:dyDescent="0.25">
      <c r="A1461" s="103"/>
      <c r="B1461" s="119" t="s">
        <v>5720</v>
      </c>
      <c r="C1461" s="120"/>
      <c r="D1461" s="106">
        <v>100797</v>
      </c>
      <c r="E1461" s="116" t="s">
        <v>115</v>
      </c>
      <c r="F1461" s="117">
        <v>0</v>
      </c>
      <c r="G1461" s="118" t="s">
        <v>95</v>
      </c>
      <c r="H1461" s="117">
        <f t="shared" si="39"/>
        <v>0</v>
      </c>
      <c r="I1461" s="117">
        <f t="shared" si="40"/>
        <v>0</v>
      </c>
      <c r="J1461" s="53"/>
      <c r="K1461" s="55"/>
      <c r="L1461" s="55"/>
      <c r="M1461" s="56"/>
      <c r="N1461" s="4"/>
      <c r="O1461" s="17"/>
      <c r="P1461" s="54"/>
      <c r="Q1461" s="25"/>
      <c r="R1461" s="17"/>
    </row>
    <row r="1462" spans="1:18" x14ac:dyDescent="0.25">
      <c r="A1462" s="103"/>
      <c r="B1462" s="119" t="s">
        <v>5721</v>
      </c>
      <c r="C1462" s="120"/>
      <c r="D1462" s="106">
        <v>100798</v>
      </c>
      <c r="E1462" s="107" t="s">
        <v>115</v>
      </c>
      <c r="F1462" s="108">
        <v>4141.95</v>
      </c>
      <c r="G1462" s="111">
        <v>42778</v>
      </c>
      <c r="H1462" s="93">
        <f t="shared" si="39"/>
        <v>4141.95</v>
      </c>
      <c r="I1462" s="108">
        <f t="shared" si="40"/>
        <v>0</v>
      </c>
      <c r="J1462" s="53"/>
      <c r="K1462" s="55"/>
      <c r="L1462" s="55"/>
      <c r="M1462" s="56"/>
      <c r="N1462" s="4"/>
      <c r="O1462" s="17"/>
      <c r="P1462" s="54"/>
      <c r="Q1462" s="25"/>
      <c r="R1462" s="17"/>
    </row>
    <row r="1463" spans="1:18" x14ac:dyDescent="0.25">
      <c r="A1463" s="103"/>
      <c r="B1463" s="119" t="s">
        <v>5722</v>
      </c>
      <c r="C1463" s="120"/>
      <c r="D1463" s="106">
        <v>100799</v>
      </c>
      <c r="E1463" s="107" t="s">
        <v>81</v>
      </c>
      <c r="F1463" s="108">
        <v>8618.1</v>
      </c>
      <c r="G1463" s="111">
        <v>42779</v>
      </c>
      <c r="H1463" s="93">
        <f t="shared" si="39"/>
        <v>8618.1</v>
      </c>
      <c r="I1463" s="108">
        <f t="shared" si="40"/>
        <v>0</v>
      </c>
      <c r="J1463" s="53"/>
      <c r="K1463" s="55"/>
      <c r="L1463" s="55"/>
      <c r="M1463" s="56"/>
      <c r="N1463" s="4"/>
      <c r="O1463" s="17"/>
      <c r="P1463" s="54"/>
      <c r="Q1463" s="25"/>
      <c r="R1463" s="17"/>
    </row>
    <row r="1464" spans="1:18" x14ac:dyDescent="0.25">
      <c r="A1464" s="103"/>
      <c r="B1464" s="119" t="s">
        <v>5723</v>
      </c>
      <c r="C1464" s="120"/>
      <c r="D1464" s="106">
        <v>100800</v>
      </c>
      <c r="E1464" s="107" t="s">
        <v>30</v>
      </c>
      <c r="F1464" s="108">
        <v>2734.7</v>
      </c>
      <c r="G1464" s="111">
        <v>42778</v>
      </c>
      <c r="H1464" s="93">
        <f t="shared" si="39"/>
        <v>2734.7</v>
      </c>
      <c r="I1464" s="108">
        <f t="shared" si="40"/>
        <v>0</v>
      </c>
      <c r="J1464" s="53"/>
      <c r="K1464" s="55"/>
      <c r="L1464" s="55"/>
      <c r="M1464" s="56"/>
      <c r="N1464" s="4"/>
      <c r="O1464" s="17"/>
      <c r="P1464" s="54"/>
      <c r="Q1464" s="25"/>
      <c r="R1464" s="17"/>
    </row>
    <row r="1465" spans="1:18" x14ac:dyDescent="0.25">
      <c r="A1465" s="103"/>
      <c r="B1465" s="119" t="s">
        <v>5724</v>
      </c>
      <c r="C1465" s="120"/>
      <c r="D1465" s="106">
        <v>100801</v>
      </c>
      <c r="E1465" s="107" t="s">
        <v>99</v>
      </c>
      <c r="F1465" s="108">
        <v>3430</v>
      </c>
      <c r="G1465" s="111">
        <v>42779</v>
      </c>
      <c r="H1465" s="93">
        <f t="shared" si="39"/>
        <v>3430</v>
      </c>
      <c r="I1465" s="108">
        <f t="shared" si="40"/>
        <v>0</v>
      </c>
      <c r="J1465" s="53"/>
      <c r="K1465" s="55"/>
      <c r="L1465" s="55"/>
      <c r="M1465" s="56"/>
      <c r="N1465" s="4"/>
      <c r="O1465" s="17"/>
      <c r="P1465" s="54"/>
      <c r="Q1465" s="25"/>
      <c r="R1465" s="17"/>
    </row>
    <row r="1466" spans="1:18" x14ac:dyDescent="0.25">
      <c r="A1466" s="103"/>
      <c r="B1466" s="119" t="s">
        <v>5725</v>
      </c>
      <c r="C1466" s="120"/>
      <c r="D1466" s="106">
        <v>100802</v>
      </c>
      <c r="E1466" s="107" t="s">
        <v>4369</v>
      </c>
      <c r="F1466" s="108">
        <v>1614</v>
      </c>
      <c r="G1466" s="111">
        <v>42779</v>
      </c>
      <c r="H1466" s="93">
        <f t="shared" si="39"/>
        <v>1614</v>
      </c>
      <c r="I1466" s="108">
        <f t="shared" si="40"/>
        <v>0</v>
      </c>
      <c r="J1466" s="53"/>
      <c r="K1466" s="55"/>
      <c r="L1466" s="55"/>
      <c r="M1466" s="56"/>
      <c r="N1466" s="4"/>
      <c r="O1466" s="17"/>
      <c r="P1466" s="54"/>
      <c r="Q1466" s="25"/>
      <c r="R1466" s="17"/>
    </row>
    <row r="1467" spans="1:18" x14ac:dyDescent="0.25">
      <c r="A1467" s="103"/>
      <c r="B1467" s="119" t="s">
        <v>5726</v>
      </c>
      <c r="C1467" s="120"/>
      <c r="D1467" s="106">
        <v>100803</v>
      </c>
      <c r="E1467" s="107" t="s">
        <v>101</v>
      </c>
      <c r="F1467" s="108">
        <v>1225</v>
      </c>
      <c r="G1467" s="111">
        <v>42779</v>
      </c>
      <c r="H1467" s="93">
        <f t="shared" si="39"/>
        <v>1225</v>
      </c>
      <c r="I1467" s="108">
        <f t="shared" si="40"/>
        <v>0</v>
      </c>
      <c r="J1467" s="53"/>
      <c r="K1467" s="55"/>
      <c r="L1467" s="55"/>
      <c r="M1467" s="56"/>
      <c r="N1467" s="4"/>
      <c r="O1467" s="17"/>
      <c r="P1467" s="54"/>
      <c r="Q1467" s="25"/>
      <c r="R1467" s="17"/>
    </row>
    <row r="1468" spans="1:18" x14ac:dyDescent="0.25">
      <c r="A1468" s="103"/>
      <c r="B1468" s="119" t="s">
        <v>5727</v>
      </c>
      <c r="C1468" s="120"/>
      <c r="D1468" s="106">
        <v>100804</v>
      </c>
      <c r="E1468" s="107" t="s">
        <v>1259</v>
      </c>
      <c r="F1468" s="108">
        <v>2030.4</v>
      </c>
      <c r="G1468" s="111">
        <v>42779</v>
      </c>
      <c r="H1468" s="93">
        <f t="shared" si="39"/>
        <v>2030.4</v>
      </c>
      <c r="I1468" s="108">
        <f t="shared" si="40"/>
        <v>0</v>
      </c>
      <c r="J1468" s="53"/>
      <c r="K1468" s="55"/>
      <c r="L1468" s="55"/>
      <c r="M1468" s="56"/>
      <c r="N1468" s="4"/>
      <c r="O1468" s="17"/>
      <c r="P1468" s="54"/>
      <c r="Q1468" s="25"/>
      <c r="R1468" s="17"/>
    </row>
    <row r="1469" spans="1:18" x14ac:dyDescent="0.25">
      <c r="A1469" s="103"/>
      <c r="B1469" s="119" t="s">
        <v>5728</v>
      </c>
      <c r="C1469" s="120"/>
      <c r="D1469" s="106">
        <v>100805</v>
      </c>
      <c r="E1469" s="107" t="s">
        <v>291</v>
      </c>
      <c r="F1469" s="108">
        <v>2442.9</v>
      </c>
      <c r="G1469" s="111">
        <v>42779</v>
      </c>
      <c r="H1469" s="93">
        <f t="shared" si="39"/>
        <v>2442.9</v>
      </c>
      <c r="I1469" s="108">
        <f t="shared" si="40"/>
        <v>0</v>
      </c>
      <c r="J1469" s="53"/>
      <c r="K1469" s="55"/>
      <c r="L1469" s="55"/>
      <c r="M1469" s="56"/>
      <c r="N1469" s="4"/>
      <c r="O1469" s="17"/>
      <c r="P1469" s="54"/>
      <c r="Q1469" s="25"/>
      <c r="R1469" s="17"/>
    </row>
    <row r="1470" spans="1:18" ht="30" x14ac:dyDescent="0.25">
      <c r="A1470" s="103"/>
      <c r="B1470" s="119" t="s">
        <v>5729</v>
      </c>
      <c r="C1470" s="120"/>
      <c r="D1470" s="106">
        <v>100806</v>
      </c>
      <c r="E1470" s="107" t="s">
        <v>85</v>
      </c>
      <c r="F1470" s="108">
        <v>12369.2</v>
      </c>
      <c r="G1470" s="114" t="s">
        <v>5730</v>
      </c>
      <c r="H1470" s="115">
        <f>10000+2369.2</f>
        <v>12369.2</v>
      </c>
      <c r="I1470" s="115">
        <f t="shared" si="40"/>
        <v>0</v>
      </c>
      <c r="J1470" s="53"/>
      <c r="K1470" s="55"/>
      <c r="L1470" s="55"/>
      <c r="M1470" s="56"/>
      <c r="N1470" s="4"/>
      <c r="O1470" s="17"/>
      <c r="P1470" s="54"/>
      <c r="Q1470" s="25"/>
      <c r="R1470" s="17"/>
    </row>
    <row r="1471" spans="1:18" x14ac:dyDescent="0.25">
      <c r="A1471" s="103"/>
      <c r="B1471" s="119" t="s">
        <v>5731</v>
      </c>
      <c r="C1471" s="120"/>
      <c r="D1471" s="106">
        <v>100807</v>
      </c>
      <c r="E1471" s="107" t="s">
        <v>4932</v>
      </c>
      <c r="F1471" s="108">
        <v>4654</v>
      </c>
      <c r="G1471" s="111">
        <v>42779</v>
      </c>
      <c r="H1471" s="93">
        <f t="shared" si="39"/>
        <v>4654</v>
      </c>
      <c r="I1471" s="108">
        <f t="shared" si="40"/>
        <v>0</v>
      </c>
      <c r="J1471" s="53"/>
      <c r="K1471" s="55"/>
      <c r="L1471" s="55"/>
      <c r="M1471" s="56"/>
      <c r="N1471" s="4"/>
      <c r="O1471" s="17"/>
      <c r="P1471" s="54"/>
      <c r="Q1471" s="25"/>
      <c r="R1471" s="17"/>
    </row>
    <row r="1472" spans="1:18" x14ac:dyDescent="0.25">
      <c r="A1472" s="103"/>
      <c r="B1472" s="119" t="s">
        <v>5732</v>
      </c>
      <c r="C1472" s="120"/>
      <c r="D1472" s="106">
        <v>100808</v>
      </c>
      <c r="E1472" s="107" t="s">
        <v>57</v>
      </c>
      <c r="F1472" s="108">
        <v>490</v>
      </c>
      <c r="G1472" s="111">
        <v>42779</v>
      </c>
      <c r="H1472" s="93">
        <f t="shared" si="39"/>
        <v>490</v>
      </c>
      <c r="I1472" s="108">
        <f t="shared" si="40"/>
        <v>0</v>
      </c>
      <c r="J1472" s="53"/>
      <c r="K1472" s="55"/>
      <c r="L1472" s="55"/>
      <c r="M1472" s="56"/>
      <c r="N1472" s="4"/>
      <c r="O1472" s="17"/>
      <c r="P1472" s="54"/>
      <c r="Q1472" s="25"/>
      <c r="R1472" s="17"/>
    </row>
    <row r="1473" spans="1:11" x14ac:dyDescent="0.25">
      <c r="A1473" s="103"/>
      <c r="B1473" s="119" t="s">
        <v>5733</v>
      </c>
      <c r="C1473" s="120"/>
      <c r="D1473" s="106">
        <v>100809</v>
      </c>
      <c r="E1473" s="107" t="s">
        <v>331</v>
      </c>
      <c r="F1473" s="108">
        <v>2366.8000000000002</v>
      </c>
      <c r="G1473" s="111">
        <v>42779</v>
      </c>
      <c r="H1473" s="93">
        <f t="shared" si="39"/>
        <v>2366.8000000000002</v>
      </c>
      <c r="I1473" s="108">
        <f t="shared" si="40"/>
        <v>0</v>
      </c>
      <c r="J1473" s="53"/>
      <c r="K1473" s="55"/>
    </row>
    <row r="1474" spans="1:11" x14ac:dyDescent="0.25">
      <c r="A1474" s="103"/>
      <c r="B1474" s="119" t="s">
        <v>5734</v>
      </c>
      <c r="C1474" s="120"/>
      <c r="D1474" s="106">
        <v>100810</v>
      </c>
      <c r="E1474" s="107" t="s">
        <v>109</v>
      </c>
      <c r="F1474" s="108">
        <v>5032.8</v>
      </c>
      <c r="G1474" s="111">
        <v>42779</v>
      </c>
      <c r="H1474" s="93">
        <f t="shared" si="39"/>
        <v>5032.8</v>
      </c>
      <c r="I1474" s="108">
        <f t="shared" si="40"/>
        <v>0</v>
      </c>
      <c r="J1474" s="53"/>
      <c r="K1474" s="55"/>
    </row>
    <row r="1475" spans="1:11" x14ac:dyDescent="0.25">
      <c r="A1475" s="103"/>
      <c r="B1475" s="119" t="s">
        <v>5735</v>
      </c>
      <c r="C1475" s="120"/>
      <c r="D1475" s="106">
        <v>100811</v>
      </c>
      <c r="E1475" s="107" t="s">
        <v>613</v>
      </c>
      <c r="F1475" s="108">
        <v>6478.8</v>
      </c>
      <c r="G1475" s="111">
        <v>42779</v>
      </c>
      <c r="H1475" s="93">
        <f t="shared" si="39"/>
        <v>6478.8</v>
      </c>
      <c r="I1475" s="108">
        <f t="shared" si="40"/>
        <v>0</v>
      </c>
      <c r="J1475" s="53"/>
      <c r="K1475" s="55"/>
    </row>
    <row r="1476" spans="1:11" x14ac:dyDescent="0.25">
      <c r="A1476" s="103"/>
      <c r="B1476" s="119" t="s">
        <v>5736</v>
      </c>
      <c r="C1476" s="120"/>
      <c r="D1476" s="106">
        <v>100812</v>
      </c>
      <c r="E1476" s="107" t="s">
        <v>83</v>
      </c>
      <c r="F1476" s="108">
        <v>6130.8</v>
      </c>
      <c r="G1476" s="111">
        <v>42779</v>
      </c>
      <c r="H1476" s="93">
        <f t="shared" si="39"/>
        <v>6130.8</v>
      </c>
      <c r="I1476" s="108">
        <f t="shared" si="40"/>
        <v>0</v>
      </c>
      <c r="J1476" s="53"/>
      <c r="K1476" s="55"/>
    </row>
    <row r="1477" spans="1:11" x14ac:dyDescent="0.25">
      <c r="A1477" s="103"/>
      <c r="B1477" s="119" t="s">
        <v>5737</v>
      </c>
      <c r="C1477" s="120"/>
      <c r="D1477" s="106">
        <v>100813</v>
      </c>
      <c r="E1477" s="107" t="s">
        <v>712</v>
      </c>
      <c r="F1477" s="108">
        <v>6980.2</v>
      </c>
      <c r="G1477" s="111">
        <v>42779</v>
      </c>
      <c r="H1477" s="93">
        <f t="shared" si="39"/>
        <v>6980.2</v>
      </c>
      <c r="I1477" s="108">
        <f t="shared" si="40"/>
        <v>0</v>
      </c>
      <c r="J1477" s="53"/>
      <c r="K1477" s="55"/>
    </row>
    <row r="1478" spans="1:11" x14ac:dyDescent="0.25">
      <c r="A1478" s="103"/>
      <c r="B1478" s="119" t="s">
        <v>5738</v>
      </c>
      <c r="C1478" s="120"/>
      <c r="D1478" s="106">
        <v>100814</v>
      </c>
      <c r="E1478" s="107" t="s">
        <v>305</v>
      </c>
      <c r="F1478" s="108">
        <v>5900.1</v>
      </c>
      <c r="G1478" s="114">
        <v>42784</v>
      </c>
      <c r="H1478" s="115">
        <f>4823.2+1076.9</f>
        <v>5900.1</v>
      </c>
      <c r="I1478" s="115">
        <f t="shared" si="40"/>
        <v>0</v>
      </c>
      <c r="J1478" s="53"/>
      <c r="K1478" s="55"/>
    </row>
    <row r="1479" spans="1:11" x14ac:dyDescent="0.25">
      <c r="A1479" s="103"/>
      <c r="B1479" s="119" t="s">
        <v>5739</v>
      </c>
      <c r="C1479" s="120"/>
      <c r="D1479" s="106">
        <v>100815</v>
      </c>
      <c r="E1479" s="107" t="s">
        <v>1870</v>
      </c>
      <c r="F1479" s="108">
        <v>134.4</v>
      </c>
      <c r="G1479" s="111">
        <v>42779</v>
      </c>
      <c r="H1479" s="93">
        <f t="shared" si="39"/>
        <v>134.4</v>
      </c>
      <c r="I1479" s="108">
        <f t="shared" si="40"/>
        <v>0</v>
      </c>
      <c r="J1479" s="53"/>
      <c r="K1479" s="19"/>
    </row>
    <row r="1480" spans="1:11" x14ac:dyDescent="0.25">
      <c r="A1480" s="103"/>
      <c r="B1480" s="119" t="s">
        <v>5740</v>
      </c>
      <c r="C1480" s="120"/>
      <c r="D1480" s="106">
        <v>100816</v>
      </c>
      <c r="E1480" s="107" t="s">
        <v>866</v>
      </c>
      <c r="F1480" s="108">
        <v>1699</v>
      </c>
      <c r="G1480" s="111">
        <v>42778</v>
      </c>
      <c r="H1480" s="93">
        <f t="shared" si="39"/>
        <v>1699</v>
      </c>
      <c r="I1480" s="108">
        <f t="shared" si="40"/>
        <v>0</v>
      </c>
      <c r="J1480" s="53"/>
      <c r="K1480" s="19"/>
    </row>
    <row r="1481" spans="1:11" x14ac:dyDescent="0.25">
      <c r="A1481" s="103"/>
      <c r="B1481" s="119" t="s">
        <v>5741</v>
      </c>
      <c r="C1481" s="120"/>
      <c r="D1481" s="106">
        <v>100817</v>
      </c>
      <c r="E1481" s="107" t="s">
        <v>2519</v>
      </c>
      <c r="F1481" s="108">
        <v>2244.6</v>
      </c>
      <c r="G1481" s="111">
        <v>42779</v>
      </c>
      <c r="H1481" s="93">
        <f t="shared" si="39"/>
        <v>2244.6</v>
      </c>
      <c r="I1481" s="108">
        <f t="shared" si="40"/>
        <v>0</v>
      </c>
      <c r="J1481" s="53"/>
      <c r="K1481" s="19"/>
    </row>
    <row r="1482" spans="1:11" x14ac:dyDescent="0.25">
      <c r="A1482" s="103"/>
      <c r="B1482" s="119" t="s">
        <v>5742</v>
      </c>
      <c r="C1482" s="120"/>
      <c r="D1482" s="106">
        <v>100818</v>
      </c>
      <c r="E1482" s="107" t="s">
        <v>218</v>
      </c>
      <c r="F1482" s="108">
        <v>83403.899999999994</v>
      </c>
      <c r="G1482" s="111"/>
      <c r="H1482" s="93">
        <f t="shared" si="39"/>
        <v>83403.899999999994</v>
      </c>
      <c r="I1482" s="108">
        <f t="shared" si="40"/>
        <v>0</v>
      </c>
      <c r="J1482" s="53"/>
      <c r="K1482" s="19"/>
    </row>
    <row r="1483" spans="1:11" x14ac:dyDescent="0.25">
      <c r="A1483" s="103"/>
      <c r="B1483" s="119" t="s">
        <v>5743</v>
      </c>
      <c r="C1483" s="120"/>
      <c r="D1483" s="106">
        <v>100819</v>
      </c>
      <c r="E1483" s="107" t="s">
        <v>480</v>
      </c>
      <c r="F1483" s="108">
        <v>1876.32</v>
      </c>
      <c r="G1483" s="111">
        <v>42779</v>
      </c>
      <c r="H1483" s="93">
        <f t="shared" si="39"/>
        <v>1876.32</v>
      </c>
      <c r="I1483" s="108">
        <f t="shared" si="40"/>
        <v>0</v>
      </c>
      <c r="J1483" s="53"/>
      <c r="K1483" s="19"/>
    </row>
    <row r="1484" spans="1:11" x14ac:dyDescent="0.25">
      <c r="A1484" s="103"/>
      <c r="B1484" s="119" t="s">
        <v>5744</v>
      </c>
      <c r="C1484" s="120"/>
      <c r="D1484" s="106">
        <v>100820</v>
      </c>
      <c r="E1484" s="116" t="s">
        <v>3998</v>
      </c>
      <c r="F1484" s="117">
        <v>0</v>
      </c>
      <c r="G1484" s="118" t="s">
        <v>95</v>
      </c>
      <c r="H1484" s="117">
        <f t="shared" si="39"/>
        <v>0</v>
      </c>
      <c r="I1484" s="117">
        <f t="shared" si="40"/>
        <v>0</v>
      </c>
      <c r="J1484" s="53"/>
      <c r="K1484" s="19"/>
    </row>
    <row r="1485" spans="1:11" x14ac:dyDescent="0.25">
      <c r="A1485" s="103"/>
      <c r="B1485" s="119" t="s">
        <v>5745</v>
      </c>
      <c r="C1485" s="120"/>
      <c r="D1485" s="106">
        <v>100821</v>
      </c>
      <c r="E1485" s="107" t="s">
        <v>3998</v>
      </c>
      <c r="F1485" s="108">
        <v>11449.4</v>
      </c>
      <c r="G1485" s="111">
        <v>42782</v>
      </c>
      <c r="H1485" s="93">
        <f t="shared" si="39"/>
        <v>11449.4</v>
      </c>
      <c r="I1485" s="108">
        <f t="shared" si="40"/>
        <v>0</v>
      </c>
      <c r="J1485" s="53"/>
      <c r="K1485" s="19"/>
    </row>
    <row r="1486" spans="1:11" x14ac:dyDescent="0.25">
      <c r="A1486" s="103"/>
      <c r="B1486" s="119" t="s">
        <v>5746</v>
      </c>
      <c r="C1486" s="120"/>
      <c r="D1486" s="106">
        <v>100822</v>
      </c>
      <c r="E1486" s="107" t="s">
        <v>159</v>
      </c>
      <c r="F1486" s="108">
        <v>1825.8</v>
      </c>
      <c r="G1486" s="111">
        <v>42778</v>
      </c>
      <c r="H1486" s="93">
        <f t="shared" si="39"/>
        <v>1825.8</v>
      </c>
      <c r="I1486" s="108">
        <f t="shared" si="40"/>
        <v>0</v>
      </c>
      <c r="J1486" s="53"/>
      <c r="K1486" s="19"/>
    </row>
    <row r="1487" spans="1:11" x14ac:dyDescent="0.25">
      <c r="A1487" s="103"/>
      <c r="B1487" s="119" t="s">
        <v>5747</v>
      </c>
      <c r="C1487" s="120"/>
      <c r="D1487" s="106">
        <v>100823</v>
      </c>
      <c r="E1487" s="107" t="s">
        <v>77</v>
      </c>
      <c r="F1487" s="108">
        <v>507</v>
      </c>
      <c r="G1487" s="111">
        <v>42778</v>
      </c>
      <c r="H1487" s="93">
        <f t="shared" si="39"/>
        <v>507</v>
      </c>
      <c r="I1487" s="108">
        <f t="shared" si="40"/>
        <v>0</v>
      </c>
      <c r="J1487" s="53"/>
      <c r="K1487" s="19"/>
    </row>
    <row r="1488" spans="1:11" x14ac:dyDescent="0.25">
      <c r="A1488" s="103"/>
      <c r="B1488" s="119" t="s">
        <v>5748</v>
      </c>
      <c r="C1488" s="120"/>
      <c r="D1488" s="106">
        <v>100824</v>
      </c>
      <c r="E1488" s="107" t="s">
        <v>30</v>
      </c>
      <c r="F1488" s="108">
        <v>742.4</v>
      </c>
      <c r="G1488" s="111">
        <v>42778</v>
      </c>
      <c r="H1488" s="93">
        <f t="shared" si="39"/>
        <v>742.4</v>
      </c>
      <c r="I1488" s="108">
        <f t="shared" si="40"/>
        <v>0</v>
      </c>
      <c r="J1488" s="53"/>
      <c r="K1488" s="19"/>
    </row>
    <row r="1489" spans="1:11" x14ac:dyDescent="0.25">
      <c r="A1489" s="103"/>
      <c r="B1489" s="119" t="s">
        <v>5749</v>
      </c>
      <c r="C1489" s="120"/>
      <c r="D1489" s="106">
        <v>100825</v>
      </c>
      <c r="E1489" s="107" t="s">
        <v>422</v>
      </c>
      <c r="F1489" s="108">
        <v>1636.8</v>
      </c>
      <c r="G1489" s="111">
        <v>42778</v>
      </c>
      <c r="H1489" s="93">
        <f t="shared" si="39"/>
        <v>1636.8</v>
      </c>
      <c r="I1489" s="108">
        <f t="shared" si="40"/>
        <v>0</v>
      </c>
      <c r="J1489" s="53"/>
      <c r="K1489" s="19"/>
    </row>
    <row r="1490" spans="1:11" x14ac:dyDescent="0.25">
      <c r="A1490" s="103"/>
      <c r="B1490" s="119" t="s">
        <v>5750</v>
      </c>
      <c r="C1490" s="120"/>
      <c r="D1490" s="106">
        <v>100826</v>
      </c>
      <c r="E1490" s="107" t="s">
        <v>125</v>
      </c>
      <c r="F1490" s="108">
        <v>10419.200000000001</v>
      </c>
      <c r="G1490" s="111">
        <v>42779</v>
      </c>
      <c r="H1490" s="93">
        <f t="shared" si="39"/>
        <v>10419.200000000001</v>
      </c>
      <c r="I1490" s="108">
        <f t="shared" si="40"/>
        <v>0</v>
      </c>
      <c r="J1490" s="53"/>
      <c r="K1490" s="19"/>
    </row>
    <row r="1491" spans="1:11" x14ac:dyDescent="0.25">
      <c r="A1491" s="103"/>
      <c r="B1491" s="119" t="s">
        <v>5751</v>
      </c>
      <c r="C1491" s="120"/>
      <c r="D1491" s="106">
        <v>100827</v>
      </c>
      <c r="E1491" s="107" t="s">
        <v>133</v>
      </c>
      <c r="F1491" s="108">
        <v>2120.9</v>
      </c>
      <c r="G1491" s="111">
        <v>42778</v>
      </c>
      <c r="H1491" s="93">
        <f t="shared" si="39"/>
        <v>2120.9</v>
      </c>
      <c r="I1491" s="108">
        <f t="shared" si="40"/>
        <v>0</v>
      </c>
      <c r="J1491" s="53"/>
      <c r="K1491" s="19"/>
    </row>
    <row r="1492" spans="1:11" x14ac:dyDescent="0.25">
      <c r="A1492" s="103"/>
      <c r="B1492" s="119" t="s">
        <v>5752</v>
      </c>
      <c r="C1492" s="120"/>
      <c r="D1492" s="106">
        <v>100828</v>
      </c>
      <c r="E1492" s="107" t="s">
        <v>211</v>
      </c>
      <c r="F1492" s="108">
        <v>6783</v>
      </c>
      <c r="G1492" s="111">
        <v>42778</v>
      </c>
      <c r="H1492" s="93">
        <f t="shared" si="39"/>
        <v>6783</v>
      </c>
      <c r="I1492" s="108">
        <f t="shared" si="40"/>
        <v>0</v>
      </c>
      <c r="J1492" s="53"/>
      <c r="K1492" s="19"/>
    </row>
    <row r="1493" spans="1:11" x14ac:dyDescent="0.25">
      <c r="A1493" s="103"/>
      <c r="B1493" s="119" t="s">
        <v>5753</v>
      </c>
      <c r="C1493" s="120"/>
      <c r="D1493" s="106">
        <v>100829</v>
      </c>
      <c r="E1493" s="107" t="s">
        <v>85</v>
      </c>
      <c r="F1493" s="108">
        <v>6090</v>
      </c>
      <c r="G1493" s="111">
        <v>42778</v>
      </c>
      <c r="H1493" s="93">
        <f t="shared" si="39"/>
        <v>6090</v>
      </c>
      <c r="I1493" s="108">
        <f t="shared" si="40"/>
        <v>0</v>
      </c>
      <c r="J1493" s="53"/>
      <c r="K1493" s="19"/>
    </row>
    <row r="1494" spans="1:11" x14ac:dyDescent="0.25">
      <c r="A1494" s="103"/>
      <c r="B1494" s="119" t="s">
        <v>5754</v>
      </c>
      <c r="C1494" s="120"/>
      <c r="D1494" s="106">
        <v>100830</v>
      </c>
      <c r="E1494" s="107" t="s">
        <v>30</v>
      </c>
      <c r="F1494" s="108">
        <v>437</v>
      </c>
      <c r="G1494" s="111">
        <v>42778</v>
      </c>
      <c r="H1494" s="93">
        <f t="shared" si="39"/>
        <v>437</v>
      </c>
      <c r="I1494" s="108">
        <f t="shared" si="40"/>
        <v>0</v>
      </c>
      <c r="J1494" s="53"/>
      <c r="K1494" s="19"/>
    </row>
    <row r="1495" spans="1:11" x14ac:dyDescent="0.25">
      <c r="A1495" s="103"/>
      <c r="B1495" s="119" t="s">
        <v>5755</v>
      </c>
      <c r="C1495" s="120"/>
      <c r="D1495" s="106">
        <v>100831</v>
      </c>
      <c r="E1495" s="107" t="s">
        <v>1830</v>
      </c>
      <c r="F1495" s="108">
        <v>23196.18</v>
      </c>
      <c r="G1495" s="111">
        <v>42778</v>
      </c>
      <c r="H1495" s="93">
        <f t="shared" si="39"/>
        <v>23196.18</v>
      </c>
      <c r="I1495" s="108">
        <f t="shared" si="40"/>
        <v>0</v>
      </c>
      <c r="J1495" s="53"/>
      <c r="K1495" s="19"/>
    </row>
    <row r="1496" spans="1:11" x14ac:dyDescent="0.25">
      <c r="A1496" s="103"/>
      <c r="B1496" s="119" t="s">
        <v>5756</v>
      </c>
      <c r="C1496" s="120"/>
      <c r="D1496" s="106">
        <v>100832</v>
      </c>
      <c r="E1496" s="107" t="s">
        <v>55</v>
      </c>
      <c r="F1496" s="108">
        <v>4488</v>
      </c>
      <c r="G1496" s="111">
        <v>42778</v>
      </c>
      <c r="H1496" s="93">
        <f t="shared" si="39"/>
        <v>4488</v>
      </c>
      <c r="I1496" s="108">
        <f t="shared" si="40"/>
        <v>0</v>
      </c>
      <c r="J1496" s="53"/>
      <c r="K1496" s="19"/>
    </row>
    <row r="1497" spans="1:11" x14ac:dyDescent="0.25">
      <c r="A1497" s="103"/>
      <c r="B1497" s="119" t="s">
        <v>5757</v>
      </c>
      <c r="C1497" s="120"/>
      <c r="D1497" s="106">
        <v>100833</v>
      </c>
      <c r="E1497" s="107" t="s">
        <v>218</v>
      </c>
      <c r="F1497" s="108">
        <v>5555</v>
      </c>
      <c r="G1497" s="111"/>
      <c r="H1497" s="93">
        <f t="shared" si="39"/>
        <v>5555</v>
      </c>
      <c r="I1497" s="108">
        <f t="shared" si="40"/>
        <v>0</v>
      </c>
      <c r="J1497" s="53"/>
      <c r="K1497" s="19"/>
    </row>
    <row r="1498" spans="1:11" x14ac:dyDescent="0.25">
      <c r="A1498" s="103"/>
      <c r="B1498" s="119" t="s">
        <v>5758</v>
      </c>
      <c r="C1498" s="120"/>
      <c r="D1498" s="106">
        <v>100834</v>
      </c>
      <c r="E1498" s="107" t="s">
        <v>5759</v>
      </c>
      <c r="F1498" s="108">
        <v>1410</v>
      </c>
      <c r="G1498" s="111">
        <v>42779</v>
      </c>
      <c r="H1498" s="93">
        <f t="shared" si="39"/>
        <v>1410</v>
      </c>
      <c r="I1498" s="108">
        <f t="shared" si="40"/>
        <v>0</v>
      </c>
      <c r="J1498" s="53"/>
      <c r="K1498" s="19"/>
    </row>
    <row r="1499" spans="1:11" x14ac:dyDescent="0.25">
      <c r="A1499" s="103"/>
      <c r="B1499" s="119" t="s">
        <v>5760</v>
      </c>
      <c r="C1499" s="120"/>
      <c r="D1499" s="106">
        <v>100835</v>
      </c>
      <c r="E1499" s="107" t="s">
        <v>231</v>
      </c>
      <c r="F1499" s="108">
        <v>7431.3</v>
      </c>
      <c r="G1499" s="111">
        <v>42780</v>
      </c>
      <c r="H1499" s="93">
        <f t="shared" si="39"/>
        <v>7431.3</v>
      </c>
      <c r="I1499" s="108">
        <f t="shared" si="40"/>
        <v>0</v>
      </c>
      <c r="J1499" s="53"/>
      <c r="K1499" s="19"/>
    </row>
    <row r="1500" spans="1:11" x14ac:dyDescent="0.25">
      <c r="A1500" s="103"/>
      <c r="B1500" s="119" t="s">
        <v>5761</v>
      </c>
      <c r="C1500" s="120"/>
      <c r="D1500" s="106">
        <v>100836</v>
      </c>
      <c r="E1500" s="107" t="s">
        <v>231</v>
      </c>
      <c r="F1500" s="108">
        <v>44280.6</v>
      </c>
      <c r="G1500" s="111">
        <v>42780</v>
      </c>
      <c r="H1500" s="93">
        <f t="shared" si="39"/>
        <v>44280.6</v>
      </c>
      <c r="I1500" s="108">
        <f t="shared" si="40"/>
        <v>0</v>
      </c>
      <c r="J1500" s="53"/>
      <c r="K1500" s="19"/>
    </row>
    <row r="1501" spans="1:11" x14ac:dyDescent="0.25">
      <c r="A1501" s="103"/>
      <c r="B1501" s="119" t="s">
        <v>5762</v>
      </c>
      <c r="C1501" s="120"/>
      <c r="D1501" s="106">
        <v>100837</v>
      </c>
      <c r="E1501" s="107" t="s">
        <v>1786</v>
      </c>
      <c r="F1501" s="108">
        <v>9472</v>
      </c>
      <c r="G1501" s="111">
        <v>42779</v>
      </c>
      <c r="H1501" s="93">
        <f t="shared" si="39"/>
        <v>9472</v>
      </c>
      <c r="I1501" s="108">
        <f t="shared" si="40"/>
        <v>0</v>
      </c>
      <c r="J1501" s="53"/>
      <c r="K1501" s="19"/>
    </row>
    <row r="1502" spans="1:11" x14ac:dyDescent="0.25">
      <c r="A1502" s="103"/>
      <c r="B1502" s="119" t="s">
        <v>5763</v>
      </c>
      <c r="C1502" s="120"/>
      <c r="D1502" s="106">
        <v>100838</v>
      </c>
      <c r="E1502" s="107" t="s">
        <v>32</v>
      </c>
      <c r="F1502" s="108">
        <v>5565</v>
      </c>
      <c r="G1502" s="111">
        <v>42781</v>
      </c>
      <c r="H1502" s="93">
        <f t="shared" si="39"/>
        <v>5565</v>
      </c>
      <c r="I1502" s="108">
        <f t="shared" si="40"/>
        <v>0</v>
      </c>
      <c r="J1502" s="53"/>
      <c r="K1502" s="19"/>
    </row>
    <row r="1503" spans="1:11" x14ac:dyDescent="0.25">
      <c r="A1503" s="103"/>
      <c r="B1503" s="119" t="s">
        <v>5764</v>
      </c>
      <c r="C1503" s="120"/>
      <c r="D1503" s="106">
        <v>100839</v>
      </c>
      <c r="E1503" s="107" t="s">
        <v>17</v>
      </c>
      <c r="F1503" s="108">
        <v>2940</v>
      </c>
      <c r="G1503" s="111">
        <v>42779</v>
      </c>
      <c r="H1503" s="93">
        <f t="shared" si="39"/>
        <v>2940</v>
      </c>
      <c r="I1503" s="108">
        <f t="shared" si="40"/>
        <v>0</v>
      </c>
      <c r="J1503" s="53"/>
      <c r="K1503" s="19"/>
    </row>
    <row r="1504" spans="1:11" x14ac:dyDescent="0.25">
      <c r="A1504" s="103"/>
      <c r="B1504" s="119" t="s">
        <v>5765</v>
      </c>
      <c r="C1504" s="120"/>
      <c r="D1504" s="106">
        <v>100840</v>
      </c>
      <c r="E1504" s="107" t="s">
        <v>428</v>
      </c>
      <c r="F1504" s="108">
        <v>1880</v>
      </c>
      <c r="G1504" s="111">
        <v>42780</v>
      </c>
      <c r="H1504" s="93">
        <f t="shared" si="39"/>
        <v>1880</v>
      </c>
      <c r="I1504" s="108">
        <f t="shared" si="40"/>
        <v>0</v>
      </c>
      <c r="J1504" s="53"/>
      <c r="K1504" s="19"/>
    </row>
    <row r="1505" spans="1:11" x14ac:dyDescent="0.25">
      <c r="A1505" s="103"/>
      <c r="B1505" s="119" t="s">
        <v>5766</v>
      </c>
      <c r="C1505" s="120"/>
      <c r="D1505" s="106">
        <v>100841</v>
      </c>
      <c r="E1505" s="107" t="s">
        <v>35</v>
      </c>
      <c r="F1505" s="108">
        <v>9217.5</v>
      </c>
      <c r="G1505" s="111">
        <v>42781</v>
      </c>
      <c r="H1505" s="93">
        <f t="shared" si="39"/>
        <v>9217.5</v>
      </c>
      <c r="I1505" s="108">
        <f t="shared" si="40"/>
        <v>0</v>
      </c>
      <c r="J1505" s="53"/>
      <c r="K1505" s="19"/>
    </row>
    <row r="1506" spans="1:11" x14ac:dyDescent="0.25">
      <c r="A1506" s="103"/>
      <c r="B1506" s="119" t="s">
        <v>5767</v>
      </c>
      <c r="C1506" s="120"/>
      <c r="D1506" s="106">
        <v>100842</v>
      </c>
      <c r="E1506" s="107" t="s">
        <v>38</v>
      </c>
      <c r="F1506" s="108">
        <v>3300</v>
      </c>
      <c r="G1506" s="111">
        <v>42782</v>
      </c>
      <c r="H1506" s="93">
        <f t="shared" si="39"/>
        <v>3300</v>
      </c>
      <c r="I1506" s="108">
        <f t="shared" si="40"/>
        <v>0</v>
      </c>
      <c r="J1506" s="53"/>
      <c r="K1506" s="19"/>
    </row>
    <row r="1507" spans="1:11" x14ac:dyDescent="0.25">
      <c r="A1507" s="103"/>
      <c r="B1507" s="119" t="s">
        <v>5768</v>
      </c>
      <c r="C1507" s="120"/>
      <c r="D1507" s="106">
        <v>100843</v>
      </c>
      <c r="E1507" s="107" t="s">
        <v>26</v>
      </c>
      <c r="F1507" s="108">
        <v>22164.6</v>
      </c>
      <c r="G1507" s="111">
        <v>42779</v>
      </c>
      <c r="H1507" s="93">
        <f t="shared" si="39"/>
        <v>22164.6</v>
      </c>
      <c r="I1507" s="108">
        <f t="shared" si="40"/>
        <v>0</v>
      </c>
      <c r="J1507" s="53"/>
      <c r="K1507" s="19"/>
    </row>
    <row r="1508" spans="1:11" x14ac:dyDescent="0.25">
      <c r="A1508" s="103"/>
      <c r="B1508" s="119" t="s">
        <v>5769</v>
      </c>
      <c r="C1508" s="120"/>
      <c r="D1508" s="106">
        <v>100844</v>
      </c>
      <c r="E1508" s="107" t="s">
        <v>120</v>
      </c>
      <c r="F1508" s="108">
        <v>4297.62</v>
      </c>
      <c r="G1508" s="111">
        <v>42779</v>
      </c>
      <c r="H1508" s="93">
        <f t="shared" si="39"/>
        <v>4297.62</v>
      </c>
      <c r="I1508" s="108">
        <f t="shared" si="40"/>
        <v>0</v>
      </c>
      <c r="J1508" s="53"/>
      <c r="K1508" s="19"/>
    </row>
    <row r="1509" spans="1:11" x14ac:dyDescent="0.25">
      <c r="A1509" s="103"/>
      <c r="B1509" s="119" t="s">
        <v>5770</v>
      </c>
      <c r="C1509" s="120"/>
      <c r="D1509" s="106">
        <v>100845</v>
      </c>
      <c r="E1509" s="107" t="s">
        <v>5273</v>
      </c>
      <c r="F1509" s="108">
        <v>26195.4</v>
      </c>
      <c r="G1509" s="111">
        <v>42779</v>
      </c>
      <c r="H1509" s="93">
        <f t="shared" si="39"/>
        <v>26195.4</v>
      </c>
      <c r="I1509" s="108">
        <f t="shared" si="40"/>
        <v>0</v>
      </c>
      <c r="J1509" s="53"/>
      <c r="K1509" s="19"/>
    </row>
    <row r="1510" spans="1:11" x14ac:dyDescent="0.25">
      <c r="A1510" s="103"/>
      <c r="B1510" s="119" t="s">
        <v>5771</v>
      </c>
      <c r="C1510" s="120"/>
      <c r="D1510" s="106">
        <v>100846</v>
      </c>
      <c r="E1510" s="107" t="s">
        <v>28</v>
      </c>
      <c r="F1510" s="108">
        <v>4761</v>
      </c>
      <c r="G1510" s="111">
        <v>42779</v>
      </c>
      <c r="H1510" s="93">
        <f t="shared" si="39"/>
        <v>4761</v>
      </c>
      <c r="I1510" s="108">
        <f t="shared" si="40"/>
        <v>0</v>
      </c>
      <c r="J1510" s="53"/>
      <c r="K1510" s="19"/>
    </row>
    <row r="1511" spans="1:11" x14ac:dyDescent="0.25">
      <c r="A1511" s="103"/>
      <c r="B1511" s="119" t="s">
        <v>5772</v>
      </c>
      <c r="C1511" s="120"/>
      <c r="D1511" s="106">
        <v>100847</v>
      </c>
      <c r="E1511" s="107" t="s">
        <v>49</v>
      </c>
      <c r="F1511" s="108">
        <v>9753.2000000000007</v>
      </c>
      <c r="G1511" s="111">
        <v>42780</v>
      </c>
      <c r="H1511" s="93">
        <f t="shared" si="39"/>
        <v>9753.2000000000007</v>
      </c>
      <c r="I1511" s="108">
        <f t="shared" si="40"/>
        <v>0</v>
      </c>
      <c r="J1511" s="53"/>
      <c r="K1511" s="19"/>
    </row>
    <row r="1512" spans="1:11" x14ac:dyDescent="0.25">
      <c r="A1512" s="103"/>
      <c r="B1512" s="119" t="s">
        <v>5773</v>
      </c>
      <c r="C1512" s="120"/>
      <c r="D1512" s="106">
        <v>100848</v>
      </c>
      <c r="E1512" s="107" t="s">
        <v>509</v>
      </c>
      <c r="F1512" s="108">
        <v>18000</v>
      </c>
      <c r="G1512" s="111">
        <v>42787</v>
      </c>
      <c r="H1512" s="93">
        <f t="shared" si="39"/>
        <v>18000</v>
      </c>
      <c r="I1512" s="108">
        <f t="shared" si="40"/>
        <v>0</v>
      </c>
      <c r="J1512" s="53"/>
      <c r="K1512" s="19"/>
    </row>
    <row r="1513" spans="1:11" x14ac:dyDescent="0.25">
      <c r="A1513" s="103"/>
      <c r="B1513" s="119" t="s">
        <v>5774</v>
      </c>
      <c r="C1513" s="120"/>
      <c r="D1513" s="106">
        <v>100849</v>
      </c>
      <c r="E1513" s="107" t="s">
        <v>47</v>
      </c>
      <c r="F1513" s="108">
        <v>3979.2</v>
      </c>
      <c r="G1513" s="111">
        <v>42779</v>
      </c>
      <c r="H1513" s="93">
        <f t="shared" si="39"/>
        <v>3979.2</v>
      </c>
      <c r="I1513" s="108">
        <f t="shared" si="40"/>
        <v>0</v>
      </c>
      <c r="J1513" s="53"/>
      <c r="K1513" s="19"/>
    </row>
    <row r="1514" spans="1:11" x14ac:dyDescent="0.25">
      <c r="A1514" s="103"/>
      <c r="B1514" s="119" t="s">
        <v>5775</v>
      </c>
      <c r="C1514" s="120"/>
      <c r="D1514" s="106">
        <v>100850</v>
      </c>
      <c r="E1514" s="107" t="s">
        <v>218</v>
      </c>
      <c r="F1514" s="108">
        <v>94656.9</v>
      </c>
      <c r="G1514" s="111"/>
      <c r="H1514" s="93">
        <f t="shared" si="39"/>
        <v>94656.9</v>
      </c>
      <c r="I1514" s="108">
        <f t="shared" si="40"/>
        <v>0</v>
      </c>
      <c r="J1514" s="53"/>
      <c r="K1514" s="19"/>
    </row>
    <row r="1515" spans="1:11" x14ac:dyDescent="0.25">
      <c r="A1515" s="103"/>
      <c r="B1515" s="119" t="s">
        <v>5776</v>
      </c>
      <c r="C1515" s="120"/>
      <c r="D1515" s="106">
        <v>100851</v>
      </c>
      <c r="E1515" s="107" t="s">
        <v>30</v>
      </c>
      <c r="F1515" s="108">
        <v>3140</v>
      </c>
      <c r="G1515" s="111">
        <v>42779</v>
      </c>
      <c r="H1515" s="93">
        <f t="shared" si="39"/>
        <v>3140</v>
      </c>
      <c r="I1515" s="108">
        <f t="shared" si="40"/>
        <v>0</v>
      </c>
      <c r="J1515" s="53"/>
      <c r="K1515" s="19"/>
    </row>
    <row r="1516" spans="1:11" x14ac:dyDescent="0.25">
      <c r="A1516" s="103"/>
      <c r="B1516" s="119" t="s">
        <v>5777</v>
      </c>
      <c r="C1516" s="120"/>
      <c r="D1516" s="106">
        <v>100852</v>
      </c>
      <c r="E1516" s="107" t="s">
        <v>5577</v>
      </c>
      <c r="F1516" s="108">
        <v>3871</v>
      </c>
      <c r="G1516" s="111">
        <v>42781</v>
      </c>
      <c r="H1516" s="93">
        <f t="shared" si="39"/>
        <v>3871</v>
      </c>
      <c r="I1516" s="108">
        <f t="shared" si="40"/>
        <v>0</v>
      </c>
      <c r="J1516" s="53"/>
      <c r="K1516" s="19"/>
    </row>
    <row r="1517" spans="1:11" x14ac:dyDescent="0.25">
      <c r="A1517" s="103"/>
      <c r="B1517" s="119" t="s">
        <v>5778</v>
      </c>
      <c r="C1517" s="120"/>
      <c r="D1517" s="106">
        <v>100853</v>
      </c>
      <c r="E1517" s="107" t="s">
        <v>974</v>
      </c>
      <c r="F1517" s="108">
        <v>9938.2000000000007</v>
      </c>
      <c r="G1517" s="111">
        <v>42779</v>
      </c>
      <c r="H1517" s="93">
        <f t="shared" si="39"/>
        <v>9938.2000000000007</v>
      </c>
      <c r="I1517" s="108">
        <f t="shared" si="40"/>
        <v>0</v>
      </c>
      <c r="J1517" s="53"/>
      <c r="K1517" s="19"/>
    </row>
    <row r="1518" spans="1:11" x14ac:dyDescent="0.25">
      <c r="A1518" s="103"/>
      <c r="B1518" s="119" t="s">
        <v>5779</v>
      </c>
      <c r="C1518" s="120"/>
      <c r="D1518" s="106">
        <v>100854</v>
      </c>
      <c r="E1518" s="107" t="s">
        <v>157</v>
      </c>
      <c r="F1518" s="108">
        <v>22816</v>
      </c>
      <c r="G1518" s="111">
        <v>42779</v>
      </c>
      <c r="H1518" s="93">
        <f t="shared" si="39"/>
        <v>22816</v>
      </c>
      <c r="I1518" s="108">
        <f t="shared" si="40"/>
        <v>0</v>
      </c>
      <c r="J1518" s="53"/>
      <c r="K1518" s="19"/>
    </row>
    <row r="1519" spans="1:11" x14ac:dyDescent="0.25">
      <c r="A1519" s="103"/>
      <c r="B1519" s="119" t="s">
        <v>5780</v>
      </c>
      <c r="C1519" s="120"/>
      <c r="D1519" s="106">
        <v>100855</v>
      </c>
      <c r="E1519" s="107" t="s">
        <v>184</v>
      </c>
      <c r="F1519" s="108">
        <v>1585.8</v>
      </c>
      <c r="G1519" s="111">
        <v>42779</v>
      </c>
      <c r="H1519" s="93">
        <f t="shared" si="39"/>
        <v>1585.8</v>
      </c>
      <c r="I1519" s="108">
        <f t="shared" si="40"/>
        <v>0</v>
      </c>
      <c r="J1519" s="53"/>
      <c r="K1519" s="19"/>
    </row>
    <row r="1520" spans="1:11" x14ac:dyDescent="0.25">
      <c r="A1520" s="103"/>
      <c r="B1520" s="119" t="s">
        <v>5781</v>
      </c>
      <c r="C1520" s="120"/>
      <c r="D1520" s="106">
        <v>100856</v>
      </c>
      <c r="E1520" s="107" t="s">
        <v>186</v>
      </c>
      <c r="F1520" s="108">
        <v>2841.2</v>
      </c>
      <c r="G1520" s="111">
        <v>42784</v>
      </c>
      <c r="H1520" s="93">
        <f t="shared" si="39"/>
        <v>2841.2</v>
      </c>
      <c r="I1520" s="108">
        <f t="shared" si="40"/>
        <v>0</v>
      </c>
      <c r="J1520" s="53"/>
      <c r="K1520" s="19"/>
    </row>
    <row r="1521" spans="1:11" ht="45" x14ac:dyDescent="0.25">
      <c r="A1521" s="103"/>
      <c r="B1521" s="119" t="s">
        <v>5782</v>
      </c>
      <c r="C1521" s="120"/>
      <c r="D1521" s="106">
        <v>100857</v>
      </c>
      <c r="E1521" s="107" t="s">
        <v>5588</v>
      </c>
      <c r="F1521" s="108">
        <v>45216</v>
      </c>
      <c r="G1521" s="114" t="s">
        <v>5783</v>
      </c>
      <c r="H1521" s="115">
        <f>17394.3+17979.6+2676+7166.1</f>
        <v>45215.999999999993</v>
      </c>
      <c r="I1521" s="115">
        <f t="shared" si="40"/>
        <v>0</v>
      </c>
      <c r="J1521" s="53"/>
      <c r="K1521" s="19"/>
    </row>
    <row r="1522" spans="1:11" x14ac:dyDescent="0.25">
      <c r="A1522" s="103"/>
      <c r="B1522" s="119" t="s">
        <v>5784</v>
      </c>
      <c r="C1522" s="120"/>
      <c r="D1522" s="106">
        <v>100858</v>
      </c>
      <c r="E1522" s="107" t="s">
        <v>30</v>
      </c>
      <c r="F1522" s="108">
        <v>4494.6000000000004</v>
      </c>
      <c r="G1522" s="111">
        <v>42779</v>
      </c>
      <c r="H1522" s="93">
        <f t="shared" si="39"/>
        <v>4494.6000000000004</v>
      </c>
      <c r="I1522" s="108">
        <f t="shared" si="40"/>
        <v>0</v>
      </c>
      <c r="J1522" s="53"/>
      <c r="K1522" s="19"/>
    </row>
    <row r="1523" spans="1:11" x14ac:dyDescent="0.25">
      <c r="A1523" s="103"/>
      <c r="B1523" s="119" t="s">
        <v>5785</v>
      </c>
      <c r="C1523" s="120"/>
      <c r="D1523" s="106">
        <v>100859</v>
      </c>
      <c r="E1523" s="107" t="s">
        <v>231</v>
      </c>
      <c r="F1523" s="108">
        <v>986</v>
      </c>
      <c r="G1523" s="111">
        <v>42780</v>
      </c>
      <c r="H1523" s="93">
        <f t="shared" si="39"/>
        <v>986</v>
      </c>
      <c r="I1523" s="108">
        <f t="shared" si="40"/>
        <v>0</v>
      </c>
      <c r="J1523" s="53"/>
      <c r="K1523" s="19"/>
    </row>
    <row r="1524" spans="1:11" x14ac:dyDescent="0.25">
      <c r="A1524" s="103"/>
      <c r="B1524" s="119" t="s">
        <v>5786</v>
      </c>
      <c r="C1524" s="120"/>
      <c r="D1524" s="106">
        <v>100860</v>
      </c>
      <c r="E1524" s="107" t="s">
        <v>298</v>
      </c>
      <c r="F1524" s="108">
        <v>1161.5999999999999</v>
      </c>
      <c r="G1524" s="111">
        <v>42779</v>
      </c>
      <c r="H1524" s="93">
        <f t="shared" si="39"/>
        <v>1161.5999999999999</v>
      </c>
      <c r="I1524" s="108">
        <f t="shared" si="40"/>
        <v>0</v>
      </c>
      <c r="J1524" s="53"/>
      <c r="K1524" s="19"/>
    </row>
    <row r="1525" spans="1:11" x14ac:dyDescent="0.25">
      <c r="A1525" s="103"/>
      <c r="B1525" s="119" t="s">
        <v>5787</v>
      </c>
      <c r="C1525" s="120"/>
      <c r="D1525" s="106">
        <v>100861</v>
      </c>
      <c r="E1525" s="107" t="s">
        <v>43</v>
      </c>
      <c r="F1525" s="108">
        <v>5158.1000000000004</v>
      </c>
      <c r="G1525" s="111">
        <v>42780</v>
      </c>
      <c r="H1525" s="93">
        <f t="shared" si="39"/>
        <v>5158.1000000000004</v>
      </c>
      <c r="I1525" s="108">
        <f t="shared" si="40"/>
        <v>0</v>
      </c>
      <c r="J1525" s="53"/>
      <c r="K1525" s="19"/>
    </row>
    <row r="1526" spans="1:11" x14ac:dyDescent="0.25">
      <c r="A1526" s="103"/>
      <c r="B1526" s="119" t="s">
        <v>5788</v>
      </c>
      <c r="C1526" s="120"/>
      <c r="D1526" s="106">
        <v>100862</v>
      </c>
      <c r="E1526" s="107" t="s">
        <v>208</v>
      </c>
      <c r="F1526" s="108">
        <v>6238.28</v>
      </c>
      <c r="G1526" s="111">
        <v>42779</v>
      </c>
      <c r="H1526" s="93">
        <f t="shared" si="39"/>
        <v>6238.28</v>
      </c>
      <c r="I1526" s="108">
        <f t="shared" si="40"/>
        <v>0</v>
      </c>
      <c r="J1526" s="53"/>
      <c r="K1526" s="19"/>
    </row>
    <row r="1527" spans="1:11" x14ac:dyDescent="0.25">
      <c r="A1527" s="103"/>
      <c r="B1527" s="119" t="s">
        <v>5789</v>
      </c>
      <c r="C1527" s="120"/>
      <c r="D1527" s="106">
        <v>100863</v>
      </c>
      <c r="E1527" s="107" t="s">
        <v>43</v>
      </c>
      <c r="F1527" s="108">
        <v>1551</v>
      </c>
      <c r="G1527" s="111">
        <v>42780</v>
      </c>
      <c r="H1527" s="93">
        <f t="shared" si="39"/>
        <v>1551</v>
      </c>
      <c r="I1527" s="108">
        <f t="shared" si="40"/>
        <v>0</v>
      </c>
      <c r="J1527" s="53"/>
      <c r="K1527" s="19"/>
    </row>
    <row r="1528" spans="1:11" x14ac:dyDescent="0.25">
      <c r="A1528" s="103"/>
      <c r="B1528" s="119" t="s">
        <v>5790</v>
      </c>
      <c r="C1528" s="120"/>
      <c r="D1528" s="106">
        <v>100864</v>
      </c>
      <c r="E1528" s="107" t="s">
        <v>30</v>
      </c>
      <c r="F1528" s="108">
        <v>509.2</v>
      </c>
      <c r="G1528" s="111">
        <v>42779</v>
      </c>
      <c r="H1528" s="93">
        <f t="shared" si="39"/>
        <v>509.2</v>
      </c>
      <c r="I1528" s="108">
        <f t="shared" ref="I1528:I1591" si="41">F1528-H1528</f>
        <v>0</v>
      </c>
      <c r="J1528" s="53"/>
      <c r="K1528" s="19"/>
    </row>
    <row r="1529" spans="1:11" x14ac:dyDescent="0.25">
      <c r="A1529" s="103"/>
      <c r="B1529" s="119" t="s">
        <v>5791</v>
      </c>
      <c r="C1529" s="120"/>
      <c r="D1529" s="106">
        <v>100865</v>
      </c>
      <c r="E1529" s="107" t="s">
        <v>67</v>
      </c>
      <c r="F1529" s="108">
        <v>9834.6</v>
      </c>
      <c r="G1529" s="111">
        <v>42780</v>
      </c>
      <c r="H1529" s="93">
        <f t="shared" si="39"/>
        <v>9834.6</v>
      </c>
      <c r="I1529" s="108">
        <f t="shared" si="41"/>
        <v>0</v>
      </c>
      <c r="J1529" s="53"/>
      <c r="K1529" s="19"/>
    </row>
    <row r="1530" spans="1:11" x14ac:dyDescent="0.25">
      <c r="A1530" s="103"/>
      <c r="B1530" s="119" t="s">
        <v>5792</v>
      </c>
      <c r="C1530" s="120"/>
      <c r="D1530" s="106">
        <v>100866</v>
      </c>
      <c r="E1530" s="107" t="s">
        <v>250</v>
      </c>
      <c r="F1530" s="108">
        <v>8200.7000000000007</v>
      </c>
      <c r="G1530" s="111">
        <v>42781</v>
      </c>
      <c r="H1530" s="93">
        <f t="shared" si="39"/>
        <v>8200.7000000000007</v>
      </c>
      <c r="I1530" s="108">
        <f t="shared" si="41"/>
        <v>0</v>
      </c>
      <c r="J1530" s="53"/>
      <c r="K1530" s="19"/>
    </row>
    <row r="1531" spans="1:11" x14ac:dyDescent="0.25">
      <c r="A1531" s="103"/>
      <c r="B1531" s="119" t="s">
        <v>5793</v>
      </c>
      <c r="C1531" s="120"/>
      <c r="D1531" s="106">
        <v>100867</v>
      </c>
      <c r="E1531" s="107" t="s">
        <v>159</v>
      </c>
      <c r="F1531" s="108">
        <v>8511.7000000000007</v>
      </c>
      <c r="G1531" s="111">
        <v>42779</v>
      </c>
      <c r="H1531" s="93">
        <f t="shared" si="39"/>
        <v>8511.7000000000007</v>
      </c>
      <c r="I1531" s="108">
        <f t="shared" si="41"/>
        <v>0</v>
      </c>
      <c r="J1531" s="53"/>
      <c r="K1531" s="19"/>
    </row>
    <row r="1532" spans="1:11" x14ac:dyDescent="0.25">
      <c r="A1532" s="103"/>
      <c r="B1532" s="119" t="s">
        <v>5794</v>
      </c>
      <c r="C1532" s="120"/>
      <c r="D1532" s="106">
        <v>100868</v>
      </c>
      <c r="E1532" s="107" t="s">
        <v>305</v>
      </c>
      <c r="F1532" s="108">
        <v>4016</v>
      </c>
      <c r="G1532" s="111">
        <v>42787</v>
      </c>
      <c r="H1532" s="93">
        <f t="shared" si="39"/>
        <v>4016</v>
      </c>
      <c r="I1532" s="108">
        <f t="shared" si="41"/>
        <v>0</v>
      </c>
      <c r="J1532" s="53"/>
      <c r="K1532" s="19"/>
    </row>
    <row r="1533" spans="1:11" x14ac:dyDescent="0.25">
      <c r="A1533" s="103"/>
      <c r="B1533" s="119" t="s">
        <v>5795</v>
      </c>
      <c r="C1533" s="120"/>
      <c r="D1533" s="106">
        <v>100869</v>
      </c>
      <c r="E1533" s="107" t="s">
        <v>476</v>
      </c>
      <c r="F1533" s="108">
        <v>17946.599999999999</v>
      </c>
      <c r="G1533" s="111">
        <v>42781</v>
      </c>
      <c r="H1533" s="93">
        <f t="shared" ref="H1533:H1596" si="42">F1533</f>
        <v>17946.599999999999</v>
      </c>
      <c r="I1533" s="108">
        <f t="shared" si="41"/>
        <v>0</v>
      </c>
      <c r="J1533" s="53"/>
      <c r="K1533" s="19"/>
    </row>
    <row r="1534" spans="1:11" x14ac:dyDescent="0.25">
      <c r="A1534" s="103"/>
      <c r="B1534" s="119" t="s">
        <v>5796</v>
      </c>
      <c r="C1534" s="120"/>
      <c r="D1534" s="106">
        <v>100870</v>
      </c>
      <c r="E1534" s="107" t="s">
        <v>472</v>
      </c>
      <c r="F1534" s="108">
        <v>1200</v>
      </c>
      <c r="G1534" s="111">
        <v>42781</v>
      </c>
      <c r="H1534" s="93">
        <f t="shared" si="42"/>
        <v>1200</v>
      </c>
      <c r="I1534" s="108">
        <f t="shared" si="41"/>
        <v>0</v>
      </c>
      <c r="J1534" s="53"/>
      <c r="K1534" s="19"/>
    </row>
    <row r="1535" spans="1:11" x14ac:dyDescent="0.25">
      <c r="A1535" s="103"/>
      <c r="B1535" s="119" t="s">
        <v>5797</v>
      </c>
      <c r="C1535" s="120"/>
      <c r="D1535" s="106">
        <v>100871</v>
      </c>
      <c r="E1535" s="107" t="s">
        <v>168</v>
      </c>
      <c r="F1535" s="108">
        <v>4807</v>
      </c>
      <c r="G1535" s="111">
        <v>42786</v>
      </c>
      <c r="H1535" s="93">
        <f t="shared" si="42"/>
        <v>4807</v>
      </c>
      <c r="I1535" s="108">
        <f t="shared" si="41"/>
        <v>0</v>
      </c>
      <c r="J1535" s="53"/>
      <c r="K1535" s="19"/>
    </row>
    <row r="1536" spans="1:11" x14ac:dyDescent="0.25">
      <c r="A1536" s="103"/>
      <c r="B1536" s="119" t="s">
        <v>5798</v>
      </c>
      <c r="C1536" s="120"/>
      <c r="D1536" s="106">
        <v>100872</v>
      </c>
      <c r="E1536" s="107" t="s">
        <v>79</v>
      </c>
      <c r="F1536" s="108">
        <v>3335.2</v>
      </c>
      <c r="G1536" s="111">
        <v>42779</v>
      </c>
      <c r="H1536" s="93">
        <f t="shared" si="42"/>
        <v>3335.2</v>
      </c>
      <c r="I1536" s="108">
        <f t="shared" si="41"/>
        <v>0</v>
      </c>
      <c r="J1536" s="53"/>
      <c r="K1536" s="19"/>
    </row>
    <row r="1537" spans="1:11" x14ac:dyDescent="0.25">
      <c r="A1537" s="103"/>
      <c r="B1537" s="119" t="s">
        <v>5799</v>
      </c>
      <c r="C1537" s="120"/>
      <c r="D1537" s="106">
        <v>100873</v>
      </c>
      <c r="E1537" s="107" t="s">
        <v>61</v>
      </c>
      <c r="F1537" s="108">
        <v>9013.2000000000007</v>
      </c>
      <c r="G1537" s="111">
        <v>42779</v>
      </c>
      <c r="H1537" s="93">
        <f t="shared" si="42"/>
        <v>9013.2000000000007</v>
      </c>
      <c r="I1537" s="108">
        <f t="shared" si="41"/>
        <v>0</v>
      </c>
      <c r="J1537" s="53"/>
      <c r="K1537" s="19"/>
    </row>
    <row r="1538" spans="1:11" x14ac:dyDescent="0.25">
      <c r="A1538" s="103"/>
      <c r="B1538" s="119" t="s">
        <v>5800</v>
      </c>
      <c r="C1538" s="120"/>
      <c r="D1538" s="106">
        <v>100874</v>
      </c>
      <c r="E1538" s="107" t="s">
        <v>57</v>
      </c>
      <c r="F1538" s="108">
        <v>588</v>
      </c>
      <c r="G1538" s="111">
        <v>42779</v>
      </c>
      <c r="H1538" s="93">
        <f t="shared" si="42"/>
        <v>588</v>
      </c>
      <c r="I1538" s="108">
        <f t="shared" si="41"/>
        <v>0</v>
      </c>
      <c r="J1538" s="53"/>
      <c r="K1538" s="19"/>
    </row>
    <row r="1539" spans="1:11" x14ac:dyDescent="0.25">
      <c r="A1539" s="103"/>
      <c r="B1539" s="119" t="s">
        <v>5801</v>
      </c>
      <c r="C1539" s="120"/>
      <c r="D1539" s="106">
        <v>100875</v>
      </c>
      <c r="E1539" s="107" t="s">
        <v>309</v>
      </c>
      <c r="F1539" s="108">
        <v>2714.25</v>
      </c>
      <c r="G1539" s="111">
        <v>42779</v>
      </c>
      <c r="H1539" s="93">
        <f t="shared" si="42"/>
        <v>2714.25</v>
      </c>
      <c r="I1539" s="108">
        <f t="shared" si="41"/>
        <v>0</v>
      </c>
      <c r="J1539" s="53"/>
      <c r="K1539" s="19"/>
    </row>
    <row r="1540" spans="1:11" x14ac:dyDescent="0.25">
      <c r="A1540" s="103"/>
      <c r="B1540" s="119" t="s">
        <v>5802</v>
      </c>
      <c r="C1540" s="120"/>
      <c r="D1540" s="106">
        <v>100876</v>
      </c>
      <c r="E1540" s="107" t="s">
        <v>622</v>
      </c>
      <c r="F1540" s="108">
        <v>9857.7999999999993</v>
      </c>
      <c r="G1540" s="111">
        <v>42779</v>
      </c>
      <c r="H1540" s="93">
        <f t="shared" si="42"/>
        <v>9857.7999999999993</v>
      </c>
      <c r="I1540" s="108">
        <f t="shared" si="41"/>
        <v>0</v>
      </c>
      <c r="J1540" s="53"/>
      <c r="K1540" s="19"/>
    </row>
    <row r="1541" spans="1:11" x14ac:dyDescent="0.25">
      <c r="A1541" s="103"/>
      <c r="B1541" s="119" t="s">
        <v>5803</v>
      </c>
      <c r="C1541" s="120"/>
      <c r="D1541" s="106">
        <v>100877</v>
      </c>
      <c r="E1541" s="107" t="s">
        <v>1116</v>
      </c>
      <c r="F1541" s="108">
        <v>2575.5</v>
      </c>
      <c r="G1541" s="111">
        <v>42786</v>
      </c>
      <c r="H1541" s="93">
        <f t="shared" si="42"/>
        <v>2575.5</v>
      </c>
      <c r="I1541" s="108">
        <f t="shared" si="41"/>
        <v>0</v>
      </c>
      <c r="J1541" s="53"/>
      <c r="K1541" s="19"/>
    </row>
    <row r="1542" spans="1:11" x14ac:dyDescent="0.25">
      <c r="A1542" s="103"/>
      <c r="B1542" s="119" t="s">
        <v>5804</v>
      </c>
      <c r="C1542" s="120"/>
      <c r="D1542" s="106">
        <v>100878</v>
      </c>
      <c r="E1542" s="107" t="s">
        <v>321</v>
      </c>
      <c r="F1542" s="108">
        <v>940.9</v>
      </c>
      <c r="G1542" s="111">
        <v>42779</v>
      </c>
      <c r="H1542" s="93">
        <f t="shared" si="42"/>
        <v>940.9</v>
      </c>
      <c r="I1542" s="108">
        <f t="shared" si="41"/>
        <v>0</v>
      </c>
      <c r="J1542" s="53"/>
      <c r="K1542" s="19"/>
    </row>
    <row r="1543" spans="1:11" x14ac:dyDescent="0.25">
      <c r="A1543" s="103"/>
      <c r="B1543" s="119" t="s">
        <v>5805</v>
      </c>
      <c r="C1543" s="120"/>
      <c r="D1543" s="106">
        <v>100879</v>
      </c>
      <c r="E1543" s="107" t="s">
        <v>133</v>
      </c>
      <c r="F1543" s="108">
        <v>542.5</v>
      </c>
      <c r="G1543" s="111">
        <v>42779</v>
      </c>
      <c r="H1543" s="93">
        <f t="shared" si="42"/>
        <v>542.5</v>
      </c>
      <c r="I1543" s="108">
        <f t="shared" si="41"/>
        <v>0</v>
      </c>
      <c r="J1543" s="53"/>
      <c r="K1543" s="19"/>
    </row>
    <row r="1544" spans="1:11" x14ac:dyDescent="0.25">
      <c r="A1544" s="103"/>
      <c r="B1544" s="119" t="s">
        <v>5806</v>
      </c>
      <c r="C1544" s="120"/>
      <c r="D1544" s="106">
        <v>100880</v>
      </c>
      <c r="E1544" s="107" t="s">
        <v>63</v>
      </c>
      <c r="F1544" s="108">
        <v>155.4</v>
      </c>
      <c r="G1544" s="111">
        <v>42779</v>
      </c>
      <c r="H1544" s="93">
        <f t="shared" si="42"/>
        <v>155.4</v>
      </c>
      <c r="I1544" s="108">
        <f t="shared" si="41"/>
        <v>0</v>
      </c>
      <c r="J1544" s="53"/>
      <c r="K1544" s="19"/>
    </row>
    <row r="1545" spans="1:11" x14ac:dyDescent="0.25">
      <c r="A1545" s="103"/>
      <c r="B1545" s="119" t="s">
        <v>5807</v>
      </c>
      <c r="C1545" s="120"/>
      <c r="D1545" s="106">
        <v>100881</v>
      </c>
      <c r="E1545" s="107" t="s">
        <v>45</v>
      </c>
      <c r="F1545" s="108">
        <v>1194</v>
      </c>
      <c r="G1545" s="111">
        <v>42779</v>
      </c>
      <c r="H1545" s="93">
        <f t="shared" si="42"/>
        <v>1194</v>
      </c>
      <c r="I1545" s="108">
        <f t="shared" si="41"/>
        <v>0</v>
      </c>
      <c r="J1545" s="53"/>
      <c r="K1545" s="19"/>
    </row>
    <row r="1546" spans="1:11" x14ac:dyDescent="0.25">
      <c r="A1546" s="103"/>
      <c r="B1546" s="119" t="s">
        <v>5808</v>
      </c>
      <c r="C1546" s="120"/>
      <c r="D1546" s="106">
        <v>100882</v>
      </c>
      <c r="E1546" s="107" t="s">
        <v>198</v>
      </c>
      <c r="F1546" s="108">
        <v>3210.8</v>
      </c>
      <c r="G1546" s="111">
        <v>42779</v>
      </c>
      <c r="H1546" s="93">
        <f t="shared" si="42"/>
        <v>3210.8</v>
      </c>
      <c r="I1546" s="108">
        <f t="shared" si="41"/>
        <v>0</v>
      </c>
      <c r="J1546" s="53"/>
      <c r="K1546" s="19"/>
    </row>
    <row r="1547" spans="1:11" x14ac:dyDescent="0.25">
      <c r="A1547" s="103"/>
      <c r="B1547" s="119" t="s">
        <v>5809</v>
      </c>
      <c r="C1547" s="120"/>
      <c r="D1547" s="106">
        <v>100883</v>
      </c>
      <c r="E1547" s="107" t="s">
        <v>3959</v>
      </c>
      <c r="F1547" s="108">
        <v>1632.8</v>
      </c>
      <c r="G1547" s="111">
        <v>42779</v>
      </c>
      <c r="H1547" s="93">
        <f t="shared" si="42"/>
        <v>1632.8</v>
      </c>
      <c r="I1547" s="108">
        <f t="shared" si="41"/>
        <v>0</v>
      </c>
      <c r="J1547" s="53"/>
      <c r="K1547" s="19"/>
    </row>
    <row r="1548" spans="1:11" x14ac:dyDescent="0.25">
      <c r="A1548" s="103"/>
      <c r="B1548" s="119" t="s">
        <v>5810</v>
      </c>
      <c r="C1548" s="120"/>
      <c r="D1548" s="106">
        <v>100884</v>
      </c>
      <c r="E1548" s="116" t="s">
        <v>5811</v>
      </c>
      <c r="F1548" s="117">
        <v>0</v>
      </c>
      <c r="G1548" s="118" t="s">
        <v>95</v>
      </c>
      <c r="H1548" s="117">
        <f t="shared" si="42"/>
        <v>0</v>
      </c>
      <c r="I1548" s="117">
        <f t="shared" si="41"/>
        <v>0</v>
      </c>
      <c r="J1548" s="53"/>
      <c r="K1548" s="19"/>
    </row>
    <row r="1549" spans="1:11" x14ac:dyDescent="0.25">
      <c r="A1549" s="103"/>
      <c r="B1549" s="119" t="s">
        <v>5812</v>
      </c>
      <c r="C1549" s="120"/>
      <c r="D1549" s="106">
        <v>100885</v>
      </c>
      <c r="E1549" s="107" t="s">
        <v>5811</v>
      </c>
      <c r="F1549" s="108">
        <v>8692.5</v>
      </c>
      <c r="G1549" s="111">
        <v>42779</v>
      </c>
      <c r="H1549" s="93">
        <f t="shared" si="42"/>
        <v>8692.5</v>
      </c>
      <c r="I1549" s="108">
        <f t="shared" si="41"/>
        <v>0</v>
      </c>
      <c r="J1549" s="53"/>
      <c r="K1549" s="19"/>
    </row>
    <row r="1550" spans="1:11" x14ac:dyDescent="0.25">
      <c r="A1550" s="103"/>
      <c r="B1550" s="119" t="s">
        <v>5813</v>
      </c>
      <c r="C1550" s="120"/>
      <c r="D1550" s="106">
        <v>100886</v>
      </c>
      <c r="E1550" s="107" t="s">
        <v>5635</v>
      </c>
      <c r="F1550" s="108">
        <v>7728</v>
      </c>
      <c r="G1550" s="114">
        <v>42783</v>
      </c>
      <c r="H1550" s="115">
        <f>4179.65+3548.35</f>
        <v>7728</v>
      </c>
      <c r="I1550" s="115">
        <f t="shared" si="41"/>
        <v>0</v>
      </c>
      <c r="J1550" s="53"/>
      <c r="K1550" s="19"/>
    </row>
    <row r="1551" spans="1:11" x14ac:dyDescent="0.25">
      <c r="A1551" s="103"/>
      <c r="B1551" s="119" t="s">
        <v>5814</v>
      </c>
      <c r="C1551" s="120"/>
      <c r="D1551" s="106">
        <v>100887</v>
      </c>
      <c r="E1551" s="107" t="s">
        <v>2510</v>
      </c>
      <c r="F1551" s="108">
        <v>889.2</v>
      </c>
      <c r="G1551" s="111">
        <v>42779</v>
      </c>
      <c r="H1551" s="93">
        <f t="shared" si="42"/>
        <v>889.2</v>
      </c>
      <c r="I1551" s="108">
        <f t="shared" si="41"/>
        <v>0</v>
      </c>
      <c r="J1551" s="53"/>
      <c r="K1551" s="19"/>
    </row>
    <row r="1552" spans="1:11" x14ac:dyDescent="0.25">
      <c r="A1552" s="103"/>
      <c r="B1552" s="119" t="s">
        <v>5815</v>
      </c>
      <c r="C1552" s="120"/>
      <c r="D1552" s="106">
        <v>100888</v>
      </c>
      <c r="E1552" s="107" t="s">
        <v>5816</v>
      </c>
      <c r="F1552" s="108">
        <v>6355.65</v>
      </c>
      <c r="G1552" s="111">
        <v>42779</v>
      </c>
      <c r="H1552" s="93">
        <f t="shared" si="42"/>
        <v>6355.65</v>
      </c>
      <c r="I1552" s="108">
        <f t="shared" si="41"/>
        <v>0</v>
      </c>
      <c r="J1552" s="53"/>
      <c r="K1552" s="19"/>
    </row>
    <row r="1553" spans="1:11" x14ac:dyDescent="0.25">
      <c r="A1553" s="103"/>
      <c r="B1553" s="119" t="s">
        <v>5817</v>
      </c>
      <c r="C1553" s="120"/>
      <c r="D1553" s="106">
        <v>100889</v>
      </c>
      <c r="E1553" s="107" t="s">
        <v>268</v>
      </c>
      <c r="F1553" s="108">
        <v>14892</v>
      </c>
      <c r="G1553" s="111">
        <v>42781</v>
      </c>
      <c r="H1553" s="93">
        <f t="shared" si="42"/>
        <v>14892</v>
      </c>
      <c r="I1553" s="108">
        <f t="shared" si="41"/>
        <v>0</v>
      </c>
      <c r="J1553" s="53"/>
      <c r="K1553" s="19"/>
    </row>
    <row r="1554" spans="1:11" x14ac:dyDescent="0.25">
      <c r="A1554" s="103"/>
      <c r="B1554" s="119" t="s">
        <v>5818</v>
      </c>
      <c r="C1554" s="120"/>
      <c r="D1554" s="106">
        <v>100890</v>
      </c>
      <c r="E1554" s="107" t="s">
        <v>270</v>
      </c>
      <c r="F1554" s="108">
        <v>3991.1</v>
      </c>
      <c r="G1554" s="111">
        <v>42781</v>
      </c>
      <c r="H1554" s="93">
        <f t="shared" si="42"/>
        <v>3991.1</v>
      </c>
      <c r="I1554" s="108">
        <f t="shared" si="41"/>
        <v>0</v>
      </c>
      <c r="J1554" s="53"/>
      <c r="K1554" s="19"/>
    </row>
    <row r="1555" spans="1:11" x14ac:dyDescent="0.25">
      <c r="A1555" s="103"/>
      <c r="B1555" s="119" t="s">
        <v>5819</v>
      </c>
      <c r="C1555" s="120"/>
      <c r="D1555" s="106">
        <v>100891</v>
      </c>
      <c r="E1555" s="107" t="s">
        <v>442</v>
      </c>
      <c r="F1555" s="108">
        <v>2948.9</v>
      </c>
      <c r="G1555" s="111">
        <v>42781</v>
      </c>
      <c r="H1555" s="93">
        <f t="shared" si="42"/>
        <v>2948.9</v>
      </c>
      <c r="I1555" s="108">
        <f t="shared" si="41"/>
        <v>0</v>
      </c>
      <c r="J1555" s="53"/>
      <c r="K1555" s="19"/>
    </row>
    <row r="1556" spans="1:11" x14ac:dyDescent="0.25">
      <c r="A1556" s="103"/>
      <c r="B1556" s="119" t="s">
        <v>5820</v>
      </c>
      <c r="C1556" s="120"/>
      <c r="D1556" s="106">
        <v>100892</v>
      </c>
      <c r="E1556" s="107" t="s">
        <v>432</v>
      </c>
      <c r="F1556" s="108">
        <v>10380.6</v>
      </c>
      <c r="G1556" s="111">
        <v>42781</v>
      </c>
      <c r="H1556" s="93">
        <f t="shared" si="42"/>
        <v>10380.6</v>
      </c>
      <c r="I1556" s="108">
        <f t="shared" si="41"/>
        <v>0</v>
      </c>
      <c r="J1556" s="53"/>
      <c r="K1556" s="19"/>
    </row>
    <row r="1557" spans="1:11" ht="60" x14ac:dyDescent="0.25">
      <c r="A1557" s="103"/>
      <c r="B1557" s="119" t="s">
        <v>5821</v>
      </c>
      <c r="C1557" s="120"/>
      <c r="D1557" s="106">
        <v>100893</v>
      </c>
      <c r="E1557" s="107" t="s">
        <v>1256</v>
      </c>
      <c r="F1557" s="108">
        <v>3408.8</v>
      </c>
      <c r="G1557" s="112" t="s">
        <v>5822</v>
      </c>
      <c r="H1557" s="113">
        <f>408+500+500</f>
        <v>1408</v>
      </c>
      <c r="I1557" s="113">
        <f t="shared" si="41"/>
        <v>2000.8000000000002</v>
      </c>
      <c r="J1557" s="53"/>
      <c r="K1557" s="19"/>
    </row>
    <row r="1558" spans="1:11" x14ac:dyDescent="0.25">
      <c r="A1558" s="103"/>
      <c r="B1558" s="119" t="s">
        <v>5823</v>
      </c>
      <c r="C1558" s="120"/>
      <c r="D1558" s="106">
        <v>100894</v>
      </c>
      <c r="E1558" s="107" t="s">
        <v>291</v>
      </c>
      <c r="F1558" s="108">
        <v>2427.6</v>
      </c>
      <c r="G1558" s="111">
        <v>42779</v>
      </c>
      <c r="H1558" s="93">
        <f t="shared" si="42"/>
        <v>2427.6</v>
      </c>
      <c r="I1558" s="108">
        <f t="shared" si="41"/>
        <v>0</v>
      </c>
      <c r="J1558" s="53"/>
      <c r="K1558" s="19"/>
    </row>
    <row r="1559" spans="1:11" x14ac:dyDescent="0.25">
      <c r="A1559" s="103"/>
      <c r="B1559" s="119" t="s">
        <v>5824</v>
      </c>
      <c r="C1559" s="120"/>
      <c r="D1559" s="106">
        <v>100895</v>
      </c>
      <c r="E1559" s="107" t="s">
        <v>109</v>
      </c>
      <c r="F1559" s="108">
        <v>402</v>
      </c>
      <c r="G1559" s="111">
        <v>42779</v>
      </c>
      <c r="H1559" s="93">
        <f t="shared" si="42"/>
        <v>402</v>
      </c>
      <c r="I1559" s="108">
        <f t="shared" si="41"/>
        <v>0</v>
      </c>
      <c r="J1559" s="53"/>
      <c r="K1559" s="19"/>
    </row>
    <row r="1560" spans="1:11" x14ac:dyDescent="0.25">
      <c r="A1560" s="103"/>
      <c r="B1560" s="119" t="s">
        <v>5825</v>
      </c>
      <c r="C1560" s="120"/>
      <c r="D1560" s="106">
        <v>100896</v>
      </c>
      <c r="E1560" s="107" t="s">
        <v>103</v>
      </c>
      <c r="F1560" s="108">
        <v>674.5</v>
      </c>
      <c r="G1560" s="111">
        <v>42779</v>
      </c>
      <c r="H1560" s="93">
        <f t="shared" si="42"/>
        <v>674.5</v>
      </c>
      <c r="I1560" s="108">
        <f t="shared" si="41"/>
        <v>0</v>
      </c>
      <c r="J1560" s="53"/>
      <c r="K1560" s="19"/>
    </row>
    <row r="1561" spans="1:11" x14ac:dyDescent="0.25">
      <c r="A1561" s="103"/>
      <c r="B1561" s="119" t="s">
        <v>5826</v>
      </c>
      <c r="C1561" s="120"/>
      <c r="D1561" s="106">
        <v>100897</v>
      </c>
      <c r="E1561" s="107" t="s">
        <v>5827</v>
      </c>
      <c r="F1561" s="108">
        <v>4040.4</v>
      </c>
      <c r="G1561" s="111">
        <v>42779</v>
      </c>
      <c r="H1561" s="93">
        <f t="shared" si="42"/>
        <v>4040.4</v>
      </c>
      <c r="I1561" s="108">
        <f t="shared" si="41"/>
        <v>0</v>
      </c>
      <c r="J1561" s="53"/>
      <c r="K1561" s="19"/>
    </row>
    <row r="1562" spans="1:11" x14ac:dyDescent="0.25">
      <c r="A1562" s="103"/>
      <c r="B1562" s="119" t="s">
        <v>5828</v>
      </c>
      <c r="C1562" s="120"/>
      <c r="D1562" s="106">
        <v>100898</v>
      </c>
      <c r="E1562" s="107" t="s">
        <v>88</v>
      </c>
      <c r="F1562" s="108">
        <v>6691.2</v>
      </c>
      <c r="G1562" s="111">
        <v>42779</v>
      </c>
      <c r="H1562" s="93">
        <f t="shared" si="42"/>
        <v>6691.2</v>
      </c>
      <c r="I1562" s="108">
        <f t="shared" si="41"/>
        <v>0</v>
      </c>
      <c r="J1562" s="53"/>
      <c r="K1562" s="19"/>
    </row>
    <row r="1563" spans="1:11" x14ac:dyDescent="0.25">
      <c r="A1563" s="103"/>
      <c r="B1563" s="119" t="s">
        <v>5829</v>
      </c>
      <c r="C1563" s="120"/>
      <c r="D1563" s="106">
        <v>100899</v>
      </c>
      <c r="E1563" s="107" t="s">
        <v>5830</v>
      </c>
      <c r="F1563" s="108">
        <v>7616</v>
      </c>
      <c r="G1563" s="111">
        <v>42779</v>
      </c>
      <c r="H1563" s="93">
        <f t="shared" si="42"/>
        <v>7616</v>
      </c>
      <c r="I1563" s="108">
        <f t="shared" si="41"/>
        <v>0</v>
      </c>
      <c r="J1563" s="53"/>
      <c r="K1563" s="19"/>
    </row>
    <row r="1564" spans="1:11" x14ac:dyDescent="0.25">
      <c r="A1564" s="103"/>
      <c r="B1564" s="119" t="s">
        <v>5831</v>
      </c>
      <c r="C1564" s="120"/>
      <c r="D1564" s="106">
        <v>100900</v>
      </c>
      <c r="E1564" s="107" t="s">
        <v>92</v>
      </c>
      <c r="F1564" s="108">
        <v>2716.6</v>
      </c>
      <c r="G1564" s="111">
        <v>42779</v>
      </c>
      <c r="H1564" s="93">
        <f t="shared" si="42"/>
        <v>2716.6</v>
      </c>
      <c r="I1564" s="108">
        <f t="shared" si="41"/>
        <v>0</v>
      </c>
      <c r="J1564" s="53"/>
      <c r="K1564" s="19"/>
    </row>
    <row r="1565" spans="1:11" x14ac:dyDescent="0.25">
      <c r="A1565" s="103"/>
      <c r="B1565" s="119" t="s">
        <v>5832</v>
      </c>
      <c r="C1565" s="120"/>
      <c r="D1565" s="106">
        <v>100901</v>
      </c>
      <c r="E1565" s="107" t="s">
        <v>838</v>
      </c>
      <c r="F1565" s="108">
        <v>1992.6</v>
      </c>
      <c r="G1565" s="111">
        <v>42779</v>
      </c>
      <c r="H1565" s="93">
        <f t="shared" si="42"/>
        <v>1992.6</v>
      </c>
      <c r="I1565" s="108">
        <f t="shared" si="41"/>
        <v>0</v>
      </c>
      <c r="J1565" s="53"/>
      <c r="K1565" s="19"/>
    </row>
    <row r="1566" spans="1:11" x14ac:dyDescent="0.25">
      <c r="A1566" s="103"/>
      <c r="B1566" s="119" t="s">
        <v>5833</v>
      </c>
      <c r="C1566" s="120"/>
      <c r="D1566" s="106">
        <v>100902</v>
      </c>
      <c r="E1566" s="107" t="s">
        <v>101</v>
      </c>
      <c r="F1566" s="108">
        <v>735</v>
      </c>
      <c r="G1566" s="111">
        <v>42779</v>
      </c>
      <c r="H1566" s="93">
        <f t="shared" si="42"/>
        <v>735</v>
      </c>
      <c r="I1566" s="108">
        <f t="shared" si="41"/>
        <v>0</v>
      </c>
      <c r="J1566" s="53"/>
      <c r="K1566" s="19"/>
    </row>
    <row r="1567" spans="1:11" x14ac:dyDescent="0.25">
      <c r="A1567" s="103"/>
      <c r="B1567" s="119" t="s">
        <v>5834</v>
      </c>
      <c r="C1567" s="120"/>
      <c r="D1567" s="106">
        <v>100903</v>
      </c>
      <c r="E1567" s="107" t="s">
        <v>99</v>
      </c>
      <c r="F1567" s="108">
        <v>1479.8</v>
      </c>
      <c r="G1567" s="111">
        <v>42779</v>
      </c>
      <c r="H1567" s="93">
        <f t="shared" si="42"/>
        <v>1479.8</v>
      </c>
      <c r="I1567" s="108">
        <f t="shared" si="41"/>
        <v>0</v>
      </c>
      <c r="J1567" s="53"/>
      <c r="K1567" s="19"/>
    </row>
    <row r="1568" spans="1:11" x14ac:dyDescent="0.25">
      <c r="A1568" s="103"/>
      <c r="B1568" s="119" t="s">
        <v>5835</v>
      </c>
      <c r="C1568" s="120"/>
      <c r="D1568" s="106">
        <v>100904</v>
      </c>
      <c r="E1568" s="107" t="s">
        <v>105</v>
      </c>
      <c r="F1568" s="108">
        <v>3273.2</v>
      </c>
      <c r="G1568" s="111">
        <v>42781</v>
      </c>
      <c r="H1568" s="93">
        <f t="shared" si="42"/>
        <v>3273.2</v>
      </c>
      <c r="I1568" s="108">
        <f t="shared" si="41"/>
        <v>0</v>
      </c>
      <c r="J1568" s="53"/>
      <c r="K1568" s="19"/>
    </row>
    <row r="1569" spans="1:11" x14ac:dyDescent="0.25">
      <c r="A1569" s="103"/>
      <c r="B1569" s="119" t="s">
        <v>5836</v>
      </c>
      <c r="C1569" s="120"/>
      <c r="D1569" s="106">
        <v>100905</v>
      </c>
      <c r="E1569" s="107" t="s">
        <v>5837</v>
      </c>
      <c r="F1569" s="108">
        <v>3459.4</v>
      </c>
      <c r="G1569" s="111">
        <v>42781</v>
      </c>
      <c r="H1569" s="93">
        <f t="shared" si="42"/>
        <v>3459.4</v>
      </c>
      <c r="I1569" s="108">
        <f t="shared" si="41"/>
        <v>0</v>
      </c>
      <c r="J1569" s="53"/>
      <c r="K1569" s="19"/>
    </row>
    <row r="1570" spans="1:11" x14ac:dyDescent="0.25">
      <c r="A1570" s="103"/>
      <c r="B1570" s="119" t="s">
        <v>5838</v>
      </c>
      <c r="C1570" s="120"/>
      <c r="D1570" s="106">
        <v>100906</v>
      </c>
      <c r="E1570" s="107" t="s">
        <v>81</v>
      </c>
      <c r="F1570" s="108">
        <v>3335</v>
      </c>
      <c r="G1570" s="111">
        <v>42779</v>
      </c>
      <c r="H1570" s="93">
        <f t="shared" si="42"/>
        <v>3335</v>
      </c>
      <c r="I1570" s="108">
        <f t="shared" si="41"/>
        <v>0</v>
      </c>
      <c r="J1570" s="53"/>
      <c r="K1570" s="19"/>
    </row>
    <row r="1571" spans="1:11" x14ac:dyDescent="0.25">
      <c r="A1571" s="103"/>
      <c r="B1571" s="119" t="s">
        <v>5839</v>
      </c>
      <c r="C1571" s="120"/>
      <c r="D1571" s="106">
        <v>100907</v>
      </c>
      <c r="E1571" s="107" t="s">
        <v>302</v>
      </c>
      <c r="F1571" s="108">
        <v>9702.9</v>
      </c>
      <c r="G1571" s="111">
        <v>42779</v>
      </c>
      <c r="H1571" s="93">
        <f t="shared" si="42"/>
        <v>9702.9</v>
      </c>
      <c r="I1571" s="108">
        <f t="shared" si="41"/>
        <v>0</v>
      </c>
      <c r="J1571" s="53"/>
      <c r="K1571" s="19"/>
    </row>
    <row r="1572" spans="1:11" x14ac:dyDescent="0.25">
      <c r="A1572" s="103"/>
      <c r="B1572" s="119" t="s">
        <v>5840</v>
      </c>
      <c r="C1572" s="120"/>
      <c r="D1572" s="106">
        <v>100908</v>
      </c>
      <c r="E1572" s="107" t="s">
        <v>862</v>
      </c>
      <c r="F1572" s="108">
        <v>11707</v>
      </c>
      <c r="G1572" s="111">
        <v>42779</v>
      </c>
      <c r="H1572" s="93">
        <f t="shared" si="42"/>
        <v>11707</v>
      </c>
      <c r="I1572" s="108">
        <f t="shared" si="41"/>
        <v>0</v>
      </c>
      <c r="J1572" s="53"/>
      <c r="K1572" s="19"/>
    </row>
    <row r="1573" spans="1:11" x14ac:dyDescent="0.25">
      <c r="A1573" s="103"/>
      <c r="B1573" s="119" t="s">
        <v>5841</v>
      </c>
      <c r="C1573" s="120"/>
      <c r="D1573" s="106">
        <v>100909</v>
      </c>
      <c r="E1573" s="107" t="s">
        <v>71</v>
      </c>
      <c r="F1573" s="108">
        <v>1879.5</v>
      </c>
      <c r="G1573" s="111">
        <v>42779</v>
      </c>
      <c r="H1573" s="93">
        <f t="shared" si="42"/>
        <v>1879.5</v>
      </c>
      <c r="I1573" s="108">
        <f t="shared" si="41"/>
        <v>0</v>
      </c>
      <c r="J1573" s="53"/>
      <c r="K1573" s="19"/>
    </row>
    <row r="1574" spans="1:11" x14ac:dyDescent="0.25">
      <c r="A1574" s="103"/>
      <c r="B1574" s="119" t="s">
        <v>5842</v>
      </c>
      <c r="C1574" s="120"/>
      <c r="D1574" s="106">
        <v>100910</v>
      </c>
      <c r="E1574" s="107" t="s">
        <v>879</v>
      </c>
      <c r="F1574" s="108">
        <v>3012</v>
      </c>
      <c r="G1574" s="111">
        <v>42779</v>
      </c>
      <c r="H1574" s="93">
        <f t="shared" si="42"/>
        <v>3012</v>
      </c>
      <c r="I1574" s="108">
        <f t="shared" si="41"/>
        <v>0</v>
      </c>
      <c r="J1574" s="53"/>
      <c r="K1574" s="19"/>
    </row>
    <row r="1575" spans="1:11" x14ac:dyDescent="0.25">
      <c r="A1575" s="103"/>
      <c r="B1575" s="119" t="s">
        <v>5843</v>
      </c>
      <c r="C1575" s="120"/>
      <c r="D1575" s="106">
        <v>100911</v>
      </c>
      <c r="E1575" s="107" t="s">
        <v>531</v>
      </c>
      <c r="F1575" s="108">
        <v>3075</v>
      </c>
      <c r="G1575" s="111">
        <v>42779</v>
      </c>
      <c r="H1575" s="93">
        <f t="shared" si="42"/>
        <v>3075</v>
      </c>
      <c r="I1575" s="108">
        <f t="shared" si="41"/>
        <v>0</v>
      </c>
      <c r="J1575" s="53"/>
      <c r="K1575" s="19"/>
    </row>
    <row r="1576" spans="1:11" x14ac:dyDescent="0.25">
      <c r="A1576" s="103"/>
      <c r="B1576" s="119" t="s">
        <v>5844</v>
      </c>
      <c r="C1576" s="120"/>
      <c r="D1576" s="106">
        <v>100912</v>
      </c>
      <c r="E1576" s="107" t="s">
        <v>131</v>
      </c>
      <c r="F1576" s="108">
        <v>33606</v>
      </c>
      <c r="G1576" s="111">
        <v>42779</v>
      </c>
      <c r="H1576" s="93">
        <f t="shared" si="42"/>
        <v>33606</v>
      </c>
      <c r="I1576" s="108">
        <f t="shared" si="41"/>
        <v>0</v>
      </c>
      <c r="J1576" s="53"/>
      <c r="K1576" s="19"/>
    </row>
    <row r="1577" spans="1:11" x14ac:dyDescent="0.25">
      <c r="A1577" s="103"/>
      <c r="B1577" s="119" t="s">
        <v>5845</v>
      </c>
      <c r="C1577" s="120"/>
      <c r="D1577" s="106">
        <v>100913</v>
      </c>
      <c r="E1577" s="107" t="s">
        <v>428</v>
      </c>
      <c r="F1577" s="108">
        <v>1131.2</v>
      </c>
      <c r="G1577" s="111">
        <v>42781</v>
      </c>
      <c r="H1577" s="93">
        <f t="shared" si="42"/>
        <v>1131.2</v>
      </c>
      <c r="I1577" s="108">
        <f t="shared" si="41"/>
        <v>0</v>
      </c>
      <c r="J1577" s="53"/>
      <c r="K1577" s="19"/>
    </row>
    <row r="1578" spans="1:11" x14ac:dyDescent="0.25">
      <c r="A1578" s="103"/>
      <c r="B1578" s="119" t="s">
        <v>5846</v>
      </c>
      <c r="C1578" s="120"/>
      <c r="D1578" s="106">
        <v>100914</v>
      </c>
      <c r="E1578" s="107" t="s">
        <v>2986</v>
      </c>
      <c r="F1578" s="108">
        <v>3244</v>
      </c>
      <c r="G1578" s="111">
        <v>42779</v>
      </c>
      <c r="H1578" s="93">
        <f t="shared" si="42"/>
        <v>3244</v>
      </c>
      <c r="I1578" s="108">
        <f t="shared" si="41"/>
        <v>0</v>
      </c>
      <c r="J1578" s="53"/>
      <c r="K1578" s="19"/>
    </row>
    <row r="1579" spans="1:11" x14ac:dyDescent="0.25">
      <c r="A1579" s="103"/>
      <c r="B1579" s="119" t="s">
        <v>5847</v>
      </c>
      <c r="C1579" s="120"/>
      <c r="D1579" s="106">
        <v>100915</v>
      </c>
      <c r="E1579" s="107" t="s">
        <v>30</v>
      </c>
      <c r="F1579" s="108">
        <v>1433.6</v>
      </c>
      <c r="G1579" s="111">
        <v>42779</v>
      </c>
      <c r="H1579" s="93">
        <f t="shared" si="42"/>
        <v>1433.6</v>
      </c>
      <c r="I1579" s="108">
        <f t="shared" si="41"/>
        <v>0</v>
      </c>
      <c r="J1579" s="53"/>
      <c r="K1579" s="19"/>
    </row>
    <row r="1580" spans="1:11" x14ac:dyDescent="0.25">
      <c r="A1580" s="103"/>
      <c r="B1580" s="119" t="s">
        <v>5848</v>
      </c>
      <c r="C1580" s="120"/>
      <c r="D1580" s="106">
        <v>100916</v>
      </c>
      <c r="E1580" s="107" t="s">
        <v>30</v>
      </c>
      <c r="F1580" s="108">
        <v>560</v>
      </c>
      <c r="G1580" s="111">
        <v>42779</v>
      </c>
      <c r="H1580" s="93">
        <f t="shared" si="42"/>
        <v>560</v>
      </c>
      <c r="I1580" s="108">
        <f t="shared" si="41"/>
        <v>0</v>
      </c>
      <c r="J1580" s="53"/>
      <c r="K1580" s="19"/>
    </row>
    <row r="1581" spans="1:11" x14ac:dyDescent="0.25">
      <c r="A1581" s="103"/>
      <c r="B1581" s="119" t="s">
        <v>5849</v>
      </c>
      <c r="C1581" s="120"/>
      <c r="D1581" s="106">
        <v>100917</v>
      </c>
      <c r="E1581" s="107" t="s">
        <v>785</v>
      </c>
      <c r="F1581" s="108">
        <v>10193.799999999999</v>
      </c>
      <c r="G1581" s="111">
        <v>42779</v>
      </c>
      <c r="H1581" s="93">
        <f t="shared" si="42"/>
        <v>10193.799999999999</v>
      </c>
      <c r="I1581" s="108">
        <f t="shared" si="41"/>
        <v>0</v>
      </c>
      <c r="J1581" s="53"/>
      <c r="K1581" s="19"/>
    </row>
    <row r="1582" spans="1:11" x14ac:dyDescent="0.25">
      <c r="A1582" s="103"/>
      <c r="B1582" s="119" t="s">
        <v>5850</v>
      </c>
      <c r="C1582" s="120"/>
      <c r="D1582" s="106">
        <v>100918</v>
      </c>
      <c r="E1582" s="107" t="s">
        <v>155</v>
      </c>
      <c r="F1582" s="108">
        <v>10985.5</v>
      </c>
      <c r="G1582" s="111">
        <v>42780</v>
      </c>
      <c r="H1582" s="93">
        <f t="shared" si="42"/>
        <v>10985.5</v>
      </c>
      <c r="I1582" s="108">
        <f t="shared" si="41"/>
        <v>0</v>
      </c>
      <c r="J1582" s="53"/>
      <c r="K1582" s="19"/>
    </row>
    <row r="1583" spans="1:11" x14ac:dyDescent="0.25">
      <c r="A1583" s="103"/>
      <c r="B1583" s="119" t="s">
        <v>5851</v>
      </c>
      <c r="C1583" s="120"/>
      <c r="D1583" s="106">
        <v>100919</v>
      </c>
      <c r="E1583" s="107" t="s">
        <v>5635</v>
      </c>
      <c r="F1583" s="108">
        <v>248275.20000000001</v>
      </c>
      <c r="G1583" s="111">
        <v>42783</v>
      </c>
      <c r="H1583" s="93">
        <f>97299.77+150975.43</f>
        <v>248275.20000000001</v>
      </c>
      <c r="I1583" s="108">
        <f t="shared" si="41"/>
        <v>0</v>
      </c>
      <c r="J1583" s="53"/>
      <c r="K1583" s="19"/>
    </row>
    <row r="1584" spans="1:11" x14ac:dyDescent="0.25">
      <c r="A1584" s="103"/>
      <c r="B1584" s="119" t="s">
        <v>5852</v>
      </c>
      <c r="C1584" s="120"/>
      <c r="D1584" s="106">
        <v>100920</v>
      </c>
      <c r="E1584" s="107" t="s">
        <v>5674</v>
      </c>
      <c r="F1584" s="108">
        <v>37449.5</v>
      </c>
      <c r="G1584" s="111">
        <v>42783</v>
      </c>
      <c r="H1584" s="93">
        <f t="shared" si="42"/>
        <v>37449.5</v>
      </c>
      <c r="I1584" s="108">
        <f t="shared" si="41"/>
        <v>0</v>
      </c>
      <c r="J1584" s="53"/>
      <c r="K1584" s="19"/>
    </row>
    <row r="1585" spans="1:11" x14ac:dyDescent="0.25">
      <c r="A1585" s="103"/>
      <c r="B1585" s="119" t="s">
        <v>5853</v>
      </c>
      <c r="C1585" s="120"/>
      <c r="D1585" s="106">
        <v>100921</v>
      </c>
      <c r="E1585" s="107" t="s">
        <v>30</v>
      </c>
      <c r="F1585" s="108">
        <v>533.79999999999995</v>
      </c>
      <c r="G1585" s="111">
        <v>42779</v>
      </c>
      <c r="H1585" s="93">
        <f t="shared" si="42"/>
        <v>533.79999999999995</v>
      </c>
      <c r="I1585" s="108">
        <f t="shared" si="41"/>
        <v>0</v>
      </c>
      <c r="J1585" s="53"/>
      <c r="K1585" s="19"/>
    </row>
    <row r="1586" spans="1:11" x14ac:dyDescent="0.25">
      <c r="A1586" s="103"/>
      <c r="B1586" s="119" t="s">
        <v>5854</v>
      </c>
      <c r="C1586" s="120"/>
      <c r="D1586" s="106">
        <v>100922</v>
      </c>
      <c r="E1586" s="107" t="s">
        <v>161</v>
      </c>
      <c r="F1586" s="108">
        <v>11485.9</v>
      </c>
      <c r="G1586" s="111">
        <v>42804</v>
      </c>
      <c r="H1586" s="93">
        <f t="shared" si="42"/>
        <v>11485.9</v>
      </c>
      <c r="I1586" s="108">
        <f t="shared" si="41"/>
        <v>0</v>
      </c>
      <c r="J1586" s="53"/>
      <c r="K1586" s="19"/>
    </row>
    <row r="1587" spans="1:11" x14ac:dyDescent="0.25">
      <c r="A1587" s="103"/>
      <c r="B1587" s="119" t="s">
        <v>5855</v>
      </c>
      <c r="C1587" s="120"/>
      <c r="D1587" s="106">
        <v>100923</v>
      </c>
      <c r="E1587" s="107" t="s">
        <v>145</v>
      </c>
      <c r="F1587" s="108">
        <v>14501.4</v>
      </c>
      <c r="G1587" s="111">
        <v>42780</v>
      </c>
      <c r="H1587" s="93">
        <f t="shared" si="42"/>
        <v>14501.4</v>
      </c>
      <c r="I1587" s="108">
        <f t="shared" si="41"/>
        <v>0</v>
      </c>
      <c r="J1587" s="53"/>
      <c r="K1587" s="19"/>
    </row>
    <row r="1588" spans="1:11" x14ac:dyDescent="0.25">
      <c r="A1588" s="103"/>
      <c r="B1588" s="119" t="s">
        <v>5856</v>
      </c>
      <c r="C1588" s="120"/>
      <c r="D1588" s="106">
        <v>100924</v>
      </c>
      <c r="E1588" s="107" t="s">
        <v>163</v>
      </c>
      <c r="F1588" s="108">
        <v>18875.2</v>
      </c>
      <c r="G1588" s="111">
        <v>42804</v>
      </c>
      <c r="H1588" s="93">
        <f t="shared" si="42"/>
        <v>18875.2</v>
      </c>
      <c r="I1588" s="108">
        <f t="shared" si="41"/>
        <v>0</v>
      </c>
      <c r="J1588" s="53"/>
      <c r="K1588" s="19"/>
    </row>
    <row r="1589" spans="1:11" x14ac:dyDescent="0.25">
      <c r="A1589" s="103"/>
      <c r="B1589" s="119" t="s">
        <v>5857</v>
      </c>
      <c r="C1589" s="120"/>
      <c r="D1589" s="106">
        <v>100925</v>
      </c>
      <c r="E1589" s="107" t="s">
        <v>165</v>
      </c>
      <c r="F1589" s="108">
        <v>9482.2999999999993</v>
      </c>
      <c r="G1589" s="111">
        <v>42804</v>
      </c>
      <c r="H1589" s="93">
        <f t="shared" si="42"/>
        <v>9482.2999999999993</v>
      </c>
      <c r="I1589" s="108">
        <f t="shared" si="41"/>
        <v>0</v>
      </c>
      <c r="J1589" s="53"/>
      <c r="K1589" s="19"/>
    </row>
    <row r="1590" spans="1:11" x14ac:dyDescent="0.25">
      <c r="A1590" s="103"/>
      <c r="B1590" s="119" t="s">
        <v>5858</v>
      </c>
      <c r="C1590" s="120"/>
      <c r="D1590" s="106">
        <v>100926</v>
      </c>
      <c r="E1590" s="107" t="s">
        <v>19</v>
      </c>
      <c r="F1590" s="108">
        <v>980</v>
      </c>
      <c r="G1590" s="111">
        <v>42780</v>
      </c>
      <c r="H1590" s="93">
        <f t="shared" si="42"/>
        <v>980</v>
      </c>
      <c r="I1590" s="108">
        <f t="shared" si="41"/>
        <v>0</v>
      </c>
      <c r="J1590" s="53"/>
      <c r="K1590" s="19"/>
    </row>
    <row r="1591" spans="1:11" x14ac:dyDescent="0.25">
      <c r="A1591" s="103"/>
      <c r="B1591" s="119" t="s">
        <v>5859</v>
      </c>
      <c r="C1591" s="120"/>
      <c r="D1591" s="106">
        <v>100927</v>
      </c>
      <c r="E1591" s="107" t="s">
        <v>205</v>
      </c>
      <c r="F1591" s="108">
        <v>66167.5</v>
      </c>
      <c r="G1591" s="111">
        <v>42802</v>
      </c>
      <c r="H1591" s="93">
        <f t="shared" si="42"/>
        <v>66167.5</v>
      </c>
      <c r="I1591" s="108">
        <f t="shared" si="41"/>
        <v>0</v>
      </c>
      <c r="J1591" s="53"/>
      <c r="K1591" s="19"/>
    </row>
    <row r="1592" spans="1:11" x14ac:dyDescent="0.25">
      <c r="A1592" s="103"/>
      <c r="B1592" s="119" t="s">
        <v>5860</v>
      </c>
      <c r="C1592" s="120"/>
      <c r="D1592" s="106">
        <v>100928</v>
      </c>
      <c r="E1592" s="107" t="s">
        <v>115</v>
      </c>
      <c r="F1592" s="108">
        <v>257.60000000000002</v>
      </c>
      <c r="G1592" s="111">
        <v>42779</v>
      </c>
      <c r="H1592" s="93">
        <f t="shared" si="42"/>
        <v>257.60000000000002</v>
      </c>
      <c r="I1592" s="108">
        <f t="shared" ref="I1592:I1655" si="43">F1592-H1592</f>
        <v>0</v>
      </c>
      <c r="J1592" s="53"/>
      <c r="K1592" s="19"/>
    </row>
    <row r="1593" spans="1:11" x14ac:dyDescent="0.25">
      <c r="A1593" s="103"/>
      <c r="B1593" s="119" t="s">
        <v>5861</v>
      </c>
      <c r="C1593" s="120"/>
      <c r="D1593" s="106">
        <v>100929</v>
      </c>
      <c r="E1593" s="107" t="s">
        <v>2240</v>
      </c>
      <c r="F1593" s="108">
        <v>6370.6</v>
      </c>
      <c r="G1593" s="111"/>
      <c r="H1593" s="93">
        <f t="shared" si="42"/>
        <v>6370.6</v>
      </c>
      <c r="I1593" s="108">
        <f t="shared" si="43"/>
        <v>0</v>
      </c>
      <c r="J1593" s="53"/>
      <c r="K1593" s="19"/>
    </row>
    <row r="1594" spans="1:11" x14ac:dyDescent="0.25">
      <c r="A1594" s="103"/>
      <c r="B1594" s="119" t="s">
        <v>5862</v>
      </c>
      <c r="C1594" s="120"/>
      <c r="D1594" s="106">
        <v>100930</v>
      </c>
      <c r="E1594" s="107" t="s">
        <v>125</v>
      </c>
      <c r="F1594" s="108">
        <v>10715.2</v>
      </c>
      <c r="G1594" s="111">
        <v>42780</v>
      </c>
      <c r="H1594" s="93">
        <f t="shared" si="42"/>
        <v>10715.2</v>
      </c>
      <c r="I1594" s="108">
        <f t="shared" si="43"/>
        <v>0</v>
      </c>
      <c r="J1594" s="53"/>
      <c r="K1594" s="19"/>
    </row>
    <row r="1595" spans="1:11" x14ac:dyDescent="0.25">
      <c r="A1595" s="103"/>
      <c r="B1595" s="119" t="s">
        <v>5863</v>
      </c>
      <c r="C1595" s="120"/>
      <c r="D1595" s="106">
        <v>100931</v>
      </c>
      <c r="E1595" s="107" t="s">
        <v>30</v>
      </c>
      <c r="F1595" s="108">
        <v>110</v>
      </c>
      <c r="G1595" s="111">
        <v>42780</v>
      </c>
      <c r="H1595" s="93">
        <f t="shared" si="42"/>
        <v>110</v>
      </c>
      <c r="I1595" s="108">
        <f t="shared" si="43"/>
        <v>0</v>
      </c>
      <c r="J1595" s="53"/>
      <c r="K1595" s="19"/>
    </row>
    <row r="1596" spans="1:11" x14ac:dyDescent="0.25">
      <c r="A1596" s="103"/>
      <c r="B1596" s="119" t="s">
        <v>5864</v>
      </c>
      <c r="C1596" s="120"/>
      <c r="D1596" s="106">
        <v>100932</v>
      </c>
      <c r="E1596" s="107" t="s">
        <v>1830</v>
      </c>
      <c r="F1596" s="108">
        <v>5835.9</v>
      </c>
      <c r="G1596" s="111">
        <v>42780</v>
      </c>
      <c r="H1596" s="93">
        <f t="shared" si="42"/>
        <v>5835.9</v>
      </c>
      <c r="I1596" s="108">
        <f t="shared" si="43"/>
        <v>0</v>
      </c>
      <c r="J1596" s="53"/>
      <c r="K1596" s="19"/>
    </row>
    <row r="1597" spans="1:11" x14ac:dyDescent="0.25">
      <c r="A1597" s="103"/>
      <c r="B1597" s="119" t="s">
        <v>5865</v>
      </c>
      <c r="C1597" s="120"/>
      <c r="D1597" s="106">
        <v>100933</v>
      </c>
      <c r="E1597" s="107" t="s">
        <v>30</v>
      </c>
      <c r="F1597" s="108">
        <v>170</v>
      </c>
      <c r="G1597" s="111">
        <v>42780</v>
      </c>
      <c r="H1597" s="93">
        <f t="shared" ref="H1597:H1660" si="44">F1597</f>
        <v>170</v>
      </c>
      <c r="I1597" s="108">
        <f t="shared" si="43"/>
        <v>0</v>
      </c>
      <c r="J1597" s="53"/>
      <c r="K1597" s="19"/>
    </row>
    <row r="1598" spans="1:11" x14ac:dyDescent="0.25">
      <c r="A1598" s="103"/>
      <c r="B1598" s="119" t="s">
        <v>5866</v>
      </c>
      <c r="C1598" s="120"/>
      <c r="D1598" s="106">
        <v>100934</v>
      </c>
      <c r="E1598" s="107" t="s">
        <v>428</v>
      </c>
      <c r="F1598" s="108">
        <v>1585</v>
      </c>
      <c r="G1598" s="111">
        <v>42781</v>
      </c>
      <c r="H1598" s="93">
        <f t="shared" si="44"/>
        <v>1585</v>
      </c>
      <c r="I1598" s="108">
        <f t="shared" si="43"/>
        <v>0</v>
      </c>
      <c r="J1598" s="53"/>
      <c r="K1598" s="19"/>
    </row>
    <row r="1599" spans="1:11" x14ac:dyDescent="0.25">
      <c r="A1599" s="103"/>
      <c r="B1599" s="119" t="s">
        <v>5867</v>
      </c>
      <c r="C1599" s="120"/>
      <c r="D1599" s="106">
        <v>100935</v>
      </c>
      <c r="E1599" s="107" t="s">
        <v>2535</v>
      </c>
      <c r="F1599" s="108">
        <v>1626.9</v>
      </c>
      <c r="G1599" s="111">
        <v>42780</v>
      </c>
      <c r="H1599" s="93">
        <f t="shared" si="44"/>
        <v>1626.9</v>
      </c>
      <c r="I1599" s="108">
        <f t="shared" si="43"/>
        <v>0</v>
      </c>
      <c r="J1599" s="53"/>
      <c r="K1599" s="19"/>
    </row>
    <row r="1600" spans="1:11" x14ac:dyDescent="0.25">
      <c r="A1600" s="103"/>
      <c r="B1600" s="119" t="s">
        <v>5868</v>
      </c>
      <c r="C1600" s="120"/>
      <c r="D1600" s="106">
        <v>100936</v>
      </c>
      <c r="E1600" s="107" t="s">
        <v>335</v>
      </c>
      <c r="F1600" s="108">
        <v>129.5</v>
      </c>
      <c r="G1600" s="111">
        <v>42780</v>
      </c>
      <c r="H1600" s="93">
        <f t="shared" si="44"/>
        <v>129.5</v>
      </c>
      <c r="I1600" s="108">
        <f t="shared" si="43"/>
        <v>0</v>
      </c>
      <c r="J1600" s="53"/>
      <c r="K1600" s="19"/>
    </row>
    <row r="1601" spans="1:11" x14ac:dyDescent="0.25">
      <c r="A1601" s="103"/>
      <c r="B1601" s="119" t="s">
        <v>5869</v>
      </c>
      <c r="C1601" s="120"/>
      <c r="D1601" s="106">
        <v>100937</v>
      </c>
      <c r="E1601" s="107" t="s">
        <v>182</v>
      </c>
      <c r="F1601" s="108">
        <v>2078.4</v>
      </c>
      <c r="G1601" s="111">
        <v>42780</v>
      </c>
      <c r="H1601" s="93">
        <f t="shared" si="44"/>
        <v>2078.4</v>
      </c>
      <c r="I1601" s="108">
        <f t="shared" si="43"/>
        <v>0</v>
      </c>
      <c r="J1601" s="53"/>
      <c r="K1601" s="19"/>
    </row>
    <row r="1602" spans="1:11" x14ac:dyDescent="0.25">
      <c r="A1602" s="103"/>
      <c r="B1602" s="119" t="s">
        <v>5870</v>
      </c>
      <c r="C1602" s="120"/>
      <c r="D1602" s="106">
        <v>100938</v>
      </c>
      <c r="E1602" s="107" t="s">
        <v>356</v>
      </c>
      <c r="F1602" s="108">
        <v>13982.4</v>
      </c>
      <c r="G1602" s="111">
        <v>42780</v>
      </c>
      <c r="H1602" s="93">
        <f t="shared" si="44"/>
        <v>13982.4</v>
      </c>
      <c r="I1602" s="108">
        <f t="shared" si="43"/>
        <v>0</v>
      </c>
      <c r="J1602" s="53"/>
      <c r="K1602" s="19"/>
    </row>
    <row r="1603" spans="1:11" x14ac:dyDescent="0.25">
      <c r="A1603" s="103"/>
      <c r="B1603" s="119" t="s">
        <v>5871</v>
      </c>
      <c r="C1603" s="120"/>
      <c r="D1603" s="106">
        <v>100939</v>
      </c>
      <c r="E1603" s="107" t="s">
        <v>656</v>
      </c>
      <c r="F1603" s="108">
        <v>10009.200000000001</v>
      </c>
      <c r="G1603" s="111">
        <v>42780</v>
      </c>
      <c r="H1603" s="93">
        <f t="shared" si="44"/>
        <v>10009.200000000001</v>
      </c>
      <c r="I1603" s="108">
        <f t="shared" si="43"/>
        <v>0</v>
      </c>
      <c r="J1603" s="53"/>
      <c r="K1603" s="19"/>
    </row>
    <row r="1604" spans="1:11" x14ac:dyDescent="0.25">
      <c r="A1604" s="103"/>
      <c r="B1604" s="119" t="s">
        <v>5872</v>
      </c>
      <c r="C1604" s="120"/>
      <c r="D1604" s="106">
        <v>100940</v>
      </c>
      <c r="E1604" s="107" t="s">
        <v>182</v>
      </c>
      <c r="F1604" s="108">
        <v>4900</v>
      </c>
      <c r="G1604" s="111">
        <v>42780</v>
      </c>
      <c r="H1604" s="93">
        <f t="shared" si="44"/>
        <v>4900</v>
      </c>
      <c r="I1604" s="108">
        <f t="shared" si="43"/>
        <v>0</v>
      </c>
      <c r="J1604" s="53"/>
      <c r="K1604" s="19"/>
    </row>
    <row r="1605" spans="1:11" x14ac:dyDescent="0.25">
      <c r="A1605" s="103"/>
      <c r="B1605" s="119" t="s">
        <v>5873</v>
      </c>
      <c r="C1605" s="120"/>
      <c r="D1605" s="106">
        <v>100941</v>
      </c>
      <c r="E1605" s="107" t="s">
        <v>923</v>
      </c>
      <c r="F1605" s="108">
        <v>1516.4</v>
      </c>
      <c r="G1605" s="111">
        <v>42779</v>
      </c>
      <c r="H1605" s="93">
        <f t="shared" si="44"/>
        <v>1516.4</v>
      </c>
      <c r="I1605" s="108">
        <f t="shared" si="43"/>
        <v>0</v>
      </c>
      <c r="J1605" s="53"/>
      <c r="K1605" s="19"/>
    </row>
    <row r="1606" spans="1:11" x14ac:dyDescent="0.25">
      <c r="A1606" s="103"/>
      <c r="B1606" s="119" t="s">
        <v>5874</v>
      </c>
      <c r="C1606" s="120"/>
      <c r="D1606" s="106">
        <v>100942</v>
      </c>
      <c r="E1606" s="107" t="s">
        <v>5875</v>
      </c>
      <c r="F1606" s="108">
        <v>63733.15</v>
      </c>
      <c r="G1606" s="111">
        <v>42780</v>
      </c>
      <c r="H1606" s="93">
        <f t="shared" si="44"/>
        <v>63733.15</v>
      </c>
      <c r="I1606" s="108">
        <f t="shared" si="43"/>
        <v>0</v>
      </c>
      <c r="J1606" s="53"/>
      <c r="K1606" s="19"/>
    </row>
    <row r="1607" spans="1:11" x14ac:dyDescent="0.25">
      <c r="A1607" s="103"/>
      <c r="B1607" s="119" t="s">
        <v>5876</v>
      </c>
      <c r="C1607" s="120"/>
      <c r="D1607" s="106">
        <v>100943</v>
      </c>
      <c r="E1607" s="107" t="s">
        <v>352</v>
      </c>
      <c r="F1607" s="108">
        <v>2725</v>
      </c>
      <c r="G1607" s="111">
        <v>42779</v>
      </c>
      <c r="H1607" s="93">
        <f t="shared" si="44"/>
        <v>2725</v>
      </c>
      <c r="I1607" s="108">
        <f t="shared" si="43"/>
        <v>0</v>
      </c>
      <c r="J1607" s="53"/>
      <c r="K1607" s="19"/>
    </row>
    <row r="1608" spans="1:11" x14ac:dyDescent="0.25">
      <c r="A1608" s="103"/>
      <c r="B1608" s="119" t="s">
        <v>5877</v>
      </c>
      <c r="C1608" s="120"/>
      <c r="D1608" s="106">
        <v>100944</v>
      </c>
      <c r="E1608" s="107" t="s">
        <v>531</v>
      </c>
      <c r="F1608" s="108">
        <v>31122</v>
      </c>
      <c r="G1608" s="111">
        <v>42779</v>
      </c>
      <c r="H1608" s="93">
        <f t="shared" si="44"/>
        <v>31122</v>
      </c>
      <c r="I1608" s="108">
        <f t="shared" si="43"/>
        <v>0</v>
      </c>
      <c r="J1608" s="53"/>
      <c r="K1608" s="19"/>
    </row>
    <row r="1609" spans="1:11" x14ac:dyDescent="0.25">
      <c r="A1609" s="103"/>
      <c r="B1609" s="119" t="s">
        <v>5878</v>
      </c>
      <c r="C1609" s="120"/>
      <c r="D1609" s="106">
        <v>100945</v>
      </c>
      <c r="E1609" s="107" t="s">
        <v>220</v>
      </c>
      <c r="F1609" s="108">
        <v>1925.4</v>
      </c>
      <c r="G1609" s="111">
        <v>42780</v>
      </c>
      <c r="H1609" s="93">
        <f t="shared" si="44"/>
        <v>1925.4</v>
      </c>
      <c r="I1609" s="108">
        <f t="shared" si="43"/>
        <v>0</v>
      </c>
      <c r="J1609" s="53"/>
      <c r="K1609" s="19"/>
    </row>
    <row r="1610" spans="1:11" x14ac:dyDescent="0.25">
      <c r="A1610" s="103"/>
      <c r="B1610" s="119" t="s">
        <v>5879</v>
      </c>
      <c r="C1610" s="120"/>
      <c r="D1610" s="106">
        <v>100946</v>
      </c>
      <c r="E1610" s="107" t="s">
        <v>3095</v>
      </c>
      <c r="F1610" s="108">
        <v>20064</v>
      </c>
      <c r="G1610" s="111">
        <v>42780</v>
      </c>
      <c r="H1610" s="93">
        <f t="shared" si="44"/>
        <v>20064</v>
      </c>
      <c r="I1610" s="108">
        <f t="shared" si="43"/>
        <v>0</v>
      </c>
      <c r="J1610" s="53"/>
      <c r="K1610" s="19"/>
    </row>
    <row r="1611" spans="1:11" x14ac:dyDescent="0.25">
      <c r="A1611" s="103"/>
      <c r="B1611" s="119" t="s">
        <v>5880</v>
      </c>
      <c r="C1611" s="120"/>
      <c r="D1611" s="106">
        <v>100947</v>
      </c>
      <c r="E1611" s="107" t="s">
        <v>422</v>
      </c>
      <c r="F1611" s="108">
        <v>1339.8</v>
      </c>
      <c r="G1611" s="111">
        <v>42779</v>
      </c>
      <c r="H1611" s="93">
        <f t="shared" si="44"/>
        <v>1339.8</v>
      </c>
      <c r="I1611" s="108">
        <f t="shared" si="43"/>
        <v>0</v>
      </c>
      <c r="J1611" s="53"/>
      <c r="K1611" s="19"/>
    </row>
    <row r="1612" spans="1:11" x14ac:dyDescent="0.25">
      <c r="A1612" s="103"/>
      <c r="B1612" s="119" t="s">
        <v>5881</v>
      </c>
      <c r="C1612" s="120"/>
      <c r="D1612" s="106">
        <v>100948</v>
      </c>
      <c r="E1612" s="107" t="s">
        <v>5882</v>
      </c>
      <c r="F1612" s="108">
        <v>56757.599999999999</v>
      </c>
      <c r="G1612" s="111">
        <v>42780</v>
      </c>
      <c r="H1612" s="93">
        <f t="shared" si="44"/>
        <v>56757.599999999999</v>
      </c>
      <c r="I1612" s="108">
        <f t="shared" si="43"/>
        <v>0</v>
      </c>
      <c r="J1612" s="53"/>
      <c r="K1612" s="19"/>
    </row>
    <row r="1613" spans="1:11" x14ac:dyDescent="0.25">
      <c r="A1613" s="103"/>
      <c r="B1613" s="119" t="s">
        <v>5883</v>
      </c>
      <c r="C1613" s="120"/>
      <c r="D1613" s="106">
        <v>100949</v>
      </c>
      <c r="E1613" s="107" t="s">
        <v>222</v>
      </c>
      <c r="F1613" s="108">
        <v>408478</v>
      </c>
      <c r="G1613" s="111">
        <v>42784</v>
      </c>
      <c r="H1613" s="93">
        <f t="shared" si="44"/>
        <v>408478</v>
      </c>
      <c r="I1613" s="108">
        <f t="shared" si="43"/>
        <v>0</v>
      </c>
      <c r="J1613" s="53"/>
      <c r="K1613" s="19"/>
    </row>
    <row r="1614" spans="1:11" x14ac:dyDescent="0.25">
      <c r="A1614" s="103"/>
      <c r="B1614" s="119" t="s">
        <v>5884</v>
      </c>
      <c r="C1614" s="120"/>
      <c r="D1614" s="106">
        <v>100950</v>
      </c>
      <c r="E1614" s="107" t="s">
        <v>5885</v>
      </c>
      <c r="F1614" s="108">
        <v>27688.32</v>
      </c>
      <c r="G1614" s="111">
        <v>42788</v>
      </c>
      <c r="H1614" s="93">
        <f t="shared" si="44"/>
        <v>27688.32</v>
      </c>
      <c r="I1614" s="108">
        <f t="shared" si="43"/>
        <v>0</v>
      </c>
      <c r="J1614" s="53"/>
      <c r="K1614" s="19"/>
    </row>
    <row r="1615" spans="1:11" x14ac:dyDescent="0.25">
      <c r="A1615" s="103"/>
      <c r="B1615" s="119" t="s">
        <v>5886</v>
      </c>
      <c r="C1615" s="120"/>
      <c r="D1615" s="106">
        <v>100951</v>
      </c>
      <c r="E1615" s="107" t="s">
        <v>5221</v>
      </c>
      <c r="F1615" s="108">
        <v>6647</v>
      </c>
      <c r="G1615" s="111">
        <v>42779</v>
      </c>
      <c r="H1615" s="93">
        <f t="shared" si="44"/>
        <v>6647</v>
      </c>
      <c r="I1615" s="108">
        <f t="shared" si="43"/>
        <v>0</v>
      </c>
      <c r="J1615" s="53"/>
      <c r="K1615" s="19"/>
    </row>
    <row r="1616" spans="1:11" x14ac:dyDescent="0.25">
      <c r="A1616" s="103"/>
      <c r="B1616" s="119" t="s">
        <v>5887</v>
      </c>
      <c r="C1616" s="120"/>
      <c r="D1616" s="106">
        <v>100952</v>
      </c>
      <c r="E1616" s="107" t="s">
        <v>354</v>
      </c>
      <c r="F1616" s="108">
        <v>1206.2</v>
      </c>
      <c r="G1616" s="111">
        <v>42779</v>
      </c>
      <c r="H1616" s="93">
        <f t="shared" si="44"/>
        <v>1206.2</v>
      </c>
      <c r="I1616" s="108">
        <f t="shared" si="43"/>
        <v>0</v>
      </c>
      <c r="J1616" s="53"/>
      <c r="K1616" s="19"/>
    </row>
    <row r="1617" spans="1:11" x14ac:dyDescent="0.25">
      <c r="A1617" s="103"/>
      <c r="B1617" s="119" t="s">
        <v>5888</v>
      </c>
      <c r="C1617" s="120"/>
      <c r="D1617" s="106">
        <v>100953</v>
      </c>
      <c r="E1617" s="107" t="s">
        <v>354</v>
      </c>
      <c r="F1617" s="108">
        <v>292.60000000000002</v>
      </c>
      <c r="G1617" s="111">
        <v>42779</v>
      </c>
      <c r="H1617" s="93">
        <f t="shared" si="44"/>
        <v>292.60000000000002</v>
      </c>
      <c r="I1617" s="108">
        <f t="shared" si="43"/>
        <v>0</v>
      </c>
      <c r="J1617" s="53"/>
      <c r="K1617" s="19"/>
    </row>
    <row r="1618" spans="1:11" x14ac:dyDescent="0.25">
      <c r="A1618" s="103"/>
      <c r="B1618" s="119" t="s">
        <v>5889</v>
      </c>
      <c r="C1618" s="120"/>
      <c r="D1618" s="106">
        <v>100954</v>
      </c>
      <c r="E1618" s="107" t="s">
        <v>312</v>
      </c>
      <c r="F1618" s="108">
        <v>21877.599999999999</v>
      </c>
      <c r="G1618" s="111">
        <v>42845</v>
      </c>
      <c r="H1618" s="93">
        <f t="shared" si="44"/>
        <v>21877.599999999999</v>
      </c>
      <c r="I1618" s="108">
        <f t="shared" si="43"/>
        <v>0</v>
      </c>
      <c r="J1618" s="53"/>
      <c r="K1618" s="19"/>
    </row>
    <row r="1619" spans="1:11" x14ac:dyDescent="0.25">
      <c r="A1619" s="103"/>
      <c r="B1619" s="119" t="s">
        <v>5890</v>
      </c>
      <c r="C1619" s="120"/>
      <c r="D1619" s="106">
        <v>100955</v>
      </c>
      <c r="E1619" s="107" t="s">
        <v>281</v>
      </c>
      <c r="F1619" s="108">
        <v>1575.6</v>
      </c>
      <c r="G1619" s="111">
        <v>42781</v>
      </c>
      <c r="H1619" s="93">
        <f t="shared" si="44"/>
        <v>1575.6</v>
      </c>
      <c r="I1619" s="108">
        <f t="shared" si="43"/>
        <v>0</v>
      </c>
      <c r="J1619" s="53"/>
      <c r="K1619" s="19"/>
    </row>
    <row r="1620" spans="1:11" x14ac:dyDescent="0.25">
      <c r="A1620" s="103"/>
      <c r="B1620" s="119" t="s">
        <v>5891</v>
      </c>
      <c r="C1620" s="120"/>
      <c r="D1620" s="106">
        <v>100956</v>
      </c>
      <c r="E1620" s="107" t="s">
        <v>1380</v>
      </c>
      <c r="F1620" s="108">
        <v>4537</v>
      </c>
      <c r="G1620" s="111">
        <v>42781</v>
      </c>
      <c r="H1620" s="93">
        <f t="shared" si="44"/>
        <v>4537</v>
      </c>
      <c r="I1620" s="108">
        <f t="shared" si="43"/>
        <v>0</v>
      </c>
      <c r="J1620" s="53"/>
      <c r="K1620" s="19"/>
    </row>
    <row r="1621" spans="1:11" x14ac:dyDescent="0.25">
      <c r="A1621" s="103"/>
      <c r="B1621" s="119" t="s">
        <v>5892</v>
      </c>
      <c r="C1621" s="120"/>
      <c r="D1621" s="106">
        <v>100957</v>
      </c>
      <c r="E1621" s="107" t="s">
        <v>5354</v>
      </c>
      <c r="F1621" s="108">
        <v>30126</v>
      </c>
      <c r="G1621" s="111">
        <v>42779</v>
      </c>
      <c r="H1621" s="93">
        <f t="shared" si="44"/>
        <v>30126</v>
      </c>
      <c r="I1621" s="108">
        <f t="shared" si="43"/>
        <v>0</v>
      </c>
      <c r="J1621" s="53"/>
      <c r="K1621" s="19"/>
    </row>
    <row r="1622" spans="1:11" x14ac:dyDescent="0.25">
      <c r="A1622" s="103"/>
      <c r="B1622" s="119" t="s">
        <v>5893</v>
      </c>
      <c r="C1622" s="120"/>
      <c r="D1622" s="106">
        <v>100958</v>
      </c>
      <c r="E1622" s="107" t="s">
        <v>1830</v>
      </c>
      <c r="F1622" s="108">
        <v>13260</v>
      </c>
      <c r="G1622" s="111">
        <v>42780</v>
      </c>
      <c r="H1622" s="93">
        <f t="shared" si="44"/>
        <v>13260</v>
      </c>
      <c r="I1622" s="108">
        <f t="shared" si="43"/>
        <v>0</v>
      </c>
      <c r="J1622" s="53"/>
      <c r="K1622" s="19"/>
    </row>
    <row r="1623" spans="1:11" x14ac:dyDescent="0.25">
      <c r="A1623" s="103"/>
      <c r="B1623" s="119" t="s">
        <v>5894</v>
      </c>
      <c r="C1623" s="120"/>
      <c r="D1623" s="106">
        <v>100959</v>
      </c>
      <c r="E1623" s="107" t="s">
        <v>367</v>
      </c>
      <c r="F1623" s="108">
        <v>1350</v>
      </c>
      <c r="G1623" s="111">
        <v>42779</v>
      </c>
      <c r="H1623" s="93">
        <f t="shared" si="44"/>
        <v>1350</v>
      </c>
      <c r="I1623" s="108">
        <f t="shared" si="43"/>
        <v>0</v>
      </c>
      <c r="J1623" s="53"/>
      <c r="K1623" s="19"/>
    </row>
    <row r="1624" spans="1:11" x14ac:dyDescent="0.25">
      <c r="A1624" s="103"/>
      <c r="B1624" s="119" t="s">
        <v>5895</v>
      </c>
      <c r="C1624" s="120"/>
      <c r="D1624" s="106">
        <v>100960</v>
      </c>
      <c r="E1624" s="116" t="s">
        <v>1594</v>
      </c>
      <c r="F1624" s="117">
        <v>0</v>
      </c>
      <c r="G1624" s="118" t="s">
        <v>95</v>
      </c>
      <c r="H1624" s="117">
        <f t="shared" si="44"/>
        <v>0</v>
      </c>
      <c r="I1624" s="117">
        <f t="shared" si="43"/>
        <v>0</v>
      </c>
      <c r="J1624" s="53"/>
      <c r="K1624" s="19"/>
    </row>
    <row r="1625" spans="1:11" x14ac:dyDescent="0.25">
      <c r="A1625" s="103"/>
      <c r="B1625" s="119" t="s">
        <v>5896</v>
      </c>
      <c r="C1625" s="120"/>
      <c r="D1625" s="106">
        <v>100961</v>
      </c>
      <c r="E1625" s="107" t="s">
        <v>47</v>
      </c>
      <c r="F1625" s="108">
        <v>1125.9000000000001</v>
      </c>
      <c r="G1625" s="111">
        <v>42779</v>
      </c>
      <c r="H1625" s="93">
        <f t="shared" si="44"/>
        <v>1125.9000000000001</v>
      </c>
      <c r="I1625" s="108">
        <f t="shared" si="43"/>
        <v>0</v>
      </c>
      <c r="J1625" s="53"/>
      <c r="K1625" s="19"/>
    </row>
    <row r="1626" spans="1:11" x14ac:dyDescent="0.25">
      <c r="A1626" s="103"/>
      <c r="B1626" s="119" t="s">
        <v>5897</v>
      </c>
      <c r="C1626" s="120"/>
      <c r="D1626" s="106">
        <v>100962</v>
      </c>
      <c r="E1626" s="107" t="s">
        <v>1594</v>
      </c>
      <c r="F1626" s="108">
        <v>5686.2</v>
      </c>
      <c r="G1626" s="111">
        <v>42781</v>
      </c>
      <c r="H1626" s="93">
        <f t="shared" si="44"/>
        <v>5686.2</v>
      </c>
      <c r="I1626" s="108">
        <f t="shared" si="43"/>
        <v>0</v>
      </c>
      <c r="J1626" s="53"/>
      <c r="K1626" s="19"/>
    </row>
    <row r="1627" spans="1:11" x14ac:dyDescent="0.25">
      <c r="A1627" s="103"/>
      <c r="B1627" s="119" t="s">
        <v>5898</v>
      </c>
      <c r="C1627" s="120"/>
      <c r="D1627" s="106">
        <v>100963</v>
      </c>
      <c r="E1627" s="107" t="s">
        <v>5899</v>
      </c>
      <c r="F1627" s="108">
        <v>191772</v>
      </c>
      <c r="G1627" s="111">
        <v>42781</v>
      </c>
      <c r="H1627" s="93">
        <f t="shared" si="44"/>
        <v>191772</v>
      </c>
      <c r="I1627" s="108">
        <f t="shared" si="43"/>
        <v>0</v>
      </c>
      <c r="J1627" s="53"/>
      <c r="K1627" s="19"/>
    </row>
    <row r="1628" spans="1:11" x14ac:dyDescent="0.25">
      <c r="A1628" s="103"/>
      <c r="B1628" s="119" t="s">
        <v>5900</v>
      </c>
      <c r="C1628" s="120"/>
      <c r="D1628" s="106">
        <v>100964</v>
      </c>
      <c r="E1628" s="107" t="s">
        <v>680</v>
      </c>
      <c r="F1628" s="108">
        <v>3405.1</v>
      </c>
      <c r="G1628" s="111">
        <v>42781</v>
      </c>
      <c r="H1628" s="93">
        <f t="shared" si="44"/>
        <v>3405.1</v>
      </c>
      <c r="I1628" s="108">
        <f t="shared" si="43"/>
        <v>0</v>
      </c>
      <c r="J1628" s="53"/>
      <c r="K1628" s="19"/>
    </row>
    <row r="1629" spans="1:11" x14ac:dyDescent="0.25">
      <c r="A1629" s="103"/>
      <c r="B1629" s="119" t="s">
        <v>5901</v>
      </c>
      <c r="C1629" s="120"/>
      <c r="D1629" s="106">
        <v>100965</v>
      </c>
      <c r="E1629" s="107" t="s">
        <v>675</v>
      </c>
      <c r="F1629" s="108">
        <v>3171.9</v>
      </c>
      <c r="G1629" s="111">
        <v>42781</v>
      </c>
      <c r="H1629" s="93">
        <f t="shared" si="44"/>
        <v>3171.9</v>
      </c>
      <c r="I1629" s="108">
        <f t="shared" si="43"/>
        <v>0</v>
      </c>
      <c r="J1629" s="53"/>
      <c r="K1629" s="19"/>
    </row>
    <row r="1630" spans="1:11" x14ac:dyDescent="0.25">
      <c r="A1630" s="103"/>
      <c r="B1630" s="119" t="s">
        <v>5902</v>
      </c>
      <c r="C1630" s="120"/>
      <c r="D1630" s="106">
        <v>100966</v>
      </c>
      <c r="E1630" s="107" t="s">
        <v>688</v>
      </c>
      <c r="F1630" s="108">
        <v>2437</v>
      </c>
      <c r="G1630" s="111">
        <v>42781</v>
      </c>
      <c r="H1630" s="93">
        <f t="shared" si="44"/>
        <v>2437</v>
      </c>
      <c r="I1630" s="108">
        <f t="shared" si="43"/>
        <v>0</v>
      </c>
      <c r="J1630" s="53"/>
      <c r="K1630" s="19"/>
    </row>
    <row r="1631" spans="1:11" x14ac:dyDescent="0.25">
      <c r="A1631" s="103"/>
      <c r="B1631" s="119" t="s">
        <v>5903</v>
      </c>
      <c r="C1631" s="120"/>
      <c r="D1631" s="106">
        <v>100967</v>
      </c>
      <c r="E1631" s="107" t="s">
        <v>1598</v>
      </c>
      <c r="F1631" s="108">
        <v>1848</v>
      </c>
      <c r="G1631" s="111">
        <v>42781</v>
      </c>
      <c r="H1631" s="93">
        <f t="shared" si="44"/>
        <v>1848</v>
      </c>
      <c r="I1631" s="108">
        <f t="shared" si="43"/>
        <v>0</v>
      </c>
      <c r="J1631" s="53"/>
      <c r="K1631" s="19"/>
    </row>
    <row r="1632" spans="1:11" x14ac:dyDescent="0.25">
      <c r="A1632" s="103"/>
      <c r="B1632" s="119" t="s">
        <v>5904</v>
      </c>
      <c r="C1632" s="120"/>
      <c r="D1632" s="106">
        <v>100968</v>
      </c>
      <c r="E1632" s="116" t="s">
        <v>133</v>
      </c>
      <c r="F1632" s="117">
        <v>0</v>
      </c>
      <c r="G1632" s="118" t="s">
        <v>95</v>
      </c>
      <c r="H1632" s="117">
        <f t="shared" si="44"/>
        <v>0</v>
      </c>
      <c r="I1632" s="117">
        <f t="shared" si="43"/>
        <v>0</v>
      </c>
      <c r="J1632" s="53"/>
      <c r="K1632" s="19"/>
    </row>
    <row r="1633" spans="1:11" x14ac:dyDescent="0.25">
      <c r="A1633" s="103"/>
      <c r="B1633" s="119" t="s">
        <v>5905</v>
      </c>
      <c r="C1633" s="120"/>
      <c r="D1633" s="106">
        <v>100969</v>
      </c>
      <c r="E1633" s="107" t="s">
        <v>4039</v>
      </c>
      <c r="F1633" s="108">
        <v>4338.3999999999996</v>
      </c>
      <c r="G1633" s="111">
        <v>42781</v>
      </c>
      <c r="H1633" s="93">
        <f t="shared" si="44"/>
        <v>4338.3999999999996</v>
      </c>
      <c r="I1633" s="108">
        <f t="shared" si="43"/>
        <v>0</v>
      </c>
      <c r="J1633" s="53"/>
      <c r="K1633" s="19"/>
    </row>
    <row r="1634" spans="1:11" x14ac:dyDescent="0.25">
      <c r="A1634" s="103"/>
      <c r="B1634" s="119" t="s">
        <v>5906</v>
      </c>
      <c r="C1634" s="120"/>
      <c r="D1634" s="106">
        <v>100970</v>
      </c>
      <c r="E1634" s="107" t="s">
        <v>5907</v>
      </c>
      <c r="F1634" s="108">
        <v>6512.6</v>
      </c>
      <c r="G1634" s="111">
        <v>42782</v>
      </c>
      <c r="H1634" s="93">
        <f t="shared" si="44"/>
        <v>6512.6</v>
      </c>
      <c r="I1634" s="108">
        <f t="shared" si="43"/>
        <v>0</v>
      </c>
      <c r="J1634" s="53"/>
      <c r="K1634" s="19"/>
    </row>
    <row r="1635" spans="1:11" x14ac:dyDescent="0.25">
      <c r="A1635" s="103"/>
      <c r="B1635" s="119" t="s">
        <v>5908</v>
      </c>
      <c r="C1635" s="120"/>
      <c r="D1635" s="106">
        <v>100971</v>
      </c>
      <c r="E1635" s="107" t="s">
        <v>677</v>
      </c>
      <c r="F1635" s="108">
        <v>2326.6</v>
      </c>
      <c r="G1635" s="111">
        <v>42781</v>
      </c>
      <c r="H1635" s="93">
        <f t="shared" si="44"/>
        <v>2326.6</v>
      </c>
      <c r="I1635" s="108">
        <f t="shared" si="43"/>
        <v>0</v>
      </c>
      <c r="J1635" s="53"/>
      <c r="K1635" s="19"/>
    </row>
    <row r="1636" spans="1:11" x14ac:dyDescent="0.25">
      <c r="A1636" s="103"/>
      <c r="B1636" s="119" t="s">
        <v>5909</v>
      </c>
      <c r="C1636" s="120"/>
      <c r="D1636" s="106">
        <v>100972</v>
      </c>
      <c r="E1636" s="107" t="s">
        <v>55</v>
      </c>
      <c r="F1636" s="108">
        <v>13572.1</v>
      </c>
      <c r="G1636" s="111">
        <v>42779</v>
      </c>
      <c r="H1636" s="93">
        <f t="shared" si="44"/>
        <v>13572.1</v>
      </c>
      <c r="I1636" s="108">
        <f t="shared" si="43"/>
        <v>0</v>
      </c>
      <c r="J1636" s="53"/>
      <c r="K1636" s="19"/>
    </row>
    <row r="1637" spans="1:11" x14ac:dyDescent="0.25">
      <c r="A1637" s="103"/>
      <c r="B1637" s="119" t="s">
        <v>5910</v>
      </c>
      <c r="C1637" s="120"/>
      <c r="D1637" s="106">
        <v>100973</v>
      </c>
      <c r="E1637" s="107" t="s">
        <v>1197</v>
      </c>
      <c r="F1637" s="108">
        <v>7707</v>
      </c>
      <c r="G1637" s="111">
        <v>42780</v>
      </c>
      <c r="H1637" s="93">
        <f t="shared" si="44"/>
        <v>7707</v>
      </c>
      <c r="I1637" s="108">
        <f t="shared" si="43"/>
        <v>0</v>
      </c>
      <c r="J1637" s="53"/>
      <c r="K1637" s="19"/>
    </row>
    <row r="1638" spans="1:11" x14ac:dyDescent="0.25">
      <c r="A1638" s="103"/>
      <c r="B1638" s="119" t="s">
        <v>5911</v>
      </c>
      <c r="C1638" s="120"/>
      <c r="D1638" s="106">
        <v>100974</v>
      </c>
      <c r="E1638" s="107" t="s">
        <v>673</v>
      </c>
      <c r="F1638" s="108">
        <v>4507.8</v>
      </c>
      <c r="G1638" s="111">
        <v>42780</v>
      </c>
      <c r="H1638" s="93">
        <f t="shared" si="44"/>
        <v>4507.8</v>
      </c>
      <c r="I1638" s="108">
        <f t="shared" si="43"/>
        <v>0</v>
      </c>
      <c r="J1638" s="53"/>
      <c r="K1638" s="19"/>
    </row>
    <row r="1639" spans="1:11" x14ac:dyDescent="0.25">
      <c r="A1639" s="103"/>
      <c r="B1639" s="119" t="s">
        <v>5912</v>
      </c>
      <c r="C1639" s="120"/>
      <c r="D1639" s="106">
        <v>100975</v>
      </c>
      <c r="E1639" s="107" t="s">
        <v>682</v>
      </c>
      <c r="F1639" s="108">
        <v>5668.6</v>
      </c>
      <c r="G1639" s="111">
        <v>42780</v>
      </c>
      <c r="H1639" s="93">
        <f t="shared" si="44"/>
        <v>5668.6</v>
      </c>
      <c r="I1639" s="108">
        <f t="shared" si="43"/>
        <v>0</v>
      </c>
      <c r="J1639" s="53"/>
      <c r="K1639" s="19"/>
    </row>
    <row r="1640" spans="1:11" x14ac:dyDescent="0.25">
      <c r="A1640" s="103"/>
      <c r="B1640" s="119" t="s">
        <v>5913</v>
      </c>
      <c r="C1640" s="120"/>
      <c r="D1640" s="106">
        <v>100976</v>
      </c>
      <c r="E1640" s="107" t="s">
        <v>12</v>
      </c>
      <c r="F1640" s="108">
        <v>2376.8000000000002</v>
      </c>
      <c r="G1640" s="111">
        <v>42780</v>
      </c>
      <c r="H1640" s="93">
        <f t="shared" si="44"/>
        <v>2376.8000000000002</v>
      </c>
      <c r="I1640" s="108">
        <f t="shared" si="43"/>
        <v>0</v>
      </c>
    </row>
    <row r="1641" spans="1:11" x14ac:dyDescent="0.25">
      <c r="A1641" s="103"/>
      <c r="B1641" s="119" t="s">
        <v>5914</v>
      </c>
      <c r="C1641" s="120"/>
      <c r="D1641" s="106">
        <v>100977</v>
      </c>
      <c r="E1641" s="107" t="s">
        <v>686</v>
      </c>
      <c r="F1641" s="108">
        <v>22888.1</v>
      </c>
      <c r="G1641" s="111">
        <v>42780</v>
      </c>
      <c r="H1641" s="93">
        <f t="shared" si="44"/>
        <v>22888.1</v>
      </c>
      <c r="I1641" s="108">
        <f t="shared" si="43"/>
        <v>0</v>
      </c>
    </row>
    <row r="1642" spans="1:11" x14ac:dyDescent="0.25">
      <c r="A1642" s="103"/>
      <c r="B1642" s="119" t="s">
        <v>5915</v>
      </c>
      <c r="C1642" s="120"/>
      <c r="D1642" s="106">
        <v>100978</v>
      </c>
      <c r="E1642" s="107" t="s">
        <v>5899</v>
      </c>
      <c r="F1642" s="108">
        <v>75718</v>
      </c>
      <c r="G1642" s="111">
        <v>42781</v>
      </c>
      <c r="H1642" s="93">
        <f t="shared" si="44"/>
        <v>75718</v>
      </c>
      <c r="I1642" s="108">
        <f t="shared" si="43"/>
        <v>0</v>
      </c>
    </row>
    <row r="1643" spans="1:11" x14ac:dyDescent="0.25">
      <c r="A1643" s="103"/>
      <c r="B1643" s="119" t="s">
        <v>5916</v>
      </c>
      <c r="C1643" s="120"/>
      <c r="D1643" s="106">
        <v>100979</v>
      </c>
      <c r="E1643" s="107" t="s">
        <v>937</v>
      </c>
      <c r="F1643" s="108">
        <v>3315</v>
      </c>
      <c r="G1643" s="111">
        <v>42779</v>
      </c>
      <c r="H1643" s="93">
        <f t="shared" si="44"/>
        <v>3315</v>
      </c>
      <c r="I1643" s="108">
        <f t="shared" si="43"/>
        <v>0</v>
      </c>
    </row>
    <row r="1644" spans="1:11" x14ac:dyDescent="0.25">
      <c r="A1644" s="103"/>
      <c r="B1644" s="119" t="s">
        <v>5917</v>
      </c>
      <c r="C1644" s="120"/>
      <c r="D1644" s="106">
        <v>100980</v>
      </c>
      <c r="E1644" s="107" t="s">
        <v>374</v>
      </c>
      <c r="F1644" s="108">
        <v>2676.7</v>
      </c>
      <c r="G1644" s="111">
        <v>42780</v>
      </c>
      <c r="H1644" s="93">
        <f t="shared" si="44"/>
        <v>2676.7</v>
      </c>
      <c r="I1644" s="108">
        <f t="shared" si="43"/>
        <v>0</v>
      </c>
    </row>
    <row r="1645" spans="1:11" x14ac:dyDescent="0.25">
      <c r="A1645" s="103"/>
      <c r="B1645" s="119" t="s">
        <v>5918</v>
      </c>
      <c r="C1645" s="120"/>
      <c r="D1645" s="106">
        <v>100981</v>
      </c>
      <c r="E1645" s="107" t="s">
        <v>231</v>
      </c>
      <c r="F1645" s="108">
        <v>5640.4</v>
      </c>
      <c r="G1645" s="111">
        <v>42781</v>
      </c>
      <c r="H1645" s="93">
        <f t="shared" si="44"/>
        <v>5640.4</v>
      </c>
      <c r="I1645" s="108">
        <f t="shared" si="43"/>
        <v>0</v>
      </c>
    </row>
    <row r="1646" spans="1:11" x14ac:dyDescent="0.25">
      <c r="A1646" s="103"/>
      <c r="B1646" s="119" t="s">
        <v>5919</v>
      </c>
      <c r="C1646" s="120"/>
      <c r="D1646" s="106">
        <v>100982</v>
      </c>
      <c r="E1646" s="107" t="s">
        <v>374</v>
      </c>
      <c r="F1646" s="108">
        <v>1819.8</v>
      </c>
      <c r="G1646" s="111">
        <v>42780</v>
      </c>
      <c r="H1646" s="93">
        <f t="shared" si="44"/>
        <v>1819.8</v>
      </c>
      <c r="I1646" s="108">
        <f t="shared" si="43"/>
        <v>0</v>
      </c>
    </row>
    <row r="1647" spans="1:11" x14ac:dyDescent="0.25">
      <c r="A1647" s="103"/>
      <c r="B1647" s="119" t="s">
        <v>5920</v>
      </c>
      <c r="C1647" s="120"/>
      <c r="D1647" s="106">
        <v>100983</v>
      </c>
      <c r="E1647" s="107" t="s">
        <v>231</v>
      </c>
      <c r="F1647" s="108">
        <v>30133.8</v>
      </c>
      <c r="G1647" s="111">
        <v>42781</v>
      </c>
      <c r="H1647" s="93">
        <f t="shared" si="44"/>
        <v>30133.8</v>
      </c>
      <c r="I1647" s="108">
        <f t="shared" si="43"/>
        <v>0</v>
      </c>
    </row>
    <row r="1648" spans="1:11" x14ac:dyDescent="0.25">
      <c r="A1648" s="103"/>
      <c r="B1648" s="119" t="s">
        <v>5921</v>
      </c>
      <c r="C1648" s="120"/>
      <c r="D1648" s="106">
        <v>100984</v>
      </c>
      <c r="E1648" s="107" t="s">
        <v>231</v>
      </c>
      <c r="F1648" s="108">
        <v>2830</v>
      </c>
      <c r="G1648" s="111">
        <v>42781</v>
      </c>
      <c r="H1648" s="93">
        <f t="shared" si="44"/>
        <v>2830</v>
      </c>
      <c r="I1648" s="108">
        <f t="shared" si="43"/>
        <v>0</v>
      </c>
    </row>
    <row r="1649" spans="1:9" x14ac:dyDescent="0.25">
      <c r="A1649" s="103"/>
      <c r="B1649" s="119" t="s">
        <v>5922</v>
      </c>
      <c r="C1649" s="120"/>
      <c r="D1649" s="106">
        <v>100985</v>
      </c>
      <c r="E1649" s="107" t="s">
        <v>17</v>
      </c>
      <c r="F1649" s="108">
        <v>4655</v>
      </c>
      <c r="G1649" s="111">
        <v>42780</v>
      </c>
      <c r="H1649" s="93">
        <f t="shared" si="44"/>
        <v>4655</v>
      </c>
      <c r="I1649" s="108">
        <f t="shared" si="43"/>
        <v>0</v>
      </c>
    </row>
    <row r="1650" spans="1:9" x14ac:dyDescent="0.25">
      <c r="A1650" s="103"/>
      <c r="B1650" s="119" t="s">
        <v>5923</v>
      </c>
      <c r="C1650" s="120"/>
      <c r="D1650" s="106">
        <v>100986</v>
      </c>
      <c r="E1650" s="107" t="s">
        <v>55</v>
      </c>
      <c r="F1650" s="108">
        <v>28500</v>
      </c>
      <c r="G1650" s="111">
        <v>42780</v>
      </c>
      <c r="H1650" s="93">
        <f t="shared" si="44"/>
        <v>28500</v>
      </c>
      <c r="I1650" s="108">
        <f t="shared" si="43"/>
        <v>0</v>
      </c>
    </row>
    <row r="1651" spans="1:9" x14ac:dyDescent="0.25">
      <c r="A1651" s="103"/>
      <c r="B1651" s="119" t="s">
        <v>5924</v>
      </c>
      <c r="C1651" s="120"/>
      <c r="D1651" s="106">
        <v>100987</v>
      </c>
      <c r="E1651" s="107" t="s">
        <v>1335</v>
      </c>
      <c r="F1651" s="108">
        <v>14060.1</v>
      </c>
      <c r="G1651" s="111"/>
      <c r="H1651" s="93">
        <f t="shared" si="44"/>
        <v>14060.1</v>
      </c>
      <c r="I1651" s="108">
        <f t="shared" si="43"/>
        <v>0</v>
      </c>
    </row>
    <row r="1652" spans="1:9" x14ac:dyDescent="0.25">
      <c r="A1652" s="103"/>
      <c r="B1652" s="119" t="s">
        <v>5925</v>
      </c>
      <c r="C1652" s="120"/>
      <c r="D1652" s="106">
        <v>100988</v>
      </c>
      <c r="E1652" s="107" t="s">
        <v>28</v>
      </c>
      <c r="F1652" s="108">
        <v>5049</v>
      </c>
      <c r="G1652" s="111"/>
      <c r="H1652" s="93">
        <f t="shared" si="44"/>
        <v>5049</v>
      </c>
      <c r="I1652" s="108">
        <f t="shared" si="43"/>
        <v>0</v>
      </c>
    </row>
    <row r="1653" spans="1:9" x14ac:dyDescent="0.25">
      <c r="A1653" s="103"/>
      <c r="B1653" s="119" t="s">
        <v>5926</v>
      </c>
      <c r="C1653" s="120"/>
      <c r="D1653" s="106">
        <v>100989</v>
      </c>
      <c r="E1653" s="107" t="s">
        <v>26</v>
      </c>
      <c r="F1653" s="108">
        <v>8666.6</v>
      </c>
      <c r="G1653" s="111">
        <v>42780</v>
      </c>
      <c r="H1653" s="93">
        <f t="shared" si="44"/>
        <v>8666.6</v>
      </c>
      <c r="I1653" s="108">
        <f t="shared" si="43"/>
        <v>0</v>
      </c>
    </row>
    <row r="1654" spans="1:9" x14ac:dyDescent="0.25">
      <c r="A1654" s="103"/>
      <c r="B1654" s="119" t="s">
        <v>5927</v>
      </c>
      <c r="C1654" s="120"/>
      <c r="D1654" s="106">
        <v>100990</v>
      </c>
      <c r="E1654" s="107" t="s">
        <v>5928</v>
      </c>
      <c r="F1654" s="108">
        <v>3137.6</v>
      </c>
      <c r="G1654" s="111">
        <v>42782</v>
      </c>
      <c r="H1654" s="93">
        <f t="shared" si="44"/>
        <v>3137.6</v>
      </c>
      <c r="I1654" s="108">
        <f t="shared" si="43"/>
        <v>0</v>
      </c>
    </row>
    <row r="1655" spans="1:9" x14ac:dyDescent="0.25">
      <c r="A1655" s="103"/>
      <c r="B1655" s="119" t="s">
        <v>5929</v>
      </c>
      <c r="C1655" s="120"/>
      <c r="D1655" s="106">
        <v>100991</v>
      </c>
      <c r="E1655" s="107" t="s">
        <v>374</v>
      </c>
      <c r="F1655" s="108">
        <v>2687.7</v>
      </c>
      <c r="G1655" s="111">
        <v>42786</v>
      </c>
      <c r="H1655" s="93">
        <f t="shared" si="44"/>
        <v>2687.7</v>
      </c>
      <c r="I1655" s="108">
        <f t="shared" si="43"/>
        <v>0</v>
      </c>
    </row>
    <row r="1656" spans="1:9" x14ac:dyDescent="0.25">
      <c r="A1656" s="103"/>
      <c r="B1656" s="119" t="s">
        <v>5930</v>
      </c>
      <c r="C1656" s="120"/>
      <c r="D1656" s="106">
        <v>100992</v>
      </c>
      <c r="E1656" s="107" t="s">
        <v>222</v>
      </c>
      <c r="F1656" s="108">
        <v>23450</v>
      </c>
      <c r="G1656" s="111">
        <v>42784</v>
      </c>
      <c r="H1656" s="93">
        <f t="shared" si="44"/>
        <v>23450</v>
      </c>
      <c r="I1656" s="108">
        <f t="shared" ref="I1656:I1719" si="45">F1656-H1656</f>
        <v>0</v>
      </c>
    </row>
    <row r="1657" spans="1:9" x14ac:dyDescent="0.25">
      <c r="A1657" s="103"/>
      <c r="B1657" s="119" t="s">
        <v>5931</v>
      </c>
      <c r="C1657" s="120"/>
      <c r="D1657" s="106">
        <v>100993</v>
      </c>
      <c r="E1657" s="107" t="s">
        <v>374</v>
      </c>
      <c r="F1657" s="108">
        <v>2993.3</v>
      </c>
      <c r="G1657" s="111">
        <v>42781</v>
      </c>
      <c r="H1657" s="93">
        <f t="shared" si="44"/>
        <v>2993.3</v>
      </c>
      <c r="I1657" s="108">
        <f t="shared" si="45"/>
        <v>0</v>
      </c>
    </row>
    <row r="1658" spans="1:9" x14ac:dyDescent="0.25">
      <c r="A1658" s="103"/>
      <c r="B1658" s="119" t="s">
        <v>5932</v>
      </c>
      <c r="C1658" s="120"/>
      <c r="D1658" s="106">
        <v>100994</v>
      </c>
      <c r="E1658" s="107" t="s">
        <v>374</v>
      </c>
      <c r="F1658" s="108">
        <v>2690.7</v>
      </c>
      <c r="G1658" s="111"/>
      <c r="H1658" s="93">
        <f t="shared" si="44"/>
        <v>2690.7</v>
      </c>
      <c r="I1658" s="108">
        <f t="shared" si="45"/>
        <v>0</v>
      </c>
    </row>
    <row r="1659" spans="1:9" x14ac:dyDescent="0.25">
      <c r="A1659" s="103"/>
      <c r="B1659" s="119" t="s">
        <v>5933</v>
      </c>
      <c r="C1659" s="120"/>
      <c r="D1659" s="106">
        <v>100995</v>
      </c>
      <c r="E1659" s="107" t="s">
        <v>428</v>
      </c>
      <c r="F1659" s="108">
        <v>1935</v>
      </c>
      <c r="G1659" s="111">
        <v>42781</v>
      </c>
      <c r="H1659" s="93">
        <f t="shared" si="44"/>
        <v>1935</v>
      </c>
      <c r="I1659" s="108">
        <f t="shared" si="45"/>
        <v>0</v>
      </c>
    </row>
    <row r="1660" spans="1:9" x14ac:dyDescent="0.25">
      <c r="A1660" s="103"/>
      <c r="B1660" s="119" t="s">
        <v>5934</v>
      </c>
      <c r="C1660" s="120"/>
      <c r="D1660" s="106">
        <v>100996</v>
      </c>
      <c r="E1660" s="107" t="s">
        <v>5935</v>
      </c>
      <c r="F1660" s="108">
        <v>13581.7</v>
      </c>
      <c r="G1660" s="111">
        <v>42783</v>
      </c>
      <c r="H1660" s="93">
        <f t="shared" si="44"/>
        <v>13581.7</v>
      </c>
      <c r="I1660" s="108">
        <f t="shared" si="45"/>
        <v>0</v>
      </c>
    </row>
    <row r="1661" spans="1:9" x14ac:dyDescent="0.25">
      <c r="A1661" s="103"/>
      <c r="B1661" s="119" t="s">
        <v>5936</v>
      </c>
      <c r="C1661" s="120"/>
      <c r="D1661" s="106">
        <v>100997</v>
      </c>
      <c r="E1661" s="107" t="s">
        <v>5937</v>
      </c>
      <c r="F1661" s="108">
        <v>33968.400000000001</v>
      </c>
      <c r="G1661" s="111">
        <v>42783</v>
      </c>
      <c r="H1661" s="93">
        <f t="shared" ref="H1661:H1724" si="46">F1661</f>
        <v>33968.400000000001</v>
      </c>
      <c r="I1661" s="108">
        <f t="shared" si="45"/>
        <v>0</v>
      </c>
    </row>
    <row r="1662" spans="1:9" x14ac:dyDescent="0.25">
      <c r="A1662" s="103"/>
      <c r="B1662" s="119" t="s">
        <v>5938</v>
      </c>
      <c r="C1662" s="120"/>
      <c r="D1662" s="106">
        <v>100998</v>
      </c>
      <c r="E1662" s="107" t="s">
        <v>1666</v>
      </c>
      <c r="F1662" s="108">
        <v>2597.4</v>
      </c>
      <c r="G1662" s="111">
        <v>42781</v>
      </c>
      <c r="H1662" s="93">
        <f t="shared" si="46"/>
        <v>2597.4</v>
      </c>
      <c r="I1662" s="108">
        <f t="shared" si="45"/>
        <v>0</v>
      </c>
    </row>
    <row r="1663" spans="1:9" x14ac:dyDescent="0.25">
      <c r="A1663" s="103"/>
      <c r="B1663" s="119" t="s">
        <v>5939</v>
      </c>
      <c r="C1663" s="120"/>
      <c r="D1663" s="106">
        <v>100999</v>
      </c>
      <c r="E1663" s="107" t="s">
        <v>374</v>
      </c>
      <c r="F1663" s="108">
        <v>2695.7</v>
      </c>
      <c r="G1663" s="111">
        <v>42793</v>
      </c>
      <c r="H1663" s="93">
        <f t="shared" si="46"/>
        <v>2695.7</v>
      </c>
      <c r="I1663" s="108">
        <f t="shared" si="45"/>
        <v>0</v>
      </c>
    </row>
    <row r="1664" spans="1:9" x14ac:dyDescent="0.25">
      <c r="A1664" s="103">
        <v>42780</v>
      </c>
      <c r="B1664" s="119" t="s">
        <v>5940</v>
      </c>
      <c r="C1664" s="120"/>
      <c r="D1664" s="106">
        <v>101000</v>
      </c>
      <c r="E1664" s="107" t="s">
        <v>71</v>
      </c>
      <c r="F1664" s="108">
        <v>1260</v>
      </c>
      <c r="G1664" s="111">
        <v>42780</v>
      </c>
      <c r="H1664" s="93">
        <f t="shared" si="46"/>
        <v>1260</v>
      </c>
      <c r="I1664" s="108">
        <f t="shared" si="45"/>
        <v>0</v>
      </c>
    </row>
    <row r="1665" spans="1:9" x14ac:dyDescent="0.25">
      <c r="A1665" s="103">
        <v>42780</v>
      </c>
      <c r="B1665" s="119" t="s">
        <v>5941</v>
      </c>
      <c r="C1665" s="120"/>
      <c r="D1665" s="106">
        <v>101001</v>
      </c>
      <c r="E1665" s="107" t="s">
        <v>268</v>
      </c>
      <c r="F1665" s="108">
        <v>16328.1</v>
      </c>
      <c r="G1665" s="111">
        <v>42783</v>
      </c>
      <c r="H1665" s="93">
        <f t="shared" si="46"/>
        <v>16328.1</v>
      </c>
      <c r="I1665" s="108">
        <f t="shared" si="45"/>
        <v>0</v>
      </c>
    </row>
    <row r="1666" spans="1:9" x14ac:dyDescent="0.25">
      <c r="A1666" s="103">
        <v>42780</v>
      </c>
      <c r="B1666" s="119" t="s">
        <v>5942</v>
      </c>
      <c r="C1666" s="120"/>
      <c r="D1666" s="106">
        <v>101002</v>
      </c>
      <c r="E1666" s="107" t="s">
        <v>1666</v>
      </c>
      <c r="F1666" s="108">
        <v>3814.7</v>
      </c>
      <c r="G1666" s="111">
        <v>42781</v>
      </c>
      <c r="H1666" s="93">
        <f t="shared" si="46"/>
        <v>3814.7</v>
      </c>
      <c r="I1666" s="108">
        <f t="shared" si="45"/>
        <v>0</v>
      </c>
    </row>
    <row r="1667" spans="1:9" x14ac:dyDescent="0.25">
      <c r="A1667" s="103">
        <v>42780</v>
      </c>
      <c r="B1667" s="119" t="s">
        <v>5943</v>
      </c>
      <c r="C1667" s="120"/>
      <c r="D1667" s="106">
        <v>101003</v>
      </c>
      <c r="E1667" s="107" t="s">
        <v>1786</v>
      </c>
      <c r="F1667" s="108">
        <v>9864.2000000000007</v>
      </c>
      <c r="G1667" s="111">
        <v>42780</v>
      </c>
      <c r="H1667" s="93">
        <f t="shared" si="46"/>
        <v>9864.2000000000007</v>
      </c>
      <c r="I1667" s="108">
        <f t="shared" si="45"/>
        <v>0</v>
      </c>
    </row>
    <row r="1668" spans="1:9" x14ac:dyDescent="0.25">
      <c r="A1668" s="103">
        <v>42780</v>
      </c>
      <c r="B1668" s="119" t="s">
        <v>5944</v>
      </c>
      <c r="C1668" s="120"/>
      <c r="D1668" s="106">
        <v>101004</v>
      </c>
      <c r="E1668" s="107" t="s">
        <v>876</v>
      </c>
      <c r="F1668" s="108">
        <v>3404</v>
      </c>
      <c r="G1668" s="111">
        <v>42783</v>
      </c>
      <c r="H1668" s="93">
        <f t="shared" si="46"/>
        <v>3404</v>
      </c>
      <c r="I1668" s="108">
        <f t="shared" si="45"/>
        <v>0</v>
      </c>
    </row>
    <row r="1669" spans="1:9" x14ac:dyDescent="0.25">
      <c r="A1669" s="103">
        <v>42780</v>
      </c>
      <c r="B1669" s="119" t="s">
        <v>5945</v>
      </c>
      <c r="C1669" s="120"/>
      <c r="D1669" s="106">
        <v>101005</v>
      </c>
      <c r="E1669" s="107" t="s">
        <v>876</v>
      </c>
      <c r="F1669" s="108">
        <v>2333.1999999999998</v>
      </c>
      <c r="G1669" s="111">
        <v>42783</v>
      </c>
      <c r="H1669" s="93">
        <f t="shared" si="46"/>
        <v>2333.1999999999998</v>
      </c>
      <c r="I1669" s="108">
        <f t="shared" si="45"/>
        <v>0</v>
      </c>
    </row>
    <row r="1670" spans="1:9" x14ac:dyDescent="0.25">
      <c r="A1670" s="103">
        <v>42780</v>
      </c>
      <c r="B1670" s="119" t="s">
        <v>5946</v>
      </c>
      <c r="C1670" s="120"/>
      <c r="D1670" s="106">
        <v>101006</v>
      </c>
      <c r="E1670" s="107" t="s">
        <v>47</v>
      </c>
      <c r="F1670" s="108">
        <v>3823.4</v>
      </c>
      <c r="G1670" s="111">
        <v>42780</v>
      </c>
      <c r="H1670" s="93">
        <f t="shared" si="46"/>
        <v>3823.4</v>
      </c>
      <c r="I1670" s="108">
        <f t="shared" si="45"/>
        <v>0</v>
      </c>
    </row>
    <row r="1671" spans="1:9" x14ac:dyDescent="0.25">
      <c r="A1671" s="103">
        <v>42780</v>
      </c>
      <c r="B1671" s="119" t="s">
        <v>5947</v>
      </c>
      <c r="C1671" s="120"/>
      <c r="D1671" s="106">
        <v>101007</v>
      </c>
      <c r="E1671" s="107" t="s">
        <v>231</v>
      </c>
      <c r="F1671" s="108">
        <v>976</v>
      </c>
      <c r="G1671" s="111">
        <v>42781</v>
      </c>
      <c r="H1671" s="93">
        <f t="shared" si="46"/>
        <v>976</v>
      </c>
      <c r="I1671" s="108">
        <f t="shared" si="45"/>
        <v>0</v>
      </c>
    </row>
    <row r="1672" spans="1:9" x14ac:dyDescent="0.25">
      <c r="A1672" s="103">
        <v>42780</v>
      </c>
      <c r="B1672" s="119" t="s">
        <v>5948</v>
      </c>
      <c r="C1672" s="120"/>
      <c r="D1672" s="106">
        <v>101008</v>
      </c>
      <c r="E1672" s="107" t="s">
        <v>157</v>
      </c>
      <c r="F1672" s="108">
        <v>14434.38</v>
      </c>
      <c r="G1672" s="111">
        <v>42780</v>
      </c>
      <c r="H1672" s="93">
        <f t="shared" si="46"/>
        <v>14434.38</v>
      </c>
      <c r="I1672" s="108">
        <f t="shared" si="45"/>
        <v>0</v>
      </c>
    </row>
    <row r="1673" spans="1:9" x14ac:dyDescent="0.25">
      <c r="A1673" s="103">
        <v>42780</v>
      </c>
      <c r="B1673" s="119" t="s">
        <v>5949</v>
      </c>
      <c r="C1673" s="120"/>
      <c r="D1673" s="106">
        <v>101009</v>
      </c>
      <c r="E1673" s="107" t="s">
        <v>151</v>
      </c>
      <c r="F1673" s="108">
        <v>17379</v>
      </c>
      <c r="G1673" s="111">
        <v>42780</v>
      </c>
      <c r="H1673" s="93">
        <f t="shared" si="46"/>
        <v>17379</v>
      </c>
      <c r="I1673" s="108">
        <f t="shared" si="45"/>
        <v>0</v>
      </c>
    </row>
    <row r="1674" spans="1:9" x14ac:dyDescent="0.25">
      <c r="A1674" s="103">
        <v>42780</v>
      </c>
      <c r="B1674" s="119" t="s">
        <v>5950</v>
      </c>
      <c r="C1674" s="120"/>
      <c r="D1674" s="106">
        <v>101010</v>
      </c>
      <c r="E1674" s="107" t="s">
        <v>151</v>
      </c>
      <c r="F1674" s="108">
        <v>6230.4</v>
      </c>
      <c r="G1674" s="111">
        <v>42780</v>
      </c>
      <c r="H1674" s="93">
        <f t="shared" si="46"/>
        <v>6230.4</v>
      </c>
      <c r="I1674" s="108">
        <f t="shared" si="45"/>
        <v>0</v>
      </c>
    </row>
    <row r="1675" spans="1:9" x14ac:dyDescent="0.25">
      <c r="A1675" s="103">
        <v>42780</v>
      </c>
      <c r="B1675" s="119" t="s">
        <v>5951</v>
      </c>
      <c r="C1675" s="120"/>
      <c r="D1675" s="106">
        <v>101011</v>
      </c>
      <c r="E1675" s="107" t="s">
        <v>38</v>
      </c>
      <c r="F1675" s="108">
        <v>144.56</v>
      </c>
      <c r="G1675" s="111">
        <v>42782</v>
      </c>
      <c r="H1675" s="93">
        <f t="shared" si="46"/>
        <v>144.56</v>
      </c>
      <c r="I1675" s="108">
        <f t="shared" si="45"/>
        <v>0</v>
      </c>
    </row>
    <row r="1676" spans="1:9" x14ac:dyDescent="0.25">
      <c r="A1676" s="103">
        <v>42780</v>
      </c>
      <c r="B1676" s="119" t="s">
        <v>5952</v>
      </c>
      <c r="C1676" s="120"/>
      <c r="D1676" s="106">
        <v>101012</v>
      </c>
      <c r="E1676" s="107" t="s">
        <v>40</v>
      </c>
      <c r="F1676" s="108">
        <v>7433.6</v>
      </c>
      <c r="G1676" s="111">
        <v>42787</v>
      </c>
      <c r="H1676" s="93">
        <f t="shared" si="46"/>
        <v>7433.6</v>
      </c>
      <c r="I1676" s="108">
        <f t="shared" si="45"/>
        <v>0</v>
      </c>
    </row>
    <row r="1677" spans="1:9" ht="30" x14ac:dyDescent="0.25">
      <c r="A1677" s="103">
        <v>42780</v>
      </c>
      <c r="B1677" s="119" t="s">
        <v>5953</v>
      </c>
      <c r="C1677" s="120"/>
      <c r="D1677" s="106">
        <v>101013</v>
      </c>
      <c r="E1677" s="107" t="s">
        <v>49</v>
      </c>
      <c r="F1677" s="108">
        <v>10419.200000000001</v>
      </c>
      <c r="G1677" s="114" t="s">
        <v>5954</v>
      </c>
      <c r="H1677" s="115">
        <f>5419+5000.2</f>
        <v>10419.200000000001</v>
      </c>
      <c r="I1677" s="115">
        <f t="shared" si="45"/>
        <v>0</v>
      </c>
    </row>
    <row r="1678" spans="1:9" x14ac:dyDescent="0.25">
      <c r="A1678" s="103">
        <v>42780</v>
      </c>
      <c r="B1678" s="119" t="s">
        <v>5955</v>
      </c>
      <c r="C1678" s="120"/>
      <c r="D1678" s="106">
        <v>101014</v>
      </c>
      <c r="E1678" s="107" t="s">
        <v>253</v>
      </c>
      <c r="F1678" s="108">
        <v>3301.4</v>
      </c>
      <c r="G1678" s="111">
        <v>42782</v>
      </c>
      <c r="H1678" s="93">
        <f t="shared" si="46"/>
        <v>3301.4</v>
      </c>
      <c r="I1678" s="108">
        <f t="shared" si="45"/>
        <v>0</v>
      </c>
    </row>
    <row r="1679" spans="1:9" x14ac:dyDescent="0.25">
      <c r="A1679" s="103">
        <v>42780</v>
      </c>
      <c r="B1679" s="119" t="s">
        <v>5956</v>
      </c>
      <c r="C1679" s="120"/>
      <c r="D1679" s="106">
        <v>101015</v>
      </c>
      <c r="E1679" s="107" t="s">
        <v>250</v>
      </c>
      <c r="F1679" s="108">
        <v>5266.3</v>
      </c>
      <c r="G1679" s="111"/>
      <c r="H1679" s="93">
        <f t="shared" si="46"/>
        <v>5266.3</v>
      </c>
      <c r="I1679" s="108">
        <f t="shared" si="45"/>
        <v>0</v>
      </c>
    </row>
    <row r="1680" spans="1:9" x14ac:dyDescent="0.25">
      <c r="A1680" s="103">
        <v>42780</v>
      </c>
      <c r="B1680" s="119" t="s">
        <v>5957</v>
      </c>
      <c r="C1680" s="120"/>
      <c r="D1680" s="106">
        <v>101016</v>
      </c>
      <c r="E1680" s="107" t="s">
        <v>35</v>
      </c>
      <c r="F1680" s="108">
        <v>10212.6</v>
      </c>
      <c r="G1680" s="111">
        <v>42782</v>
      </c>
      <c r="H1680" s="93">
        <f t="shared" si="46"/>
        <v>10212.6</v>
      </c>
      <c r="I1680" s="108">
        <f t="shared" si="45"/>
        <v>0</v>
      </c>
    </row>
    <row r="1681" spans="1:9" x14ac:dyDescent="0.25">
      <c r="A1681" s="103">
        <v>42780</v>
      </c>
      <c r="B1681" s="119" t="s">
        <v>5958</v>
      </c>
      <c r="C1681" s="120"/>
      <c r="D1681" s="106">
        <v>101017</v>
      </c>
      <c r="E1681" s="107" t="s">
        <v>43</v>
      </c>
      <c r="F1681" s="108">
        <v>6031.1</v>
      </c>
      <c r="G1681" s="111">
        <v>42782</v>
      </c>
      <c r="H1681" s="93">
        <f t="shared" si="46"/>
        <v>6031.1</v>
      </c>
      <c r="I1681" s="108">
        <f t="shared" si="45"/>
        <v>0</v>
      </c>
    </row>
    <row r="1682" spans="1:9" x14ac:dyDescent="0.25">
      <c r="A1682" s="103">
        <v>42780</v>
      </c>
      <c r="B1682" s="119" t="s">
        <v>5959</v>
      </c>
      <c r="C1682" s="120"/>
      <c r="D1682" s="106">
        <v>101018</v>
      </c>
      <c r="E1682" s="107" t="s">
        <v>459</v>
      </c>
      <c r="F1682" s="108">
        <v>3476</v>
      </c>
      <c r="G1682" s="111">
        <v>42780</v>
      </c>
      <c r="H1682" s="93">
        <f t="shared" si="46"/>
        <v>3476</v>
      </c>
      <c r="I1682" s="108">
        <f t="shared" si="45"/>
        <v>0</v>
      </c>
    </row>
    <row r="1683" spans="1:9" x14ac:dyDescent="0.25">
      <c r="A1683" s="103">
        <v>42780</v>
      </c>
      <c r="B1683" s="119" t="s">
        <v>5960</v>
      </c>
      <c r="C1683" s="120"/>
      <c r="D1683" s="106">
        <v>101019</v>
      </c>
      <c r="E1683" s="107" t="s">
        <v>470</v>
      </c>
      <c r="F1683" s="108">
        <v>12358.2</v>
      </c>
      <c r="G1683" s="111">
        <v>42780</v>
      </c>
      <c r="H1683" s="93">
        <f t="shared" si="46"/>
        <v>12358.2</v>
      </c>
      <c r="I1683" s="108">
        <f t="shared" si="45"/>
        <v>0</v>
      </c>
    </row>
    <row r="1684" spans="1:9" x14ac:dyDescent="0.25">
      <c r="A1684" s="103">
        <v>42780</v>
      </c>
      <c r="B1684" s="119" t="s">
        <v>5961</v>
      </c>
      <c r="C1684" s="120"/>
      <c r="D1684" s="106">
        <v>101020</v>
      </c>
      <c r="E1684" s="107" t="s">
        <v>277</v>
      </c>
      <c r="F1684" s="108">
        <v>3826.3</v>
      </c>
      <c r="G1684" s="111">
        <v>42780</v>
      </c>
      <c r="H1684" s="93">
        <f t="shared" si="46"/>
        <v>3826.3</v>
      </c>
      <c r="I1684" s="108">
        <f t="shared" si="45"/>
        <v>0</v>
      </c>
    </row>
    <row r="1685" spans="1:9" x14ac:dyDescent="0.25">
      <c r="A1685" s="103">
        <v>42780</v>
      </c>
      <c r="B1685" s="119" t="s">
        <v>5962</v>
      </c>
      <c r="C1685" s="120"/>
      <c r="D1685" s="106">
        <v>101021</v>
      </c>
      <c r="E1685" s="107" t="s">
        <v>101</v>
      </c>
      <c r="F1685" s="108">
        <v>1386.7</v>
      </c>
      <c r="G1685" s="111">
        <v>42780</v>
      </c>
      <c r="H1685" s="93">
        <f t="shared" si="46"/>
        <v>1386.7</v>
      </c>
      <c r="I1685" s="108">
        <f t="shared" si="45"/>
        <v>0</v>
      </c>
    </row>
    <row r="1686" spans="1:9" x14ac:dyDescent="0.25">
      <c r="A1686" s="103">
        <v>42780</v>
      </c>
      <c r="B1686" s="119" t="s">
        <v>5963</v>
      </c>
      <c r="C1686" s="120"/>
      <c r="D1686" s="106">
        <v>101022</v>
      </c>
      <c r="E1686" s="107" t="s">
        <v>293</v>
      </c>
      <c r="F1686" s="108">
        <v>443.7</v>
      </c>
      <c r="G1686" s="111">
        <v>42781</v>
      </c>
      <c r="H1686" s="93">
        <f t="shared" si="46"/>
        <v>443.7</v>
      </c>
      <c r="I1686" s="108">
        <f t="shared" si="45"/>
        <v>0</v>
      </c>
    </row>
    <row r="1687" spans="1:9" x14ac:dyDescent="0.25">
      <c r="A1687" s="103">
        <v>42780</v>
      </c>
      <c r="B1687" s="119" t="s">
        <v>5964</v>
      </c>
      <c r="C1687" s="120"/>
      <c r="D1687" s="106">
        <v>101023</v>
      </c>
      <c r="E1687" s="107" t="s">
        <v>1259</v>
      </c>
      <c r="F1687" s="108">
        <v>1651.2</v>
      </c>
      <c r="G1687" s="111">
        <v>42780</v>
      </c>
      <c r="H1687" s="93">
        <f t="shared" si="46"/>
        <v>1651.2</v>
      </c>
      <c r="I1687" s="108">
        <f t="shared" si="45"/>
        <v>0</v>
      </c>
    </row>
    <row r="1688" spans="1:9" x14ac:dyDescent="0.25">
      <c r="A1688" s="103">
        <v>42780</v>
      </c>
      <c r="B1688" s="119" t="s">
        <v>5965</v>
      </c>
      <c r="C1688" s="120"/>
      <c r="D1688" s="106">
        <v>101024</v>
      </c>
      <c r="E1688" s="107" t="s">
        <v>712</v>
      </c>
      <c r="F1688" s="108">
        <v>558.4</v>
      </c>
      <c r="G1688" s="111">
        <v>42780</v>
      </c>
      <c r="H1688" s="93">
        <f t="shared" si="46"/>
        <v>558.4</v>
      </c>
      <c r="I1688" s="108">
        <f t="shared" si="45"/>
        <v>0</v>
      </c>
    </row>
    <row r="1689" spans="1:9" x14ac:dyDescent="0.25">
      <c r="A1689" s="103">
        <v>42780</v>
      </c>
      <c r="B1689" s="119" t="s">
        <v>5966</v>
      </c>
      <c r="C1689" s="120"/>
      <c r="D1689" s="106">
        <v>101025</v>
      </c>
      <c r="E1689" s="107" t="s">
        <v>712</v>
      </c>
      <c r="F1689" s="108">
        <v>3423.8</v>
      </c>
      <c r="G1689" s="111">
        <v>42780</v>
      </c>
      <c r="H1689" s="93">
        <f t="shared" si="46"/>
        <v>3423.8</v>
      </c>
      <c r="I1689" s="108">
        <f t="shared" si="45"/>
        <v>0</v>
      </c>
    </row>
    <row r="1690" spans="1:9" x14ac:dyDescent="0.25">
      <c r="A1690" s="103">
        <v>42780</v>
      </c>
      <c r="B1690" s="119" t="s">
        <v>5967</v>
      </c>
      <c r="C1690" s="120"/>
      <c r="D1690" s="106">
        <v>101026</v>
      </c>
      <c r="E1690" s="107" t="s">
        <v>103</v>
      </c>
      <c r="F1690" s="108">
        <v>3110.4</v>
      </c>
      <c r="G1690" s="111">
        <v>42781</v>
      </c>
      <c r="H1690" s="93">
        <f t="shared" si="46"/>
        <v>3110.4</v>
      </c>
      <c r="I1690" s="108">
        <f t="shared" si="45"/>
        <v>0</v>
      </c>
    </row>
    <row r="1691" spans="1:9" x14ac:dyDescent="0.25">
      <c r="A1691" s="103">
        <v>42780</v>
      </c>
      <c r="B1691" s="119" t="s">
        <v>5968</v>
      </c>
      <c r="C1691" s="120"/>
      <c r="D1691" s="106">
        <v>101027</v>
      </c>
      <c r="E1691" s="107" t="s">
        <v>118</v>
      </c>
      <c r="F1691" s="108">
        <v>31559.5</v>
      </c>
      <c r="G1691" s="111">
        <v>42780</v>
      </c>
      <c r="H1691" s="93">
        <f t="shared" si="46"/>
        <v>31559.5</v>
      </c>
      <c r="I1691" s="108">
        <f t="shared" si="45"/>
        <v>0</v>
      </c>
    </row>
    <row r="1692" spans="1:9" x14ac:dyDescent="0.25">
      <c r="A1692" s="103">
        <v>42780</v>
      </c>
      <c r="B1692" s="119" t="s">
        <v>5969</v>
      </c>
      <c r="C1692" s="120"/>
      <c r="D1692" s="106">
        <v>101028</v>
      </c>
      <c r="E1692" s="107" t="s">
        <v>118</v>
      </c>
      <c r="F1692" s="108">
        <v>4485</v>
      </c>
      <c r="G1692" s="111">
        <v>42780</v>
      </c>
      <c r="H1692" s="93">
        <f t="shared" si="46"/>
        <v>4485</v>
      </c>
      <c r="I1692" s="108">
        <f t="shared" si="45"/>
        <v>0</v>
      </c>
    </row>
    <row r="1693" spans="1:9" x14ac:dyDescent="0.25">
      <c r="A1693" s="103">
        <v>42780</v>
      </c>
      <c r="B1693" s="119" t="s">
        <v>5970</v>
      </c>
      <c r="C1693" s="120"/>
      <c r="D1693" s="106">
        <v>101029</v>
      </c>
      <c r="E1693" s="107" t="s">
        <v>291</v>
      </c>
      <c r="F1693" s="108">
        <v>3643.2</v>
      </c>
      <c r="G1693" s="111">
        <v>42780</v>
      </c>
      <c r="H1693" s="93">
        <f t="shared" si="46"/>
        <v>3643.2</v>
      </c>
      <c r="I1693" s="108">
        <f t="shared" si="45"/>
        <v>0</v>
      </c>
    </row>
    <row r="1694" spans="1:9" x14ac:dyDescent="0.25">
      <c r="A1694" s="103">
        <v>42780</v>
      </c>
      <c r="B1694" s="119" t="s">
        <v>5971</v>
      </c>
      <c r="C1694" s="120"/>
      <c r="D1694" s="106">
        <v>101030</v>
      </c>
      <c r="E1694" s="116" t="s">
        <v>289</v>
      </c>
      <c r="F1694" s="117">
        <v>0</v>
      </c>
      <c r="G1694" s="118" t="s">
        <v>95</v>
      </c>
      <c r="H1694" s="117">
        <f t="shared" si="46"/>
        <v>0</v>
      </c>
      <c r="I1694" s="117">
        <f t="shared" si="45"/>
        <v>0</v>
      </c>
    </row>
    <row r="1695" spans="1:9" x14ac:dyDescent="0.25">
      <c r="A1695" s="103">
        <v>42780</v>
      </c>
      <c r="B1695" s="119" t="s">
        <v>5972</v>
      </c>
      <c r="C1695" s="120"/>
      <c r="D1695" s="106">
        <v>101031</v>
      </c>
      <c r="E1695" s="107" t="s">
        <v>149</v>
      </c>
      <c r="F1695" s="108">
        <v>1143</v>
      </c>
      <c r="G1695" s="111">
        <v>42780</v>
      </c>
      <c r="H1695" s="93">
        <f t="shared" si="46"/>
        <v>1143</v>
      </c>
      <c r="I1695" s="108">
        <f t="shared" si="45"/>
        <v>0</v>
      </c>
    </row>
    <row r="1696" spans="1:9" x14ac:dyDescent="0.25">
      <c r="A1696" s="103">
        <v>42780</v>
      </c>
      <c r="B1696" s="119" t="s">
        <v>5973</v>
      </c>
      <c r="C1696" s="120"/>
      <c r="D1696" s="106">
        <v>101032</v>
      </c>
      <c r="E1696" s="107" t="s">
        <v>149</v>
      </c>
      <c r="F1696" s="108">
        <v>2682.6</v>
      </c>
      <c r="G1696" s="111">
        <v>42780</v>
      </c>
      <c r="H1696" s="93">
        <f t="shared" si="46"/>
        <v>2682.6</v>
      </c>
      <c r="I1696" s="108">
        <f t="shared" si="45"/>
        <v>0</v>
      </c>
    </row>
    <row r="1697" spans="1:9" x14ac:dyDescent="0.25">
      <c r="A1697" s="103">
        <v>42780</v>
      </c>
      <c r="B1697" s="119" t="s">
        <v>5974</v>
      </c>
      <c r="C1697" s="120"/>
      <c r="D1697" s="106">
        <v>101033</v>
      </c>
      <c r="E1697" s="107" t="s">
        <v>3426</v>
      </c>
      <c r="F1697" s="108">
        <v>1616.6</v>
      </c>
      <c r="G1697" s="111">
        <v>42780</v>
      </c>
      <c r="H1697" s="93">
        <f t="shared" si="46"/>
        <v>1616.6</v>
      </c>
      <c r="I1697" s="108">
        <f t="shared" si="45"/>
        <v>0</v>
      </c>
    </row>
    <row r="1698" spans="1:9" x14ac:dyDescent="0.25">
      <c r="A1698" s="103">
        <v>42780</v>
      </c>
      <c r="B1698" s="119" t="s">
        <v>5975</v>
      </c>
      <c r="C1698" s="120"/>
      <c r="D1698" s="106">
        <v>101034</v>
      </c>
      <c r="E1698" s="107" t="s">
        <v>79</v>
      </c>
      <c r="F1698" s="108">
        <v>3608.4</v>
      </c>
      <c r="G1698" s="111">
        <v>42780</v>
      </c>
      <c r="H1698" s="93">
        <f t="shared" si="46"/>
        <v>3608.4</v>
      </c>
      <c r="I1698" s="108">
        <f t="shared" si="45"/>
        <v>0</v>
      </c>
    </row>
    <row r="1699" spans="1:9" x14ac:dyDescent="0.25">
      <c r="A1699" s="103">
        <v>42780</v>
      </c>
      <c r="B1699" s="119" t="s">
        <v>5976</v>
      </c>
      <c r="C1699" s="120"/>
      <c r="D1699" s="106">
        <v>101035</v>
      </c>
      <c r="E1699" s="116" t="s">
        <v>30</v>
      </c>
      <c r="F1699" s="117">
        <v>0</v>
      </c>
      <c r="G1699" s="118" t="s">
        <v>95</v>
      </c>
      <c r="H1699" s="117">
        <f t="shared" si="46"/>
        <v>0</v>
      </c>
      <c r="I1699" s="117">
        <f t="shared" si="45"/>
        <v>0</v>
      </c>
    </row>
    <row r="1700" spans="1:9" x14ac:dyDescent="0.25">
      <c r="A1700" s="103">
        <v>42780</v>
      </c>
      <c r="B1700" s="119" t="s">
        <v>5977</v>
      </c>
      <c r="C1700" s="120"/>
      <c r="D1700" s="106">
        <v>101036</v>
      </c>
      <c r="E1700" s="107" t="s">
        <v>30</v>
      </c>
      <c r="F1700" s="108">
        <v>6302.8</v>
      </c>
      <c r="G1700" s="111">
        <v>42780</v>
      </c>
      <c r="H1700" s="93">
        <f t="shared" si="46"/>
        <v>6302.8</v>
      </c>
      <c r="I1700" s="108">
        <f t="shared" si="45"/>
        <v>0</v>
      </c>
    </row>
    <row r="1701" spans="1:9" x14ac:dyDescent="0.25">
      <c r="A1701" s="103">
        <v>42780</v>
      </c>
      <c r="B1701" s="119" t="s">
        <v>5978</v>
      </c>
      <c r="C1701" s="120"/>
      <c r="D1701" s="106">
        <v>101037</v>
      </c>
      <c r="E1701" s="107" t="s">
        <v>289</v>
      </c>
      <c r="F1701" s="108">
        <v>25712.65</v>
      </c>
      <c r="G1701" s="111">
        <v>42791</v>
      </c>
      <c r="H1701" s="93">
        <f t="shared" si="46"/>
        <v>25712.65</v>
      </c>
      <c r="I1701" s="108">
        <f t="shared" si="45"/>
        <v>0</v>
      </c>
    </row>
    <row r="1702" spans="1:9" x14ac:dyDescent="0.25">
      <c r="A1702" s="103">
        <v>42780</v>
      </c>
      <c r="B1702" s="119" t="s">
        <v>5979</v>
      </c>
      <c r="C1702" s="120"/>
      <c r="D1702" s="106">
        <v>101038</v>
      </c>
      <c r="E1702" s="107" t="s">
        <v>109</v>
      </c>
      <c r="F1702" s="108">
        <v>4465.8</v>
      </c>
      <c r="G1702" s="111">
        <v>42780</v>
      </c>
      <c r="H1702" s="93">
        <f t="shared" si="46"/>
        <v>4465.8</v>
      </c>
      <c r="I1702" s="108">
        <f t="shared" si="45"/>
        <v>0</v>
      </c>
    </row>
    <row r="1703" spans="1:9" x14ac:dyDescent="0.25">
      <c r="A1703" s="103">
        <v>42780</v>
      </c>
      <c r="B1703" s="119" t="s">
        <v>5980</v>
      </c>
      <c r="C1703" s="120"/>
      <c r="D1703" s="106">
        <v>101039</v>
      </c>
      <c r="E1703" s="107" t="s">
        <v>693</v>
      </c>
      <c r="F1703" s="108">
        <v>5508</v>
      </c>
      <c r="G1703" s="111">
        <v>42784</v>
      </c>
      <c r="H1703" s="93">
        <f t="shared" si="46"/>
        <v>5508</v>
      </c>
      <c r="I1703" s="108">
        <f t="shared" si="45"/>
        <v>0</v>
      </c>
    </row>
    <row r="1704" spans="1:9" x14ac:dyDescent="0.25">
      <c r="A1704" s="103">
        <v>42780</v>
      </c>
      <c r="B1704" s="119" t="s">
        <v>5981</v>
      </c>
      <c r="C1704" s="120"/>
      <c r="D1704" s="106">
        <v>101040</v>
      </c>
      <c r="E1704" s="107" t="s">
        <v>45</v>
      </c>
      <c r="F1704" s="108">
        <v>1101.5999999999999</v>
      </c>
      <c r="G1704" s="111">
        <v>42782</v>
      </c>
      <c r="H1704" s="93">
        <f t="shared" si="46"/>
        <v>1101.5999999999999</v>
      </c>
      <c r="I1704" s="108">
        <f t="shared" si="45"/>
        <v>0</v>
      </c>
    </row>
    <row r="1705" spans="1:9" x14ac:dyDescent="0.25">
      <c r="A1705" s="103">
        <v>42780</v>
      </c>
      <c r="B1705" s="119" t="s">
        <v>5982</v>
      </c>
      <c r="C1705" s="120"/>
      <c r="D1705" s="106">
        <v>101041</v>
      </c>
      <c r="E1705" s="107" t="s">
        <v>331</v>
      </c>
      <c r="F1705" s="108">
        <v>2283.1999999999998</v>
      </c>
      <c r="G1705" s="111">
        <v>42782</v>
      </c>
      <c r="H1705" s="93">
        <f t="shared" si="46"/>
        <v>2283.1999999999998</v>
      </c>
      <c r="I1705" s="108">
        <f t="shared" si="45"/>
        <v>0</v>
      </c>
    </row>
    <row r="1706" spans="1:9" x14ac:dyDescent="0.25">
      <c r="A1706" s="103">
        <v>42780</v>
      </c>
      <c r="B1706" s="119" t="s">
        <v>5983</v>
      </c>
      <c r="C1706" s="120"/>
      <c r="D1706" s="106">
        <v>101042</v>
      </c>
      <c r="E1706" s="107" t="s">
        <v>57</v>
      </c>
      <c r="F1706" s="108">
        <v>604.79999999999995</v>
      </c>
      <c r="G1706" s="111">
        <v>42782</v>
      </c>
      <c r="H1706" s="93">
        <f t="shared" si="46"/>
        <v>604.79999999999995</v>
      </c>
      <c r="I1706" s="108">
        <f t="shared" si="45"/>
        <v>0</v>
      </c>
    </row>
    <row r="1707" spans="1:9" x14ac:dyDescent="0.25">
      <c r="A1707" s="103">
        <v>42780</v>
      </c>
      <c r="B1707" s="119" t="s">
        <v>5984</v>
      </c>
      <c r="C1707" s="120"/>
      <c r="D1707" s="106">
        <v>101043</v>
      </c>
      <c r="E1707" s="107" t="s">
        <v>21</v>
      </c>
      <c r="F1707" s="108">
        <v>54598.5</v>
      </c>
      <c r="G1707" s="111">
        <v>42793</v>
      </c>
      <c r="H1707" s="93">
        <f>10416+44182.5</f>
        <v>54598.5</v>
      </c>
      <c r="I1707" s="108">
        <f t="shared" si="45"/>
        <v>0</v>
      </c>
    </row>
    <row r="1708" spans="1:9" x14ac:dyDescent="0.25">
      <c r="A1708" s="103">
        <v>42780</v>
      </c>
      <c r="B1708" s="119" t="s">
        <v>5985</v>
      </c>
      <c r="C1708" s="120"/>
      <c r="D1708" s="106">
        <v>101044</v>
      </c>
      <c r="E1708" s="107" t="s">
        <v>5234</v>
      </c>
      <c r="F1708" s="108">
        <v>12032</v>
      </c>
      <c r="G1708" s="111">
        <v>42780</v>
      </c>
      <c r="H1708" s="93">
        <f t="shared" si="46"/>
        <v>12032</v>
      </c>
      <c r="I1708" s="108">
        <f t="shared" si="45"/>
        <v>0</v>
      </c>
    </row>
    <row r="1709" spans="1:9" x14ac:dyDescent="0.25">
      <c r="A1709" s="103">
        <v>42780</v>
      </c>
      <c r="B1709" s="119" t="s">
        <v>5986</v>
      </c>
      <c r="C1709" s="120"/>
      <c r="D1709" s="106">
        <v>101045</v>
      </c>
      <c r="E1709" s="107" t="s">
        <v>30</v>
      </c>
      <c r="F1709" s="108">
        <v>10948.32</v>
      </c>
      <c r="G1709" s="111">
        <v>42780</v>
      </c>
      <c r="H1709" s="93">
        <f t="shared" si="46"/>
        <v>10948.32</v>
      </c>
      <c r="I1709" s="108">
        <f t="shared" si="45"/>
        <v>0</v>
      </c>
    </row>
    <row r="1710" spans="1:9" x14ac:dyDescent="0.25">
      <c r="A1710" s="103">
        <v>42780</v>
      </c>
      <c r="B1710" s="119" t="s">
        <v>5987</v>
      </c>
      <c r="C1710" s="120"/>
      <c r="D1710" s="106">
        <v>101046</v>
      </c>
      <c r="E1710" s="107" t="s">
        <v>10</v>
      </c>
      <c r="F1710" s="108">
        <v>35529.4</v>
      </c>
      <c r="G1710" s="111">
        <v>42783</v>
      </c>
      <c r="H1710" s="93">
        <f t="shared" si="46"/>
        <v>35529.4</v>
      </c>
      <c r="I1710" s="108">
        <f t="shared" si="45"/>
        <v>0</v>
      </c>
    </row>
    <row r="1711" spans="1:9" x14ac:dyDescent="0.25">
      <c r="A1711" s="103">
        <v>42780</v>
      </c>
      <c r="B1711" s="119" t="s">
        <v>5988</v>
      </c>
      <c r="C1711" s="120"/>
      <c r="D1711" s="106">
        <v>101047</v>
      </c>
      <c r="E1711" s="107" t="s">
        <v>186</v>
      </c>
      <c r="F1711" s="108">
        <v>3115.2</v>
      </c>
      <c r="G1711" s="111">
        <v>42784</v>
      </c>
      <c r="H1711" s="93">
        <f t="shared" si="46"/>
        <v>3115.2</v>
      </c>
      <c r="I1711" s="108">
        <f t="shared" si="45"/>
        <v>0</v>
      </c>
    </row>
    <row r="1712" spans="1:9" x14ac:dyDescent="0.25">
      <c r="A1712" s="103">
        <v>42780</v>
      </c>
      <c r="B1712" s="119" t="s">
        <v>5989</v>
      </c>
      <c r="C1712" s="120"/>
      <c r="D1712" s="106">
        <v>101048</v>
      </c>
      <c r="E1712" s="107" t="s">
        <v>858</v>
      </c>
      <c r="F1712" s="108">
        <v>1592.1</v>
      </c>
      <c r="G1712" s="111">
        <v>42780</v>
      </c>
      <c r="H1712" s="93">
        <f t="shared" si="46"/>
        <v>1592.1</v>
      </c>
      <c r="I1712" s="108">
        <f t="shared" si="45"/>
        <v>0</v>
      </c>
    </row>
    <row r="1713" spans="1:9" x14ac:dyDescent="0.25">
      <c r="A1713" s="103">
        <v>42780</v>
      </c>
      <c r="B1713" s="119" t="s">
        <v>5990</v>
      </c>
      <c r="C1713" s="120"/>
      <c r="D1713" s="106">
        <v>101049</v>
      </c>
      <c r="E1713" s="107" t="s">
        <v>909</v>
      </c>
      <c r="F1713" s="108">
        <v>3291.6</v>
      </c>
      <c r="G1713" s="111">
        <v>42782</v>
      </c>
      <c r="H1713" s="93">
        <f t="shared" si="46"/>
        <v>3291.6</v>
      </c>
      <c r="I1713" s="108">
        <f t="shared" si="45"/>
        <v>0</v>
      </c>
    </row>
    <row r="1714" spans="1:9" x14ac:dyDescent="0.25">
      <c r="A1714" s="103">
        <v>42780</v>
      </c>
      <c r="B1714" s="119" t="s">
        <v>5991</v>
      </c>
      <c r="C1714" s="120"/>
      <c r="D1714" s="106">
        <v>101050</v>
      </c>
      <c r="E1714" s="107" t="s">
        <v>186</v>
      </c>
      <c r="F1714" s="108">
        <v>972</v>
      </c>
      <c r="G1714" s="111">
        <v>42784</v>
      </c>
      <c r="H1714" s="93">
        <f t="shared" si="46"/>
        <v>972</v>
      </c>
      <c r="I1714" s="108">
        <f t="shared" si="45"/>
        <v>0</v>
      </c>
    </row>
    <row r="1715" spans="1:9" x14ac:dyDescent="0.25">
      <c r="A1715" s="103">
        <v>42780</v>
      </c>
      <c r="B1715" s="119" t="s">
        <v>5992</v>
      </c>
      <c r="C1715" s="120"/>
      <c r="D1715" s="106">
        <v>101051</v>
      </c>
      <c r="E1715" s="107" t="s">
        <v>67</v>
      </c>
      <c r="F1715" s="108">
        <v>13234.9</v>
      </c>
      <c r="G1715" s="111">
        <v>42784</v>
      </c>
      <c r="H1715" s="93">
        <f t="shared" si="46"/>
        <v>13234.9</v>
      </c>
      <c r="I1715" s="108">
        <f t="shared" si="45"/>
        <v>0</v>
      </c>
    </row>
    <row r="1716" spans="1:9" x14ac:dyDescent="0.25">
      <c r="A1716" s="103">
        <v>42780</v>
      </c>
      <c r="B1716" s="119" t="s">
        <v>5993</v>
      </c>
      <c r="C1716" s="120"/>
      <c r="D1716" s="106">
        <v>101052</v>
      </c>
      <c r="E1716" s="107" t="s">
        <v>909</v>
      </c>
      <c r="F1716" s="108">
        <v>501.6</v>
      </c>
      <c r="G1716" s="111">
        <v>42782</v>
      </c>
      <c r="H1716" s="93">
        <f t="shared" si="46"/>
        <v>501.6</v>
      </c>
      <c r="I1716" s="108">
        <f t="shared" si="45"/>
        <v>0</v>
      </c>
    </row>
    <row r="1717" spans="1:9" x14ac:dyDescent="0.25">
      <c r="A1717" s="103">
        <v>42780</v>
      </c>
      <c r="B1717" s="119" t="s">
        <v>5994</v>
      </c>
      <c r="C1717" s="120"/>
      <c r="D1717" s="106">
        <v>101053</v>
      </c>
      <c r="E1717" s="107" t="s">
        <v>3998</v>
      </c>
      <c r="F1717" s="108">
        <v>13051.7</v>
      </c>
      <c r="G1717" s="111">
        <v>42782</v>
      </c>
      <c r="H1717" s="93">
        <f t="shared" si="46"/>
        <v>13051.7</v>
      </c>
      <c r="I1717" s="108">
        <f t="shared" si="45"/>
        <v>0</v>
      </c>
    </row>
    <row r="1718" spans="1:9" x14ac:dyDescent="0.25">
      <c r="A1718" s="103">
        <v>42780</v>
      </c>
      <c r="B1718" s="119" t="s">
        <v>5995</v>
      </c>
      <c r="C1718" s="120"/>
      <c r="D1718" s="106">
        <v>101054</v>
      </c>
      <c r="E1718" s="107" t="s">
        <v>193</v>
      </c>
      <c r="F1718" s="108">
        <v>2140.8000000000002</v>
      </c>
      <c r="G1718" s="111">
        <v>42780</v>
      </c>
      <c r="H1718" s="93">
        <f t="shared" si="46"/>
        <v>2140.8000000000002</v>
      </c>
      <c r="I1718" s="108">
        <f t="shared" si="45"/>
        <v>0</v>
      </c>
    </row>
    <row r="1719" spans="1:9" x14ac:dyDescent="0.25">
      <c r="A1719" s="103">
        <v>42780</v>
      </c>
      <c r="B1719" s="119" t="s">
        <v>5996</v>
      </c>
      <c r="C1719" s="120"/>
      <c r="D1719" s="106">
        <v>101055</v>
      </c>
      <c r="E1719" s="107" t="s">
        <v>182</v>
      </c>
      <c r="F1719" s="108">
        <v>2459.8000000000002</v>
      </c>
      <c r="G1719" s="111">
        <v>42782</v>
      </c>
      <c r="H1719" s="93">
        <f t="shared" si="46"/>
        <v>2459.8000000000002</v>
      </c>
      <c r="I1719" s="108">
        <f t="shared" si="45"/>
        <v>0</v>
      </c>
    </row>
    <row r="1720" spans="1:9" x14ac:dyDescent="0.25">
      <c r="A1720" s="103">
        <v>42780</v>
      </c>
      <c r="B1720" s="119" t="s">
        <v>5997</v>
      </c>
      <c r="C1720" s="120"/>
      <c r="D1720" s="106">
        <v>101056</v>
      </c>
      <c r="E1720" s="107" t="s">
        <v>341</v>
      </c>
      <c r="F1720" s="108">
        <v>9001.6</v>
      </c>
      <c r="G1720" s="111">
        <v>42780</v>
      </c>
      <c r="H1720" s="93">
        <f t="shared" si="46"/>
        <v>9001.6</v>
      </c>
      <c r="I1720" s="108">
        <f t="shared" ref="I1720:I1783" si="47">F1720-H1720</f>
        <v>0</v>
      </c>
    </row>
    <row r="1721" spans="1:9" x14ac:dyDescent="0.25">
      <c r="A1721" s="103">
        <v>42780</v>
      </c>
      <c r="B1721" s="119" t="s">
        <v>5998</v>
      </c>
      <c r="C1721" s="120"/>
      <c r="D1721" s="106">
        <v>101057</v>
      </c>
      <c r="E1721" s="107" t="s">
        <v>30</v>
      </c>
      <c r="F1721" s="108">
        <v>2440</v>
      </c>
      <c r="G1721" s="111">
        <v>42780</v>
      </c>
      <c r="H1721" s="93">
        <f t="shared" si="46"/>
        <v>2440</v>
      </c>
      <c r="I1721" s="108">
        <f t="shared" si="47"/>
        <v>0</v>
      </c>
    </row>
    <row r="1722" spans="1:9" x14ac:dyDescent="0.25">
      <c r="A1722" s="103">
        <v>42780</v>
      </c>
      <c r="B1722" s="119" t="s">
        <v>5999</v>
      </c>
      <c r="C1722" s="120"/>
      <c r="D1722" s="106">
        <v>101058</v>
      </c>
      <c r="E1722" s="107" t="s">
        <v>309</v>
      </c>
      <c r="F1722" s="108">
        <v>4355</v>
      </c>
      <c r="G1722" s="111">
        <v>42780</v>
      </c>
      <c r="H1722" s="93">
        <f t="shared" si="46"/>
        <v>4355</v>
      </c>
      <c r="I1722" s="108">
        <f t="shared" si="47"/>
        <v>0</v>
      </c>
    </row>
    <row r="1723" spans="1:9" x14ac:dyDescent="0.25">
      <c r="A1723" s="103">
        <v>42780</v>
      </c>
      <c r="B1723" s="119" t="s">
        <v>6000</v>
      </c>
      <c r="C1723" s="120"/>
      <c r="D1723" s="106">
        <v>101059</v>
      </c>
      <c r="E1723" s="107" t="s">
        <v>341</v>
      </c>
      <c r="F1723" s="108">
        <v>432.5</v>
      </c>
      <c r="G1723" s="111"/>
      <c r="H1723" s="93">
        <f t="shared" si="46"/>
        <v>432.5</v>
      </c>
      <c r="I1723" s="108">
        <f t="shared" si="47"/>
        <v>0</v>
      </c>
    </row>
    <row r="1724" spans="1:9" x14ac:dyDescent="0.25">
      <c r="A1724" s="103">
        <v>42780</v>
      </c>
      <c r="B1724" s="119" t="s">
        <v>6001</v>
      </c>
      <c r="C1724" s="120"/>
      <c r="D1724" s="106">
        <v>101060</v>
      </c>
      <c r="E1724" s="107" t="s">
        <v>61</v>
      </c>
      <c r="F1724" s="108">
        <v>10829</v>
      </c>
      <c r="G1724" s="111">
        <v>42780</v>
      </c>
      <c r="H1724" s="93">
        <f t="shared" si="46"/>
        <v>10829</v>
      </c>
      <c r="I1724" s="108">
        <f t="shared" si="47"/>
        <v>0</v>
      </c>
    </row>
    <row r="1725" spans="1:9" x14ac:dyDescent="0.25">
      <c r="A1725" s="103">
        <v>42780</v>
      </c>
      <c r="B1725" s="119" t="s">
        <v>6002</v>
      </c>
      <c r="C1725" s="120"/>
      <c r="D1725" s="106">
        <v>101061</v>
      </c>
      <c r="E1725" s="107" t="s">
        <v>309</v>
      </c>
      <c r="F1725" s="108">
        <v>139.4</v>
      </c>
      <c r="G1725" s="111">
        <v>42780</v>
      </c>
      <c r="H1725" s="93">
        <f t="shared" ref="H1725:H1788" si="48">F1725</f>
        <v>139.4</v>
      </c>
      <c r="I1725" s="108">
        <f t="shared" si="47"/>
        <v>0</v>
      </c>
    </row>
    <row r="1726" spans="1:9" x14ac:dyDescent="0.25">
      <c r="A1726" s="103">
        <v>42780</v>
      </c>
      <c r="B1726" s="119" t="s">
        <v>6003</v>
      </c>
      <c r="C1726" s="120"/>
      <c r="D1726" s="106">
        <v>101062</v>
      </c>
      <c r="E1726" s="107" t="s">
        <v>113</v>
      </c>
      <c r="F1726" s="108">
        <v>2956.4</v>
      </c>
      <c r="G1726" s="111">
        <v>42780</v>
      </c>
      <c r="H1726" s="93">
        <f t="shared" si="48"/>
        <v>2956.4</v>
      </c>
      <c r="I1726" s="108">
        <f t="shared" si="47"/>
        <v>0</v>
      </c>
    </row>
    <row r="1727" spans="1:9" x14ac:dyDescent="0.25">
      <c r="A1727" s="103">
        <v>42780</v>
      </c>
      <c r="B1727" s="119" t="s">
        <v>6004</v>
      </c>
      <c r="C1727" s="120"/>
      <c r="D1727" s="106">
        <v>101063</v>
      </c>
      <c r="E1727" s="107" t="s">
        <v>3219</v>
      </c>
      <c r="F1727" s="108">
        <v>60075</v>
      </c>
      <c r="G1727" s="111">
        <v>42781</v>
      </c>
      <c r="H1727" s="93">
        <f t="shared" si="48"/>
        <v>60075</v>
      </c>
      <c r="I1727" s="108">
        <f t="shared" si="47"/>
        <v>0</v>
      </c>
    </row>
    <row r="1728" spans="1:9" x14ac:dyDescent="0.25">
      <c r="A1728" s="103">
        <v>42780</v>
      </c>
      <c r="B1728" s="119" t="s">
        <v>6005</v>
      </c>
      <c r="C1728" s="120"/>
      <c r="D1728" s="106">
        <v>101064</v>
      </c>
      <c r="E1728" s="107" t="s">
        <v>930</v>
      </c>
      <c r="F1728" s="108">
        <v>8313.9</v>
      </c>
      <c r="G1728" s="111">
        <v>42780</v>
      </c>
      <c r="H1728" s="93">
        <f t="shared" si="48"/>
        <v>8313.9</v>
      </c>
      <c r="I1728" s="108">
        <f t="shared" si="47"/>
        <v>0</v>
      </c>
    </row>
    <row r="1729" spans="1:9" x14ac:dyDescent="0.25">
      <c r="A1729" s="103">
        <v>42780</v>
      </c>
      <c r="B1729" s="119" t="s">
        <v>6006</v>
      </c>
      <c r="C1729" s="120"/>
      <c r="D1729" s="106">
        <v>101065</v>
      </c>
      <c r="E1729" s="107" t="s">
        <v>321</v>
      </c>
      <c r="F1729" s="108">
        <v>561</v>
      </c>
      <c r="G1729" s="111">
        <v>42780</v>
      </c>
      <c r="H1729" s="93">
        <f t="shared" si="48"/>
        <v>561</v>
      </c>
      <c r="I1729" s="108">
        <f t="shared" si="47"/>
        <v>0</v>
      </c>
    </row>
    <row r="1730" spans="1:9" x14ac:dyDescent="0.25">
      <c r="A1730" s="103">
        <v>42780</v>
      </c>
      <c r="B1730" s="119" t="s">
        <v>6007</v>
      </c>
      <c r="C1730" s="120"/>
      <c r="D1730" s="106">
        <v>101066</v>
      </c>
      <c r="E1730" s="107" t="s">
        <v>302</v>
      </c>
      <c r="F1730" s="108">
        <v>13671</v>
      </c>
      <c r="G1730" s="111">
        <v>42780</v>
      </c>
      <c r="H1730" s="93">
        <f t="shared" si="48"/>
        <v>13671</v>
      </c>
      <c r="I1730" s="108">
        <f t="shared" si="47"/>
        <v>0</v>
      </c>
    </row>
    <row r="1731" spans="1:9" x14ac:dyDescent="0.25">
      <c r="A1731" s="103">
        <v>42780</v>
      </c>
      <c r="B1731" s="119" t="s">
        <v>6008</v>
      </c>
      <c r="C1731" s="120"/>
      <c r="D1731" s="106">
        <v>101067</v>
      </c>
      <c r="E1731" s="107" t="s">
        <v>139</v>
      </c>
      <c r="F1731" s="108">
        <v>1635.1</v>
      </c>
      <c r="G1731" s="111">
        <v>42780</v>
      </c>
      <c r="H1731" s="93">
        <f t="shared" si="48"/>
        <v>1635.1</v>
      </c>
      <c r="I1731" s="108">
        <f t="shared" si="47"/>
        <v>0</v>
      </c>
    </row>
    <row r="1732" spans="1:9" x14ac:dyDescent="0.25">
      <c r="A1732" s="103">
        <v>42780</v>
      </c>
      <c r="B1732" s="119" t="s">
        <v>6009</v>
      </c>
      <c r="C1732" s="120"/>
      <c r="D1732" s="106">
        <v>101068</v>
      </c>
      <c r="E1732" s="107" t="s">
        <v>182</v>
      </c>
      <c r="F1732" s="108">
        <v>2499</v>
      </c>
      <c r="G1732" s="111">
        <v>42780</v>
      </c>
      <c r="H1732" s="93">
        <f t="shared" si="48"/>
        <v>2499</v>
      </c>
      <c r="I1732" s="108">
        <f t="shared" si="47"/>
        <v>0</v>
      </c>
    </row>
    <row r="1733" spans="1:9" x14ac:dyDescent="0.25">
      <c r="A1733" s="103">
        <v>42780</v>
      </c>
      <c r="B1733" s="119" t="s">
        <v>6010</v>
      </c>
      <c r="C1733" s="120"/>
      <c r="D1733" s="106">
        <v>101069</v>
      </c>
      <c r="E1733" s="107" t="s">
        <v>335</v>
      </c>
      <c r="F1733" s="108">
        <v>1530</v>
      </c>
      <c r="G1733" s="111">
        <v>42789</v>
      </c>
      <c r="H1733" s="93">
        <f t="shared" si="48"/>
        <v>1530</v>
      </c>
      <c r="I1733" s="108">
        <f t="shared" si="47"/>
        <v>0</v>
      </c>
    </row>
    <row r="1734" spans="1:9" x14ac:dyDescent="0.25">
      <c r="A1734" s="103">
        <v>42780</v>
      </c>
      <c r="B1734" s="119" t="s">
        <v>6011</v>
      </c>
      <c r="C1734" s="120"/>
      <c r="D1734" s="106">
        <v>101070</v>
      </c>
      <c r="E1734" s="107" t="s">
        <v>476</v>
      </c>
      <c r="F1734" s="108">
        <v>5475</v>
      </c>
      <c r="G1734" s="111">
        <v>42781</v>
      </c>
      <c r="H1734" s="93">
        <f t="shared" si="48"/>
        <v>5475</v>
      </c>
      <c r="I1734" s="108">
        <f t="shared" si="47"/>
        <v>0</v>
      </c>
    </row>
    <row r="1735" spans="1:9" x14ac:dyDescent="0.25">
      <c r="A1735" s="103">
        <v>42780</v>
      </c>
      <c r="B1735" s="119" t="s">
        <v>6012</v>
      </c>
      <c r="C1735" s="120"/>
      <c r="D1735" s="106">
        <v>101071</v>
      </c>
      <c r="E1735" s="107" t="s">
        <v>305</v>
      </c>
      <c r="F1735" s="108">
        <v>4000.2</v>
      </c>
      <c r="G1735" s="111">
        <v>42787</v>
      </c>
      <c r="H1735" s="93">
        <f t="shared" si="48"/>
        <v>4000.2</v>
      </c>
      <c r="I1735" s="108">
        <f t="shared" si="47"/>
        <v>0</v>
      </c>
    </row>
    <row r="1736" spans="1:9" x14ac:dyDescent="0.25">
      <c r="A1736" s="103">
        <v>42780</v>
      </c>
      <c r="B1736" s="119" t="s">
        <v>6013</v>
      </c>
      <c r="C1736" s="120"/>
      <c r="D1736" s="106">
        <v>101072</v>
      </c>
      <c r="E1736" s="107" t="s">
        <v>125</v>
      </c>
      <c r="F1736" s="108">
        <v>6600.8</v>
      </c>
      <c r="G1736" s="111">
        <v>42780</v>
      </c>
      <c r="H1736" s="93">
        <f t="shared" si="48"/>
        <v>6600.8</v>
      </c>
      <c r="I1736" s="108">
        <f t="shared" si="47"/>
        <v>0</v>
      </c>
    </row>
    <row r="1737" spans="1:9" x14ac:dyDescent="0.25">
      <c r="A1737" s="103">
        <v>42780</v>
      </c>
      <c r="B1737" s="119" t="s">
        <v>6014</v>
      </c>
      <c r="C1737" s="120"/>
      <c r="D1737" s="106">
        <v>101073</v>
      </c>
      <c r="E1737" s="107" t="s">
        <v>122</v>
      </c>
      <c r="F1737" s="108">
        <v>4600</v>
      </c>
      <c r="G1737" s="111">
        <v>42783</v>
      </c>
      <c r="H1737" s="93">
        <f t="shared" si="48"/>
        <v>4600</v>
      </c>
      <c r="I1737" s="108">
        <f t="shared" si="47"/>
        <v>0</v>
      </c>
    </row>
    <row r="1738" spans="1:9" x14ac:dyDescent="0.25">
      <c r="A1738" s="103">
        <v>42780</v>
      </c>
      <c r="B1738" s="119" t="s">
        <v>6015</v>
      </c>
      <c r="C1738" s="120"/>
      <c r="D1738" s="106">
        <v>101074</v>
      </c>
      <c r="E1738" s="116" t="s">
        <v>2240</v>
      </c>
      <c r="F1738" s="117">
        <v>0</v>
      </c>
      <c r="G1738" s="118" t="s">
        <v>95</v>
      </c>
      <c r="H1738" s="117">
        <f t="shared" si="48"/>
        <v>0</v>
      </c>
      <c r="I1738" s="117">
        <f t="shared" si="47"/>
        <v>0</v>
      </c>
    </row>
    <row r="1739" spans="1:9" x14ac:dyDescent="0.25">
      <c r="A1739" s="103">
        <v>42780</v>
      </c>
      <c r="B1739" s="119" t="s">
        <v>6016</v>
      </c>
      <c r="C1739" s="120"/>
      <c r="D1739" s="106">
        <v>101075</v>
      </c>
      <c r="E1739" s="107" t="s">
        <v>2240</v>
      </c>
      <c r="F1739" s="108">
        <v>6567.4</v>
      </c>
      <c r="G1739" s="111">
        <v>42780</v>
      </c>
      <c r="H1739" s="93">
        <f t="shared" si="48"/>
        <v>6567.4</v>
      </c>
      <c r="I1739" s="108">
        <f t="shared" si="47"/>
        <v>0</v>
      </c>
    </row>
    <row r="1740" spans="1:9" x14ac:dyDescent="0.25">
      <c r="A1740" s="103">
        <v>42780</v>
      </c>
      <c r="B1740" s="119" t="s">
        <v>6017</v>
      </c>
      <c r="C1740" s="120"/>
      <c r="D1740" s="106">
        <v>101076</v>
      </c>
      <c r="E1740" s="107" t="s">
        <v>30</v>
      </c>
      <c r="F1740" s="108">
        <v>408</v>
      </c>
      <c r="G1740" s="111">
        <v>42780</v>
      </c>
      <c r="H1740" s="93">
        <f t="shared" si="48"/>
        <v>408</v>
      </c>
      <c r="I1740" s="108">
        <f t="shared" si="47"/>
        <v>0</v>
      </c>
    </row>
    <row r="1741" spans="1:9" x14ac:dyDescent="0.25">
      <c r="A1741" s="103">
        <v>42780</v>
      </c>
      <c r="B1741" s="119" t="s">
        <v>6018</v>
      </c>
      <c r="C1741" s="120"/>
      <c r="D1741" s="106">
        <v>101077</v>
      </c>
      <c r="E1741" s="107" t="s">
        <v>137</v>
      </c>
      <c r="F1741" s="108">
        <v>3084.4</v>
      </c>
      <c r="G1741" s="111">
        <v>42780</v>
      </c>
      <c r="H1741" s="93">
        <f t="shared" si="48"/>
        <v>3084.4</v>
      </c>
      <c r="I1741" s="108">
        <f t="shared" si="47"/>
        <v>0</v>
      </c>
    </row>
    <row r="1742" spans="1:9" x14ac:dyDescent="0.25">
      <c r="A1742" s="103">
        <v>42780</v>
      </c>
      <c r="B1742" s="119" t="s">
        <v>6019</v>
      </c>
      <c r="C1742" s="120"/>
      <c r="D1742" s="106">
        <v>101078</v>
      </c>
      <c r="E1742" s="107" t="s">
        <v>115</v>
      </c>
      <c r="F1742" s="108">
        <v>3479.45</v>
      </c>
      <c r="G1742" s="111">
        <v>42780</v>
      </c>
      <c r="H1742" s="93">
        <f t="shared" si="48"/>
        <v>3479.45</v>
      </c>
      <c r="I1742" s="108">
        <f t="shared" si="47"/>
        <v>0</v>
      </c>
    </row>
    <row r="1743" spans="1:9" x14ac:dyDescent="0.25">
      <c r="A1743" s="103">
        <v>42780</v>
      </c>
      <c r="B1743" s="119" t="s">
        <v>6020</v>
      </c>
      <c r="C1743" s="120"/>
      <c r="D1743" s="106">
        <v>101079</v>
      </c>
      <c r="E1743" s="107" t="s">
        <v>30</v>
      </c>
      <c r="F1743" s="108">
        <v>11896</v>
      </c>
      <c r="G1743" s="111">
        <v>42780</v>
      </c>
      <c r="H1743" s="93">
        <f t="shared" si="48"/>
        <v>11896</v>
      </c>
      <c r="I1743" s="108">
        <f t="shared" si="47"/>
        <v>0</v>
      </c>
    </row>
    <row r="1744" spans="1:9" x14ac:dyDescent="0.25">
      <c r="A1744" s="103">
        <v>42780</v>
      </c>
      <c r="B1744" s="119" t="s">
        <v>6021</v>
      </c>
      <c r="C1744" s="120"/>
      <c r="D1744" s="106">
        <v>101080</v>
      </c>
      <c r="E1744" s="107" t="s">
        <v>8</v>
      </c>
      <c r="F1744" s="108">
        <v>5594.4</v>
      </c>
      <c r="G1744" s="111">
        <v>42780</v>
      </c>
      <c r="H1744" s="93">
        <f t="shared" si="48"/>
        <v>5594.4</v>
      </c>
      <c r="I1744" s="108">
        <f t="shared" si="47"/>
        <v>0</v>
      </c>
    </row>
    <row r="1745" spans="1:9" x14ac:dyDescent="0.25">
      <c r="A1745" s="103">
        <v>42780</v>
      </c>
      <c r="B1745" s="119" t="s">
        <v>6022</v>
      </c>
      <c r="C1745" s="120"/>
      <c r="D1745" s="106">
        <v>101081</v>
      </c>
      <c r="E1745" s="107" t="s">
        <v>220</v>
      </c>
      <c r="F1745" s="108">
        <v>1965.6</v>
      </c>
      <c r="G1745" s="111">
        <v>42780</v>
      </c>
      <c r="H1745" s="93">
        <f t="shared" si="48"/>
        <v>1965.6</v>
      </c>
      <c r="I1745" s="108">
        <f t="shared" si="47"/>
        <v>0</v>
      </c>
    </row>
    <row r="1746" spans="1:9" x14ac:dyDescent="0.25">
      <c r="A1746" s="103">
        <v>42780</v>
      </c>
      <c r="B1746" s="119" t="s">
        <v>6023</v>
      </c>
      <c r="C1746" s="120"/>
      <c r="D1746" s="106">
        <v>101082</v>
      </c>
      <c r="E1746" s="107" t="s">
        <v>1325</v>
      </c>
      <c r="F1746" s="108">
        <v>3226</v>
      </c>
      <c r="G1746" s="111">
        <v>42780</v>
      </c>
      <c r="H1746" s="93">
        <f t="shared" si="48"/>
        <v>3226</v>
      </c>
      <c r="I1746" s="108">
        <f t="shared" si="47"/>
        <v>0</v>
      </c>
    </row>
    <row r="1747" spans="1:9" x14ac:dyDescent="0.25">
      <c r="A1747" s="103">
        <v>42780</v>
      </c>
      <c r="B1747" s="119" t="s">
        <v>6024</v>
      </c>
      <c r="C1747" s="120"/>
      <c r="D1747" s="106">
        <v>101083</v>
      </c>
      <c r="E1747" s="107" t="s">
        <v>205</v>
      </c>
      <c r="F1747" s="108">
        <v>168513.86</v>
      </c>
      <c r="G1747" s="111">
        <v>42802</v>
      </c>
      <c r="H1747" s="93">
        <f t="shared" si="48"/>
        <v>168513.86</v>
      </c>
      <c r="I1747" s="108">
        <f t="shared" si="47"/>
        <v>0</v>
      </c>
    </row>
    <row r="1748" spans="1:9" x14ac:dyDescent="0.25">
      <c r="A1748" s="103">
        <v>42780</v>
      </c>
      <c r="B1748" s="119" t="s">
        <v>6025</v>
      </c>
      <c r="C1748" s="120"/>
      <c r="D1748" s="106">
        <v>101084</v>
      </c>
      <c r="E1748" s="107" t="s">
        <v>10</v>
      </c>
      <c r="F1748" s="108">
        <v>95364</v>
      </c>
      <c r="G1748" s="111">
        <v>42783</v>
      </c>
      <c r="H1748" s="93">
        <f t="shared" si="48"/>
        <v>95364</v>
      </c>
      <c r="I1748" s="108">
        <f t="shared" si="47"/>
        <v>0</v>
      </c>
    </row>
    <row r="1749" spans="1:9" x14ac:dyDescent="0.25">
      <c r="A1749" s="103">
        <v>42780</v>
      </c>
      <c r="B1749" s="119" t="s">
        <v>6026</v>
      </c>
      <c r="C1749" s="120"/>
      <c r="D1749" s="106">
        <v>101085</v>
      </c>
      <c r="E1749" s="107" t="s">
        <v>10</v>
      </c>
      <c r="F1749" s="108">
        <v>2453</v>
      </c>
      <c r="G1749" s="111">
        <v>42783</v>
      </c>
      <c r="H1749" s="93">
        <f t="shared" si="48"/>
        <v>2453</v>
      </c>
      <c r="I1749" s="108">
        <f t="shared" si="47"/>
        <v>0</v>
      </c>
    </row>
    <row r="1750" spans="1:9" x14ac:dyDescent="0.25">
      <c r="A1750" s="103">
        <v>42780</v>
      </c>
      <c r="B1750" s="119" t="s">
        <v>6027</v>
      </c>
      <c r="C1750" s="120"/>
      <c r="D1750" s="106">
        <v>101086</v>
      </c>
      <c r="E1750" s="107" t="s">
        <v>921</v>
      </c>
      <c r="F1750" s="108">
        <v>4901.3999999999996</v>
      </c>
      <c r="G1750" s="111">
        <v>42780</v>
      </c>
      <c r="H1750" s="93">
        <f t="shared" si="48"/>
        <v>4901.3999999999996</v>
      </c>
      <c r="I1750" s="108">
        <f t="shared" si="47"/>
        <v>0</v>
      </c>
    </row>
    <row r="1751" spans="1:9" x14ac:dyDescent="0.25">
      <c r="A1751" s="103">
        <v>42780</v>
      </c>
      <c r="B1751" s="119" t="s">
        <v>6028</v>
      </c>
      <c r="C1751" s="120"/>
      <c r="D1751" s="106">
        <v>101087</v>
      </c>
      <c r="E1751" s="107" t="s">
        <v>10</v>
      </c>
      <c r="F1751" s="108">
        <v>200916</v>
      </c>
      <c r="G1751" s="111">
        <v>42783</v>
      </c>
      <c r="H1751" s="93">
        <f t="shared" si="48"/>
        <v>200916</v>
      </c>
      <c r="I1751" s="108">
        <f t="shared" si="47"/>
        <v>0</v>
      </c>
    </row>
    <row r="1752" spans="1:9" ht="30" x14ac:dyDescent="0.25">
      <c r="A1752" s="103">
        <v>42780</v>
      </c>
      <c r="B1752" s="119" t="s">
        <v>6029</v>
      </c>
      <c r="C1752" s="120"/>
      <c r="D1752" s="106">
        <v>101088</v>
      </c>
      <c r="E1752" s="107" t="s">
        <v>800</v>
      </c>
      <c r="F1752" s="108">
        <v>12975.98</v>
      </c>
      <c r="G1752" s="112" t="s">
        <v>6030</v>
      </c>
      <c r="H1752" s="141">
        <v>1344</v>
      </c>
      <c r="I1752" s="113">
        <f t="shared" si="47"/>
        <v>11631.98</v>
      </c>
    </row>
    <row r="1753" spans="1:9" x14ac:dyDescent="0.25">
      <c r="A1753" s="103">
        <v>42780</v>
      </c>
      <c r="B1753" s="119" t="s">
        <v>6031</v>
      </c>
      <c r="C1753" s="120"/>
      <c r="D1753" s="106">
        <v>101089</v>
      </c>
      <c r="E1753" s="107" t="s">
        <v>5221</v>
      </c>
      <c r="F1753" s="108">
        <v>2841.2</v>
      </c>
      <c r="G1753" s="111">
        <v>42780</v>
      </c>
      <c r="H1753" s="93">
        <f t="shared" si="48"/>
        <v>2841.2</v>
      </c>
      <c r="I1753" s="108">
        <f t="shared" si="47"/>
        <v>0</v>
      </c>
    </row>
    <row r="1754" spans="1:9" x14ac:dyDescent="0.25">
      <c r="A1754" s="103">
        <v>42780</v>
      </c>
      <c r="B1754" s="119" t="s">
        <v>6032</v>
      </c>
      <c r="C1754" s="120"/>
      <c r="D1754" s="106">
        <v>101090</v>
      </c>
      <c r="E1754" s="107" t="s">
        <v>211</v>
      </c>
      <c r="F1754" s="108">
        <v>8530.6</v>
      </c>
      <c r="G1754" s="111">
        <v>42780</v>
      </c>
      <c r="H1754" s="93">
        <f t="shared" si="48"/>
        <v>8530.6</v>
      </c>
      <c r="I1754" s="108">
        <f t="shared" si="47"/>
        <v>0</v>
      </c>
    </row>
    <row r="1755" spans="1:9" x14ac:dyDescent="0.25">
      <c r="A1755" s="103">
        <v>42780</v>
      </c>
      <c r="B1755" s="119" t="s">
        <v>6033</v>
      </c>
      <c r="C1755" s="120"/>
      <c r="D1755" s="106">
        <v>101091</v>
      </c>
      <c r="E1755" s="107" t="s">
        <v>10</v>
      </c>
      <c r="F1755" s="108">
        <v>152814.78</v>
      </c>
      <c r="G1755" s="111">
        <v>42783</v>
      </c>
      <c r="H1755" s="93">
        <f>67187.35+85627.43</f>
        <v>152814.78</v>
      </c>
      <c r="I1755" s="108">
        <f t="shared" si="47"/>
        <v>0</v>
      </c>
    </row>
    <row r="1756" spans="1:9" x14ac:dyDescent="0.25">
      <c r="A1756" s="103">
        <v>42780</v>
      </c>
      <c r="B1756" s="119" t="s">
        <v>6034</v>
      </c>
      <c r="C1756" s="120"/>
      <c r="D1756" s="106">
        <v>101092</v>
      </c>
      <c r="E1756" s="107" t="s">
        <v>2552</v>
      </c>
      <c r="F1756" s="108">
        <v>14170.02</v>
      </c>
      <c r="G1756" s="111">
        <v>42780</v>
      </c>
      <c r="H1756" s="93">
        <f t="shared" si="48"/>
        <v>14170.02</v>
      </c>
      <c r="I1756" s="108">
        <f t="shared" si="47"/>
        <v>0</v>
      </c>
    </row>
    <row r="1757" spans="1:9" x14ac:dyDescent="0.25">
      <c r="A1757" s="103">
        <v>42781</v>
      </c>
      <c r="B1757" s="119" t="s">
        <v>6035</v>
      </c>
      <c r="C1757" s="120"/>
      <c r="D1757" s="106">
        <v>101093</v>
      </c>
      <c r="E1757" s="107" t="s">
        <v>231</v>
      </c>
      <c r="F1757" s="108">
        <v>6070.4</v>
      </c>
      <c r="G1757" s="111">
        <v>42782</v>
      </c>
      <c r="H1757" s="93">
        <f t="shared" si="48"/>
        <v>6070.4</v>
      </c>
      <c r="I1757" s="108">
        <f t="shared" si="47"/>
        <v>0</v>
      </c>
    </row>
    <row r="1758" spans="1:9" x14ac:dyDescent="0.25">
      <c r="A1758" s="103">
        <v>42781</v>
      </c>
      <c r="B1758" s="119" t="s">
        <v>6036</v>
      </c>
      <c r="C1758" s="120"/>
      <c r="D1758" s="106">
        <v>101094</v>
      </c>
      <c r="E1758" s="107" t="s">
        <v>231</v>
      </c>
      <c r="F1758" s="108">
        <v>20967.599999999999</v>
      </c>
      <c r="G1758" s="111">
        <v>42782</v>
      </c>
      <c r="H1758" s="93">
        <f t="shared" si="48"/>
        <v>20967.599999999999</v>
      </c>
      <c r="I1758" s="108">
        <f t="shared" si="47"/>
        <v>0</v>
      </c>
    </row>
    <row r="1759" spans="1:9" x14ac:dyDescent="0.25">
      <c r="A1759" s="103">
        <v>42781</v>
      </c>
      <c r="B1759" s="119" t="s">
        <v>6037</v>
      </c>
      <c r="C1759" s="120"/>
      <c r="D1759" s="106">
        <v>101095</v>
      </c>
      <c r="E1759" s="107" t="s">
        <v>26</v>
      </c>
      <c r="F1759" s="108">
        <v>21543.599999999999</v>
      </c>
      <c r="G1759" s="111">
        <v>42781</v>
      </c>
      <c r="H1759" s="93">
        <f t="shared" si="48"/>
        <v>21543.599999999999</v>
      </c>
      <c r="I1759" s="108">
        <f t="shared" si="47"/>
        <v>0</v>
      </c>
    </row>
    <row r="1760" spans="1:9" x14ac:dyDescent="0.25">
      <c r="A1760" s="103">
        <v>42781</v>
      </c>
      <c r="B1760" s="119" t="s">
        <v>6038</v>
      </c>
      <c r="C1760" s="120"/>
      <c r="D1760" s="106">
        <v>101096</v>
      </c>
      <c r="E1760" s="107" t="s">
        <v>28</v>
      </c>
      <c r="F1760" s="108">
        <v>5103</v>
      </c>
      <c r="G1760" s="111">
        <v>42781</v>
      </c>
      <c r="H1760" s="93">
        <f t="shared" si="48"/>
        <v>5103</v>
      </c>
      <c r="I1760" s="108">
        <f t="shared" si="47"/>
        <v>0</v>
      </c>
    </row>
    <row r="1761" spans="1:9" x14ac:dyDescent="0.25">
      <c r="A1761" s="103">
        <v>42781</v>
      </c>
      <c r="B1761" s="119" t="s">
        <v>6039</v>
      </c>
      <c r="C1761" s="120"/>
      <c r="D1761" s="106">
        <v>101097</v>
      </c>
      <c r="E1761" s="107" t="s">
        <v>17</v>
      </c>
      <c r="F1761" s="108">
        <v>2450</v>
      </c>
      <c r="G1761" s="111">
        <v>42781</v>
      </c>
      <c r="H1761" s="93">
        <f t="shared" si="48"/>
        <v>2450</v>
      </c>
      <c r="I1761" s="108">
        <f t="shared" si="47"/>
        <v>0</v>
      </c>
    </row>
    <row r="1762" spans="1:9" x14ac:dyDescent="0.25">
      <c r="A1762" s="103">
        <v>42781</v>
      </c>
      <c r="B1762" s="119" t="s">
        <v>6040</v>
      </c>
      <c r="C1762" s="120"/>
      <c r="D1762" s="106">
        <v>101098</v>
      </c>
      <c r="E1762" s="107" t="s">
        <v>544</v>
      </c>
      <c r="F1762" s="108">
        <v>4483.6000000000004</v>
      </c>
      <c r="G1762" s="111">
        <v>42781</v>
      </c>
      <c r="H1762" s="93">
        <f t="shared" si="48"/>
        <v>4483.6000000000004</v>
      </c>
      <c r="I1762" s="108">
        <f t="shared" si="47"/>
        <v>0</v>
      </c>
    </row>
    <row r="1763" spans="1:9" x14ac:dyDescent="0.25">
      <c r="A1763" s="103">
        <v>42781</v>
      </c>
      <c r="B1763" s="119" t="s">
        <v>6041</v>
      </c>
      <c r="C1763" s="120"/>
      <c r="D1763" s="106">
        <v>101099</v>
      </c>
      <c r="E1763" s="107" t="s">
        <v>266</v>
      </c>
      <c r="F1763" s="108">
        <v>11655.2</v>
      </c>
      <c r="G1763" s="111">
        <v>42781</v>
      </c>
      <c r="H1763" s="93">
        <f t="shared" si="48"/>
        <v>11655.2</v>
      </c>
      <c r="I1763" s="108">
        <f t="shared" si="47"/>
        <v>0</v>
      </c>
    </row>
    <row r="1764" spans="1:9" x14ac:dyDescent="0.25">
      <c r="A1764" s="103">
        <v>42781</v>
      </c>
      <c r="B1764" s="119" t="s">
        <v>6042</v>
      </c>
      <c r="C1764" s="120"/>
      <c r="D1764" s="106">
        <v>101100</v>
      </c>
      <c r="E1764" s="107" t="s">
        <v>30</v>
      </c>
      <c r="F1764" s="108">
        <v>2204</v>
      </c>
      <c r="G1764" s="111">
        <v>42781</v>
      </c>
      <c r="H1764" s="93">
        <f t="shared" si="48"/>
        <v>2204</v>
      </c>
      <c r="I1764" s="108">
        <f t="shared" si="47"/>
        <v>0</v>
      </c>
    </row>
    <row r="1765" spans="1:9" x14ac:dyDescent="0.25">
      <c r="A1765" s="103">
        <v>42781</v>
      </c>
      <c r="B1765" s="119" t="s">
        <v>6043</v>
      </c>
      <c r="C1765" s="120"/>
      <c r="D1765" s="106">
        <v>101101</v>
      </c>
      <c r="E1765" s="107" t="s">
        <v>974</v>
      </c>
      <c r="F1765" s="108">
        <v>10520.8</v>
      </c>
      <c r="G1765" s="111">
        <v>42781</v>
      </c>
      <c r="H1765" s="93">
        <f t="shared" si="48"/>
        <v>10520.8</v>
      </c>
      <c r="I1765" s="108">
        <f t="shared" si="47"/>
        <v>0</v>
      </c>
    </row>
    <row r="1766" spans="1:9" x14ac:dyDescent="0.25">
      <c r="A1766" s="103">
        <v>42781</v>
      </c>
      <c r="B1766" s="119" t="s">
        <v>6044</v>
      </c>
      <c r="C1766" s="120"/>
      <c r="D1766" s="106">
        <v>101102</v>
      </c>
      <c r="E1766" s="107" t="s">
        <v>10</v>
      </c>
      <c r="F1766" s="108">
        <v>843.6</v>
      </c>
      <c r="G1766" s="111">
        <v>42784</v>
      </c>
      <c r="H1766" s="93">
        <f t="shared" si="48"/>
        <v>843.6</v>
      </c>
      <c r="I1766" s="108">
        <f t="shared" si="47"/>
        <v>0</v>
      </c>
    </row>
    <row r="1767" spans="1:9" ht="30" x14ac:dyDescent="0.25">
      <c r="A1767" s="103">
        <v>42781</v>
      </c>
      <c r="B1767" s="133" t="s">
        <v>6045</v>
      </c>
      <c r="C1767" s="134"/>
      <c r="D1767" s="135">
        <v>101103</v>
      </c>
      <c r="E1767" s="136" t="s">
        <v>21</v>
      </c>
      <c r="F1767" s="137">
        <v>51048</v>
      </c>
      <c r="G1767" s="114" t="s">
        <v>7756</v>
      </c>
      <c r="H1767" s="138">
        <f>48651.4+2396.6</f>
        <v>51048</v>
      </c>
      <c r="I1767" s="138">
        <f t="shared" si="47"/>
        <v>0</v>
      </c>
    </row>
    <row r="1768" spans="1:9" x14ac:dyDescent="0.25">
      <c r="A1768" s="103">
        <v>42781</v>
      </c>
      <c r="B1768" s="119" t="s">
        <v>6046</v>
      </c>
      <c r="C1768" s="120"/>
      <c r="D1768" s="106">
        <v>101104</v>
      </c>
      <c r="E1768" s="107" t="s">
        <v>67</v>
      </c>
      <c r="F1768" s="108">
        <v>11481.3</v>
      </c>
      <c r="G1768" s="111">
        <v>42784</v>
      </c>
      <c r="H1768" s="93">
        <f t="shared" si="48"/>
        <v>11481.3</v>
      </c>
      <c r="I1768" s="108">
        <f t="shared" si="47"/>
        <v>0</v>
      </c>
    </row>
    <row r="1769" spans="1:9" x14ac:dyDescent="0.25">
      <c r="A1769" s="103">
        <v>42781</v>
      </c>
      <c r="B1769" s="119" t="s">
        <v>6047</v>
      </c>
      <c r="C1769" s="120"/>
      <c r="D1769" s="106">
        <v>101105</v>
      </c>
      <c r="E1769" s="107" t="s">
        <v>253</v>
      </c>
      <c r="F1769" s="108">
        <v>7443.2</v>
      </c>
      <c r="G1769" s="111">
        <v>42784</v>
      </c>
      <c r="H1769" s="93">
        <f t="shared" si="48"/>
        <v>7443.2</v>
      </c>
      <c r="I1769" s="108">
        <f t="shared" si="47"/>
        <v>0</v>
      </c>
    </row>
    <row r="1770" spans="1:9" x14ac:dyDescent="0.25">
      <c r="A1770" s="103">
        <v>42781</v>
      </c>
      <c r="B1770" s="119" t="s">
        <v>6048</v>
      </c>
      <c r="C1770" s="120"/>
      <c r="D1770" s="106">
        <v>101106</v>
      </c>
      <c r="E1770" s="107" t="s">
        <v>51</v>
      </c>
      <c r="F1770" s="108">
        <v>3678</v>
      </c>
      <c r="G1770" s="111">
        <v>42783</v>
      </c>
      <c r="H1770" s="93">
        <f t="shared" si="48"/>
        <v>3678</v>
      </c>
      <c r="I1770" s="108">
        <f t="shared" si="47"/>
        <v>0</v>
      </c>
    </row>
    <row r="1771" spans="1:9" x14ac:dyDescent="0.25">
      <c r="A1771" s="103">
        <v>42781</v>
      </c>
      <c r="B1771" s="119" t="s">
        <v>6049</v>
      </c>
      <c r="C1771" s="120"/>
      <c r="D1771" s="106">
        <v>101107</v>
      </c>
      <c r="E1771" s="107" t="s">
        <v>49</v>
      </c>
      <c r="F1771" s="108">
        <v>10818.8</v>
      </c>
      <c r="G1771" s="111">
        <v>42784</v>
      </c>
      <c r="H1771" s="93">
        <f t="shared" si="48"/>
        <v>10818.8</v>
      </c>
      <c r="I1771" s="108">
        <f t="shared" si="47"/>
        <v>0</v>
      </c>
    </row>
    <row r="1772" spans="1:9" x14ac:dyDescent="0.25">
      <c r="A1772" s="103">
        <v>42781</v>
      </c>
      <c r="B1772" s="119" t="s">
        <v>6050</v>
      </c>
      <c r="C1772" s="120"/>
      <c r="D1772" s="106">
        <v>101108</v>
      </c>
      <c r="E1772" s="107" t="s">
        <v>250</v>
      </c>
      <c r="F1772" s="108">
        <v>6211</v>
      </c>
      <c r="G1772" s="111">
        <v>42782</v>
      </c>
      <c r="H1772" s="93">
        <f t="shared" si="48"/>
        <v>6211</v>
      </c>
      <c r="I1772" s="108">
        <f t="shared" si="47"/>
        <v>0</v>
      </c>
    </row>
    <row r="1773" spans="1:9" x14ac:dyDescent="0.25">
      <c r="A1773" s="103">
        <v>42781</v>
      </c>
      <c r="B1773" s="119" t="s">
        <v>6051</v>
      </c>
      <c r="C1773" s="120"/>
      <c r="D1773" s="106">
        <v>101109</v>
      </c>
      <c r="E1773" s="107" t="s">
        <v>32</v>
      </c>
      <c r="F1773" s="108">
        <v>6412.5</v>
      </c>
      <c r="G1773" s="111">
        <v>42786</v>
      </c>
      <c r="H1773" s="93">
        <f t="shared" si="48"/>
        <v>6412.5</v>
      </c>
      <c r="I1773" s="108">
        <f t="shared" si="47"/>
        <v>0</v>
      </c>
    </row>
    <row r="1774" spans="1:9" ht="30" x14ac:dyDescent="0.25">
      <c r="A1774" s="103">
        <v>42781</v>
      </c>
      <c r="B1774" s="119" t="s">
        <v>6052</v>
      </c>
      <c r="C1774" s="120"/>
      <c r="D1774" s="106">
        <v>101110</v>
      </c>
      <c r="E1774" s="107" t="s">
        <v>38</v>
      </c>
      <c r="F1774" s="108">
        <v>2947.5</v>
      </c>
      <c r="G1774" s="114" t="s">
        <v>6053</v>
      </c>
      <c r="H1774" s="115">
        <f>1500+1447.5</f>
        <v>2947.5</v>
      </c>
      <c r="I1774" s="115">
        <f t="shared" si="47"/>
        <v>0</v>
      </c>
    </row>
    <row r="1775" spans="1:9" x14ac:dyDescent="0.25">
      <c r="A1775" s="103">
        <v>42781</v>
      </c>
      <c r="B1775" s="119" t="s">
        <v>6054</v>
      </c>
      <c r="C1775" s="120"/>
      <c r="D1775" s="106">
        <v>101111</v>
      </c>
      <c r="E1775" s="107" t="s">
        <v>35</v>
      </c>
      <c r="F1775" s="108">
        <v>9445</v>
      </c>
      <c r="G1775" s="111">
        <v>42783</v>
      </c>
      <c r="H1775" s="93">
        <f t="shared" si="48"/>
        <v>9445</v>
      </c>
      <c r="I1775" s="108">
        <f t="shared" si="47"/>
        <v>0</v>
      </c>
    </row>
    <row r="1776" spans="1:9" x14ac:dyDescent="0.25">
      <c r="A1776" s="103">
        <v>42781</v>
      </c>
      <c r="B1776" s="119" t="s">
        <v>6055</v>
      </c>
      <c r="C1776" s="120"/>
      <c r="D1776" s="106">
        <v>101112</v>
      </c>
      <c r="E1776" s="107" t="s">
        <v>55</v>
      </c>
      <c r="F1776" s="108">
        <v>4213.6000000000004</v>
      </c>
      <c r="G1776" s="111">
        <v>42781</v>
      </c>
      <c r="H1776" s="93">
        <f t="shared" si="48"/>
        <v>4213.6000000000004</v>
      </c>
      <c r="I1776" s="108">
        <f t="shared" si="47"/>
        <v>0</v>
      </c>
    </row>
    <row r="1777" spans="1:9" x14ac:dyDescent="0.25">
      <c r="A1777" s="103">
        <v>42781</v>
      </c>
      <c r="B1777" s="119" t="s">
        <v>6056</v>
      </c>
      <c r="C1777" s="120"/>
      <c r="D1777" s="106">
        <v>101113</v>
      </c>
      <c r="E1777" s="107" t="s">
        <v>6057</v>
      </c>
      <c r="F1777" s="108">
        <v>10585.7</v>
      </c>
      <c r="G1777" s="111">
        <v>42781</v>
      </c>
      <c r="H1777" s="93">
        <f t="shared" si="48"/>
        <v>10585.7</v>
      </c>
      <c r="I1777" s="108">
        <f t="shared" si="47"/>
        <v>0</v>
      </c>
    </row>
    <row r="1778" spans="1:9" x14ac:dyDescent="0.25">
      <c r="A1778" s="103">
        <v>42781</v>
      </c>
      <c r="B1778" s="119" t="s">
        <v>6058</v>
      </c>
      <c r="C1778" s="120"/>
      <c r="D1778" s="106">
        <v>101114</v>
      </c>
      <c r="E1778" s="107" t="s">
        <v>19</v>
      </c>
      <c r="F1778" s="108">
        <v>989.8</v>
      </c>
      <c r="G1778" s="111">
        <v>42781</v>
      </c>
      <c r="H1778" s="93">
        <f t="shared" si="48"/>
        <v>989.8</v>
      </c>
      <c r="I1778" s="108">
        <f t="shared" si="47"/>
        <v>0</v>
      </c>
    </row>
    <row r="1779" spans="1:9" x14ac:dyDescent="0.25">
      <c r="A1779" s="103">
        <v>42781</v>
      </c>
      <c r="B1779" s="119" t="s">
        <v>6059</v>
      </c>
      <c r="C1779" s="120"/>
      <c r="D1779" s="106">
        <v>101115</v>
      </c>
      <c r="E1779" s="107" t="s">
        <v>71</v>
      </c>
      <c r="F1779" s="108">
        <v>1879.5</v>
      </c>
      <c r="G1779" s="111">
        <v>42781</v>
      </c>
      <c r="H1779" s="93">
        <f t="shared" si="48"/>
        <v>1879.5</v>
      </c>
      <c r="I1779" s="108">
        <f t="shared" si="47"/>
        <v>0</v>
      </c>
    </row>
    <row r="1780" spans="1:9" x14ac:dyDescent="0.25">
      <c r="A1780" s="103">
        <v>42781</v>
      </c>
      <c r="B1780" s="119" t="s">
        <v>6060</v>
      </c>
      <c r="C1780" s="120"/>
      <c r="D1780" s="106">
        <v>101116</v>
      </c>
      <c r="E1780" s="107" t="s">
        <v>47</v>
      </c>
      <c r="F1780" s="108">
        <v>3831.9</v>
      </c>
      <c r="G1780" s="111">
        <v>42781</v>
      </c>
      <c r="H1780" s="93">
        <f t="shared" si="48"/>
        <v>3831.9</v>
      </c>
      <c r="I1780" s="108">
        <f t="shared" si="47"/>
        <v>0</v>
      </c>
    </row>
    <row r="1781" spans="1:9" x14ac:dyDescent="0.25">
      <c r="A1781" s="103">
        <v>42781</v>
      </c>
      <c r="B1781" s="119" t="s">
        <v>6061</v>
      </c>
      <c r="C1781" s="120"/>
      <c r="D1781" s="106">
        <v>101117</v>
      </c>
      <c r="E1781" s="107" t="s">
        <v>428</v>
      </c>
      <c r="F1781" s="108">
        <v>1505</v>
      </c>
      <c r="G1781" s="111">
        <v>42781</v>
      </c>
      <c r="H1781" s="93">
        <f t="shared" si="48"/>
        <v>1505</v>
      </c>
      <c r="I1781" s="108">
        <f t="shared" si="47"/>
        <v>0</v>
      </c>
    </row>
    <row r="1782" spans="1:9" x14ac:dyDescent="0.25">
      <c r="A1782" s="103">
        <v>42781</v>
      </c>
      <c r="B1782" s="119" t="s">
        <v>6062</v>
      </c>
      <c r="C1782" s="120"/>
      <c r="D1782" s="106">
        <v>101118</v>
      </c>
      <c r="E1782" s="107" t="s">
        <v>157</v>
      </c>
      <c r="F1782" s="108">
        <v>14198.1</v>
      </c>
      <c r="G1782" s="111">
        <v>42781</v>
      </c>
      <c r="H1782" s="93">
        <f t="shared" si="48"/>
        <v>14198.1</v>
      </c>
      <c r="I1782" s="108">
        <f t="shared" si="47"/>
        <v>0</v>
      </c>
    </row>
    <row r="1783" spans="1:9" x14ac:dyDescent="0.25">
      <c r="A1783" s="103">
        <v>42781</v>
      </c>
      <c r="B1783" s="119" t="s">
        <v>6063</v>
      </c>
      <c r="C1783" s="120"/>
      <c r="D1783" s="106">
        <v>101119</v>
      </c>
      <c r="E1783" s="107" t="s">
        <v>30</v>
      </c>
      <c r="F1783" s="108">
        <v>830</v>
      </c>
      <c r="G1783" s="111">
        <v>42781</v>
      </c>
      <c r="H1783" s="93">
        <f t="shared" si="48"/>
        <v>830</v>
      </c>
      <c r="I1783" s="108">
        <f t="shared" si="47"/>
        <v>0</v>
      </c>
    </row>
    <row r="1784" spans="1:9" x14ac:dyDescent="0.25">
      <c r="A1784" s="103">
        <v>42781</v>
      </c>
      <c r="B1784" s="119" t="s">
        <v>6064</v>
      </c>
      <c r="C1784" s="120"/>
      <c r="D1784" s="106">
        <v>101120</v>
      </c>
      <c r="E1784" s="107" t="s">
        <v>268</v>
      </c>
      <c r="F1784" s="108">
        <v>16872</v>
      </c>
      <c r="G1784" s="111">
        <v>42783</v>
      </c>
      <c r="H1784" s="93">
        <f t="shared" si="48"/>
        <v>16872</v>
      </c>
      <c r="I1784" s="108">
        <f t="shared" ref="I1784:I1847" si="49">F1784-H1784</f>
        <v>0</v>
      </c>
    </row>
    <row r="1785" spans="1:9" x14ac:dyDescent="0.25">
      <c r="A1785" s="103">
        <v>42781</v>
      </c>
      <c r="B1785" s="119" t="s">
        <v>6065</v>
      </c>
      <c r="C1785" s="120"/>
      <c r="D1785" s="106">
        <v>101121</v>
      </c>
      <c r="E1785" s="107" t="s">
        <v>432</v>
      </c>
      <c r="F1785" s="108">
        <v>16490.900000000001</v>
      </c>
      <c r="G1785" s="111">
        <v>42783</v>
      </c>
      <c r="H1785" s="93">
        <f t="shared" si="48"/>
        <v>16490.900000000001</v>
      </c>
      <c r="I1785" s="108">
        <f t="shared" si="49"/>
        <v>0</v>
      </c>
    </row>
    <row r="1786" spans="1:9" x14ac:dyDescent="0.25">
      <c r="A1786" s="103">
        <v>42781</v>
      </c>
      <c r="B1786" s="119" t="s">
        <v>6066</v>
      </c>
      <c r="C1786" s="120"/>
      <c r="D1786" s="106">
        <v>101122</v>
      </c>
      <c r="E1786" s="107" t="s">
        <v>435</v>
      </c>
      <c r="F1786" s="108">
        <v>3600.1</v>
      </c>
      <c r="G1786" s="111">
        <v>42788</v>
      </c>
      <c r="H1786" s="93">
        <f t="shared" si="48"/>
        <v>3600.1</v>
      </c>
      <c r="I1786" s="108">
        <f t="shared" si="49"/>
        <v>0</v>
      </c>
    </row>
    <row r="1787" spans="1:9" x14ac:dyDescent="0.25">
      <c r="A1787" s="103">
        <v>42781</v>
      </c>
      <c r="B1787" s="119" t="s">
        <v>6067</v>
      </c>
      <c r="C1787" s="120"/>
      <c r="D1787" s="106">
        <v>101123</v>
      </c>
      <c r="E1787" s="107" t="s">
        <v>272</v>
      </c>
      <c r="F1787" s="108">
        <v>3348.5</v>
      </c>
      <c r="G1787" s="111">
        <v>42788</v>
      </c>
      <c r="H1787" s="93">
        <f t="shared" si="48"/>
        <v>3348.5</v>
      </c>
      <c r="I1787" s="108">
        <f t="shared" si="49"/>
        <v>0</v>
      </c>
    </row>
    <row r="1788" spans="1:9" x14ac:dyDescent="0.25">
      <c r="A1788" s="103">
        <v>42781</v>
      </c>
      <c r="B1788" s="119" t="s">
        <v>6068</v>
      </c>
      <c r="C1788" s="120"/>
      <c r="D1788" s="106">
        <v>101124</v>
      </c>
      <c r="E1788" s="107" t="s">
        <v>274</v>
      </c>
      <c r="F1788" s="108">
        <v>7957.5</v>
      </c>
      <c r="G1788" s="111">
        <v>42783</v>
      </c>
      <c r="H1788" s="93">
        <f t="shared" si="48"/>
        <v>7957.5</v>
      </c>
      <c r="I1788" s="108">
        <f t="shared" si="49"/>
        <v>0</v>
      </c>
    </row>
    <row r="1789" spans="1:9" x14ac:dyDescent="0.25">
      <c r="A1789" s="103">
        <v>42781</v>
      </c>
      <c r="B1789" s="119" t="s">
        <v>6069</v>
      </c>
      <c r="C1789" s="120"/>
      <c r="D1789" s="106">
        <v>101125</v>
      </c>
      <c r="E1789" s="107" t="s">
        <v>270</v>
      </c>
      <c r="F1789" s="108">
        <v>1290.5999999999999</v>
      </c>
      <c r="G1789" s="111">
        <v>42783</v>
      </c>
      <c r="H1789" s="93">
        <f t="shared" ref="H1789:H1852" si="50">F1789</f>
        <v>1290.5999999999999</v>
      </c>
      <c r="I1789" s="108">
        <f t="shared" si="49"/>
        <v>0</v>
      </c>
    </row>
    <row r="1790" spans="1:9" x14ac:dyDescent="0.25">
      <c r="A1790" s="103">
        <v>42781</v>
      </c>
      <c r="B1790" s="119" t="s">
        <v>6070</v>
      </c>
      <c r="C1790" s="120"/>
      <c r="D1790" s="106">
        <v>101126</v>
      </c>
      <c r="E1790" s="107" t="s">
        <v>81</v>
      </c>
      <c r="F1790" s="108">
        <v>10533.5</v>
      </c>
      <c r="G1790" s="111">
        <v>42781</v>
      </c>
      <c r="H1790" s="93">
        <f t="shared" si="50"/>
        <v>10533.5</v>
      </c>
      <c r="I1790" s="108">
        <f t="shared" si="49"/>
        <v>0</v>
      </c>
    </row>
    <row r="1791" spans="1:9" x14ac:dyDescent="0.25">
      <c r="A1791" s="103">
        <v>42781</v>
      </c>
      <c r="B1791" s="119" t="s">
        <v>6071</v>
      </c>
      <c r="C1791" s="120"/>
      <c r="D1791" s="106">
        <v>101127</v>
      </c>
      <c r="E1791" s="107" t="s">
        <v>1090</v>
      </c>
      <c r="F1791" s="108">
        <v>6771.3</v>
      </c>
      <c r="G1791" s="111">
        <v>42781</v>
      </c>
      <c r="H1791" s="93">
        <f t="shared" si="50"/>
        <v>6771.3</v>
      </c>
      <c r="I1791" s="108">
        <f t="shared" si="49"/>
        <v>0</v>
      </c>
    </row>
    <row r="1792" spans="1:9" x14ac:dyDescent="0.25">
      <c r="A1792" s="103">
        <v>42781</v>
      </c>
      <c r="B1792" s="119" t="s">
        <v>6072</v>
      </c>
      <c r="C1792" s="120"/>
      <c r="D1792" s="106">
        <v>101128</v>
      </c>
      <c r="E1792" s="107" t="s">
        <v>79</v>
      </c>
      <c r="F1792" s="108">
        <v>2485</v>
      </c>
      <c r="G1792" s="111">
        <v>42781</v>
      </c>
      <c r="H1792" s="93">
        <f t="shared" si="50"/>
        <v>2485</v>
      </c>
      <c r="I1792" s="108">
        <f t="shared" si="49"/>
        <v>0</v>
      </c>
    </row>
    <row r="1793" spans="1:10" x14ac:dyDescent="0.25">
      <c r="A1793" s="103">
        <v>42781</v>
      </c>
      <c r="B1793" s="119" t="s">
        <v>6073</v>
      </c>
      <c r="C1793" s="120"/>
      <c r="D1793" s="106">
        <v>101129</v>
      </c>
      <c r="E1793" s="107" t="s">
        <v>302</v>
      </c>
      <c r="F1793" s="108">
        <v>11909.3</v>
      </c>
      <c r="G1793" s="111">
        <v>42781</v>
      </c>
      <c r="H1793" s="93">
        <f t="shared" si="50"/>
        <v>11909.3</v>
      </c>
      <c r="I1793" s="108">
        <f t="shared" si="49"/>
        <v>0</v>
      </c>
    </row>
    <row r="1794" spans="1:10" x14ac:dyDescent="0.25">
      <c r="A1794" s="103">
        <v>42781</v>
      </c>
      <c r="B1794" s="119" t="s">
        <v>6074</v>
      </c>
      <c r="C1794" s="120"/>
      <c r="D1794" s="106">
        <v>101130</v>
      </c>
      <c r="E1794" s="107" t="s">
        <v>590</v>
      </c>
      <c r="F1794" s="108">
        <v>4403</v>
      </c>
      <c r="G1794" s="111">
        <v>42783</v>
      </c>
      <c r="H1794" s="93">
        <f t="shared" si="50"/>
        <v>4403</v>
      </c>
      <c r="I1794" s="108">
        <f t="shared" si="49"/>
        <v>0</v>
      </c>
    </row>
    <row r="1795" spans="1:10" x14ac:dyDescent="0.25">
      <c r="A1795" s="103">
        <v>42781</v>
      </c>
      <c r="B1795" s="119" t="s">
        <v>6075</v>
      </c>
      <c r="C1795" s="120"/>
      <c r="D1795" s="106">
        <v>101131</v>
      </c>
      <c r="E1795" s="107" t="s">
        <v>281</v>
      </c>
      <c r="F1795" s="108">
        <v>1619.2</v>
      </c>
      <c r="G1795" s="111">
        <v>42781</v>
      </c>
      <c r="H1795" s="93">
        <f t="shared" si="50"/>
        <v>1619.2</v>
      </c>
      <c r="I1795" s="108">
        <f t="shared" si="49"/>
        <v>0</v>
      </c>
    </row>
    <row r="1796" spans="1:10" x14ac:dyDescent="0.25">
      <c r="A1796" s="103">
        <v>42781</v>
      </c>
      <c r="B1796" s="119" t="s">
        <v>6076</v>
      </c>
      <c r="C1796" s="120"/>
      <c r="D1796" s="106">
        <v>101132</v>
      </c>
      <c r="E1796" s="107" t="s">
        <v>4369</v>
      </c>
      <c r="F1796" s="108">
        <v>1374.4</v>
      </c>
      <c r="G1796" s="111">
        <v>42781</v>
      </c>
      <c r="H1796" s="93">
        <f t="shared" si="50"/>
        <v>1374.4</v>
      </c>
      <c r="I1796" s="108">
        <f t="shared" si="49"/>
        <v>0</v>
      </c>
    </row>
    <row r="1797" spans="1:10" x14ac:dyDescent="0.25">
      <c r="A1797" s="103">
        <v>42781</v>
      </c>
      <c r="B1797" s="119" t="s">
        <v>6077</v>
      </c>
      <c r="C1797" s="120"/>
      <c r="D1797" s="106">
        <v>101133</v>
      </c>
      <c r="E1797" s="107" t="s">
        <v>30</v>
      </c>
      <c r="F1797" s="108">
        <v>5606.6</v>
      </c>
      <c r="G1797" s="111">
        <v>42781</v>
      </c>
      <c r="H1797" s="93">
        <f t="shared" si="50"/>
        <v>5606.6</v>
      </c>
      <c r="I1797" s="108">
        <f t="shared" si="49"/>
        <v>0</v>
      </c>
    </row>
    <row r="1798" spans="1:10" x14ac:dyDescent="0.25">
      <c r="A1798" s="103">
        <v>42781</v>
      </c>
      <c r="B1798" s="119" t="s">
        <v>6078</v>
      </c>
      <c r="C1798" s="120"/>
      <c r="D1798" s="106">
        <v>101134</v>
      </c>
      <c r="E1798" s="107" t="s">
        <v>289</v>
      </c>
      <c r="F1798" s="108">
        <v>16306.1</v>
      </c>
      <c r="G1798" s="111">
        <v>42791</v>
      </c>
      <c r="H1798" s="93">
        <f t="shared" si="50"/>
        <v>16306.1</v>
      </c>
      <c r="I1798" s="108">
        <f t="shared" si="49"/>
        <v>0</v>
      </c>
    </row>
    <row r="1799" spans="1:10" x14ac:dyDescent="0.25">
      <c r="A1799" s="103">
        <v>42781</v>
      </c>
      <c r="B1799" s="119" t="s">
        <v>6079</v>
      </c>
      <c r="C1799" s="120"/>
      <c r="D1799" s="106">
        <v>101135</v>
      </c>
      <c r="E1799" s="107" t="s">
        <v>99</v>
      </c>
      <c r="F1799" s="108">
        <v>1504.3</v>
      </c>
      <c r="G1799" s="111">
        <v>42781</v>
      </c>
      <c r="H1799" s="93">
        <f t="shared" si="50"/>
        <v>1504.3</v>
      </c>
      <c r="I1799" s="108">
        <f t="shared" si="49"/>
        <v>0</v>
      </c>
      <c r="J1799" s="21"/>
    </row>
    <row r="1800" spans="1:10" x14ac:dyDescent="0.25">
      <c r="A1800" s="103">
        <v>42781</v>
      </c>
      <c r="B1800" s="119" t="s">
        <v>6080</v>
      </c>
      <c r="C1800" s="120"/>
      <c r="D1800" s="106">
        <v>101136</v>
      </c>
      <c r="E1800" s="107" t="s">
        <v>3426</v>
      </c>
      <c r="F1800" s="108">
        <v>2442.8000000000002</v>
      </c>
      <c r="G1800" s="111">
        <v>42781</v>
      </c>
      <c r="H1800" s="93">
        <f t="shared" si="50"/>
        <v>2442.8000000000002</v>
      </c>
      <c r="I1800" s="108">
        <f t="shared" si="49"/>
        <v>0</v>
      </c>
      <c r="J1800" s="21"/>
    </row>
    <row r="1801" spans="1:10" x14ac:dyDescent="0.25">
      <c r="A1801" s="103">
        <v>42781</v>
      </c>
      <c r="B1801" s="119" t="s">
        <v>6081</v>
      </c>
      <c r="C1801" s="120"/>
      <c r="D1801" s="106">
        <v>101137</v>
      </c>
      <c r="E1801" s="107" t="s">
        <v>83</v>
      </c>
      <c r="F1801" s="108">
        <v>6720.8</v>
      </c>
      <c r="G1801" s="111">
        <v>42781</v>
      </c>
      <c r="H1801" s="93">
        <f t="shared" si="50"/>
        <v>6720.8</v>
      </c>
      <c r="I1801" s="108">
        <f t="shared" si="49"/>
        <v>0</v>
      </c>
      <c r="J1801" s="21"/>
    </row>
    <row r="1802" spans="1:10" x14ac:dyDescent="0.25">
      <c r="A1802" s="103">
        <v>42781</v>
      </c>
      <c r="B1802" s="119" t="s">
        <v>6082</v>
      </c>
      <c r="C1802" s="120"/>
      <c r="D1802" s="106">
        <v>101138</v>
      </c>
      <c r="E1802" s="107" t="s">
        <v>208</v>
      </c>
      <c r="F1802" s="108">
        <v>8436</v>
      </c>
      <c r="G1802" s="111">
        <v>42781</v>
      </c>
      <c r="H1802" s="93">
        <f t="shared" si="50"/>
        <v>8436</v>
      </c>
      <c r="I1802" s="108">
        <f t="shared" si="49"/>
        <v>0</v>
      </c>
      <c r="J1802" s="21"/>
    </row>
    <row r="1803" spans="1:10" x14ac:dyDescent="0.25">
      <c r="A1803" s="103">
        <v>42781</v>
      </c>
      <c r="B1803" s="119" t="s">
        <v>6083</v>
      </c>
      <c r="C1803" s="120"/>
      <c r="D1803" s="106">
        <v>101139</v>
      </c>
      <c r="E1803" s="107" t="s">
        <v>1666</v>
      </c>
      <c r="F1803" s="108">
        <v>9900.4</v>
      </c>
      <c r="G1803" s="111">
        <v>42783</v>
      </c>
      <c r="H1803" s="93">
        <f t="shared" si="50"/>
        <v>9900.4</v>
      </c>
      <c r="I1803" s="108">
        <f t="shared" si="49"/>
        <v>0</v>
      </c>
      <c r="J1803" s="21"/>
    </row>
    <row r="1804" spans="1:10" x14ac:dyDescent="0.25">
      <c r="A1804" s="103">
        <v>42781</v>
      </c>
      <c r="B1804" s="119" t="s">
        <v>6084</v>
      </c>
      <c r="C1804" s="120"/>
      <c r="D1804" s="106">
        <v>101140</v>
      </c>
      <c r="E1804" s="107" t="s">
        <v>1259</v>
      </c>
      <c r="F1804" s="108">
        <v>2044.8</v>
      </c>
      <c r="G1804" s="111">
        <v>42781</v>
      </c>
      <c r="H1804" s="93">
        <f t="shared" si="50"/>
        <v>2044.8</v>
      </c>
      <c r="I1804" s="108">
        <f t="shared" si="49"/>
        <v>0</v>
      </c>
      <c r="J1804" s="21"/>
    </row>
    <row r="1805" spans="1:10" x14ac:dyDescent="0.25">
      <c r="A1805" s="103">
        <v>42781</v>
      </c>
      <c r="B1805" s="119" t="s">
        <v>6085</v>
      </c>
      <c r="C1805" s="120"/>
      <c r="D1805" s="106">
        <v>101141</v>
      </c>
      <c r="E1805" s="107" t="s">
        <v>88</v>
      </c>
      <c r="F1805" s="108">
        <v>5649.6</v>
      </c>
      <c r="G1805" s="111">
        <v>42781</v>
      </c>
      <c r="H1805" s="93">
        <f t="shared" si="50"/>
        <v>5649.6</v>
      </c>
      <c r="I1805" s="108">
        <f t="shared" si="49"/>
        <v>0</v>
      </c>
      <c r="J1805" s="21"/>
    </row>
    <row r="1806" spans="1:10" x14ac:dyDescent="0.25">
      <c r="A1806" s="103">
        <v>42781</v>
      </c>
      <c r="B1806" s="119" t="s">
        <v>6086</v>
      </c>
      <c r="C1806" s="120"/>
      <c r="D1806" s="106">
        <v>101142</v>
      </c>
      <c r="E1806" s="107" t="s">
        <v>448</v>
      </c>
      <c r="F1806" s="108">
        <v>223.6</v>
      </c>
      <c r="G1806" s="111">
        <v>42781</v>
      </c>
      <c r="H1806" s="93">
        <f t="shared" si="50"/>
        <v>223.6</v>
      </c>
      <c r="I1806" s="108">
        <f t="shared" si="49"/>
        <v>0</v>
      </c>
      <c r="J1806" s="21"/>
    </row>
    <row r="1807" spans="1:10" x14ac:dyDescent="0.25">
      <c r="A1807" s="103">
        <v>42781</v>
      </c>
      <c r="B1807" s="119" t="s">
        <v>6087</v>
      </c>
      <c r="C1807" s="120"/>
      <c r="D1807" s="106">
        <v>101143</v>
      </c>
      <c r="E1807" s="107" t="s">
        <v>92</v>
      </c>
      <c r="F1807" s="108">
        <v>2370</v>
      </c>
      <c r="G1807" s="111">
        <v>42781</v>
      </c>
      <c r="H1807" s="93">
        <f t="shared" si="50"/>
        <v>2370</v>
      </c>
      <c r="I1807" s="108">
        <f t="shared" si="49"/>
        <v>0</v>
      </c>
      <c r="J1807" s="21"/>
    </row>
    <row r="1808" spans="1:10" x14ac:dyDescent="0.25">
      <c r="A1808" s="103">
        <v>42781</v>
      </c>
      <c r="B1808" s="119" t="s">
        <v>6088</v>
      </c>
      <c r="C1808" s="120"/>
      <c r="D1808" s="106">
        <v>101144</v>
      </c>
      <c r="E1808" s="107" t="s">
        <v>838</v>
      </c>
      <c r="F1808" s="108">
        <v>1852.2</v>
      </c>
      <c r="G1808" s="111">
        <v>42781</v>
      </c>
      <c r="H1808" s="93">
        <f t="shared" si="50"/>
        <v>1852.2</v>
      </c>
      <c r="I1808" s="108">
        <f t="shared" si="49"/>
        <v>0</v>
      </c>
      <c r="J1808" s="21"/>
    </row>
    <row r="1809" spans="1:10" x14ac:dyDescent="0.25">
      <c r="A1809" s="103">
        <v>42781</v>
      </c>
      <c r="B1809" s="119" t="s">
        <v>6089</v>
      </c>
      <c r="C1809" s="120"/>
      <c r="D1809" s="106">
        <v>101145</v>
      </c>
      <c r="E1809" s="107" t="s">
        <v>131</v>
      </c>
      <c r="F1809" s="108">
        <v>3442.8</v>
      </c>
      <c r="G1809" s="111">
        <v>42781</v>
      </c>
      <c r="H1809" s="93">
        <f t="shared" si="50"/>
        <v>3442.8</v>
      </c>
      <c r="I1809" s="108">
        <f t="shared" si="49"/>
        <v>0</v>
      </c>
      <c r="J1809" s="21"/>
    </row>
    <row r="1810" spans="1:10" x14ac:dyDescent="0.25">
      <c r="A1810" s="103">
        <v>42781</v>
      </c>
      <c r="B1810" s="119" t="s">
        <v>6090</v>
      </c>
      <c r="C1810" s="120"/>
      <c r="D1810" s="106">
        <v>101146</v>
      </c>
      <c r="E1810" s="107" t="s">
        <v>2054</v>
      </c>
      <c r="F1810" s="108">
        <v>3389</v>
      </c>
      <c r="G1810" s="111">
        <v>42781</v>
      </c>
      <c r="H1810" s="93">
        <f t="shared" si="50"/>
        <v>3389</v>
      </c>
      <c r="I1810" s="108">
        <f t="shared" si="49"/>
        <v>0</v>
      </c>
      <c r="J1810" s="21"/>
    </row>
    <row r="1811" spans="1:10" x14ac:dyDescent="0.25">
      <c r="A1811" s="103">
        <v>42781</v>
      </c>
      <c r="B1811" s="119" t="s">
        <v>6091</v>
      </c>
      <c r="C1811" s="120"/>
      <c r="D1811" s="106">
        <v>101147</v>
      </c>
      <c r="E1811" s="107" t="s">
        <v>450</v>
      </c>
      <c r="F1811" s="108">
        <v>2378.4</v>
      </c>
      <c r="G1811" s="111">
        <v>42781</v>
      </c>
      <c r="H1811" s="93">
        <f t="shared" si="50"/>
        <v>2378.4</v>
      </c>
      <c r="I1811" s="108">
        <f t="shared" si="49"/>
        <v>0</v>
      </c>
      <c r="J1811" s="21"/>
    </row>
    <row r="1812" spans="1:10" x14ac:dyDescent="0.25">
      <c r="A1812" s="103">
        <v>42781</v>
      </c>
      <c r="B1812" s="119" t="s">
        <v>6092</v>
      </c>
      <c r="C1812" s="120"/>
      <c r="D1812" s="106">
        <v>101148</v>
      </c>
      <c r="E1812" s="107" t="s">
        <v>785</v>
      </c>
      <c r="F1812" s="108">
        <v>9984.7999999999993</v>
      </c>
      <c r="G1812" s="111">
        <v>42781</v>
      </c>
      <c r="H1812" s="93">
        <f t="shared" si="50"/>
        <v>9984.7999999999993</v>
      </c>
      <c r="I1812" s="108">
        <f t="shared" si="49"/>
        <v>0</v>
      </c>
      <c r="J1812" s="21"/>
    </row>
    <row r="1813" spans="1:10" x14ac:dyDescent="0.25">
      <c r="A1813" s="103">
        <v>42781</v>
      </c>
      <c r="B1813" s="119" t="s">
        <v>6093</v>
      </c>
      <c r="C1813" s="120"/>
      <c r="D1813" s="106">
        <v>101149</v>
      </c>
      <c r="E1813" s="107" t="s">
        <v>459</v>
      </c>
      <c r="F1813" s="108">
        <v>2283.6</v>
      </c>
      <c r="G1813" s="111">
        <v>42781</v>
      </c>
      <c r="H1813" s="93">
        <f t="shared" si="50"/>
        <v>2283.6</v>
      </c>
      <c r="I1813" s="108">
        <f t="shared" si="49"/>
        <v>0</v>
      </c>
      <c r="J1813" s="21"/>
    </row>
    <row r="1814" spans="1:10" x14ac:dyDescent="0.25">
      <c r="A1814" s="103">
        <v>42781</v>
      </c>
      <c r="B1814" s="119" t="s">
        <v>6094</v>
      </c>
      <c r="C1814" s="120"/>
      <c r="D1814" s="106">
        <v>101150</v>
      </c>
      <c r="E1814" s="107" t="s">
        <v>168</v>
      </c>
      <c r="F1814" s="108">
        <v>172.2</v>
      </c>
      <c r="G1814" s="111">
        <v>42781</v>
      </c>
      <c r="H1814" s="93">
        <f t="shared" si="50"/>
        <v>172.2</v>
      </c>
      <c r="I1814" s="108">
        <f t="shared" si="49"/>
        <v>0</v>
      </c>
      <c r="J1814" s="21"/>
    </row>
    <row r="1815" spans="1:10" x14ac:dyDescent="0.25">
      <c r="A1815" s="103">
        <v>42781</v>
      </c>
      <c r="B1815" s="119" t="s">
        <v>6095</v>
      </c>
      <c r="C1815" s="120"/>
      <c r="D1815" s="106">
        <v>101151</v>
      </c>
      <c r="E1815" s="107" t="s">
        <v>159</v>
      </c>
      <c r="F1815" s="108">
        <v>5641.4</v>
      </c>
      <c r="G1815" s="111">
        <v>42781</v>
      </c>
      <c r="H1815" s="93">
        <f t="shared" si="50"/>
        <v>5641.4</v>
      </c>
      <c r="I1815" s="108">
        <f t="shared" si="49"/>
        <v>0</v>
      </c>
      <c r="J1815" s="21"/>
    </row>
    <row r="1816" spans="1:10" x14ac:dyDescent="0.25">
      <c r="A1816" s="103">
        <v>42781</v>
      </c>
      <c r="B1816" s="119" t="s">
        <v>6096</v>
      </c>
      <c r="C1816" s="120"/>
      <c r="D1816" s="106">
        <v>101152</v>
      </c>
      <c r="E1816" s="107" t="s">
        <v>858</v>
      </c>
      <c r="F1816" s="108">
        <v>356.7</v>
      </c>
      <c r="G1816" s="111">
        <v>42781</v>
      </c>
      <c r="H1816" s="93">
        <f t="shared" si="50"/>
        <v>356.7</v>
      </c>
      <c r="I1816" s="108">
        <f t="shared" si="49"/>
        <v>0</v>
      </c>
      <c r="J1816" s="21"/>
    </row>
    <row r="1817" spans="1:10" x14ac:dyDescent="0.25">
      <c r="A1817" s="103">
        <v>42781</v>
      </c>
      <c r="B1817" s="119" t="s">
        <v>6097</v>
      </c>
      <c r="C1817" s="120"/>
      <c r="D1817" s="106">
        <v>101153</v>
      </c>
      <c r="E1817" s="107" t="s">
        <v>305</v>
      </c>
      <c r="F1817" s="108">
        <v>3287</v>
      </c>
      <c r="G1817" s="111">
        <v>42787</v>
      </c>
      <c r="H1817" s="93">
        <f t="shared" si="50"/>
        <v>3287</v>
      </c>
      <c r="I1817" s="108">
        <f t="shared" si="49"/>
        <v>0</v>
      </c>
      <c r="J1817" s="21"/>
    </row>
    <row r="1818" spans="1:10" x14ac:dyDescent="0.25">
      <c r="A1818" s="103">
        <v>42781</v>
      </c>
      <c r="B1818" s="119" t="s">
        <v>6098</v>
      </c>
      <c r="C1818" s="120"/>
      <c r="D1818" s="106">
        <v>101154</v>
      </c>
      <c r="E1818" s="107" t="s">
        <v>476</v>
      </c>
      <c r="F1818" s="108">
        <v>7305</v>
      </c>
      <c r="G1818" s="111">
        <v>42782</v>
      </c>
      <c r="H1818" s="93">
        <f t="shared" si="50"/>
        <v>7305</v>
      </c>
      <c r="I1818" s="108">
        <f t="shared" si="49"/>
        <v>0</v>
      </c>
      <c r="J1818" s="21"/>
    </row>
    <row r="1819" spans="1:10" x14ac:dyDescent="0.25">
      <c r="A1819" s="103">
        <v>42781</v>
      </c>
      <c r="B1819" s="119" t="s">
        <v>6099</v>
      </c>
      <c r="C1819" s="120"/>
      <c r="D1819" s="106">
        <v>101155</v>
      </c>
      <c r="E1819" s="107" t="s">
        <v>609</v>
      </c>
      <c r="F1819" s="108">
        <v>49313.599999999999</v>
      </c>
      <c r="G1819" s="111"/>
      <c r="H1819" s="93">
        <f t="shared" si="50"/>
        <v>49313.599999999999</v>
      </c>
      <c r="I1819" s="108">
        <f t="shared" si="49"/>
        <v>0</v>
      </c>
      <c r="J1819" s="21"/>
    </row>
    <row r="1820" spans="1:10" x14ac:dyDescent="0.25">
      <c r="A1820" s="103">
        <v>42781</v>
      </c>
      <c r="B1820" s="119" t="s">
        <v>6100</v>
      </c>
      <c r="C1820" s="120"/>
      <c r="D1820" s="106">
        <v>101156</v>
      </c>
      <c r="E1820" s="107" t="s">
        <v>176</v>
      </c>
      <c r="F1820" s="108">
        <v>3259.2</v>
      </c>
      <c r="G1820" s="111">
        <v>42781</v>
      </c>
      <c r="H1820" s="93">
        <f t="shared" si="50"/>
        <v>3259.2</v>
      </c>
      <c r="I1820" s="108">
        <f t="shared" si="49"/>
        <v>0</v>
      </c>
      <c r="J1820" s="21"/>
    </row>
    <row r="1821" spans="1:10" x14ac:dyDescent="0.25">
      <c r="A1821" s="103">
        <v>42781</v>
      </c>
      <c r="B1821" s="119" t="s">
        <v>6101</v>
      </c>
      <c r="C1821" s="120"/>
      <c r="D1821" s="106">
        <v>101157</v>
      </c>
      <c r="E1821" s="107" t="s">
        <v>298</v>
      </c>
      <c r="F1821" s="108">
        <v>3336.9</v>
      </c>
      <c r="G1821" s="111">
        <v>42781</v>
      </c>
      <c r="H1821" s="93">
        <f t="shared" si="50"/>
        <v>3336.9</v>
      </c>
      <c r="I1821" s="108">
        <f t="shared" si="49"/>
        <v>0</v>
      </c>
      <c r="J1821" s="21"/>
    </row>
    <row r="1822" spans="1:10" x14ac:dyDescent="0.25">
      <c r="A1822" s="103">
        <v>42781</v>
      </c>
      <c r="B1822" s="119" t="s">
        <v>6102</v>
      </c>
      <c r="C1822" s="120"/>
      <c r="D1822" s="106">
        <v>101158</v>
      </c>
      <c r="E1822" s="107" t="s">
        <v>10</v>
      </c>
      <c r="F1822" s="108">
        <v>249936.88</v>
      </c>
      <c r="G1822" s="111">
        <v>42784</v>
      </c>
      <c r="H1822" s="93">
        <f t="shared" si="50"/>
        <v>249936.88</v>
      </c>
      <c r="I1822" s="108">
        <f t="shared" si="49"/>
        <v>0</v>
      </c>
      <c r="J1822" s="21"/>
    </row>
    <row r="1823" spans="1:10" x14ac:dyDescent="0.25">
      <c r="A1823" s="103">
        <v>42781</v>
      </c>
      <c r="B1823" s="119" t="s">
        <v>6103</v>
      </c>
      <c r="C1823" s="120"/>
      <c r="D1823" s="106">
        <v>101159</v>
      </c>
      <c r="E1823" s="107" t="s">
        <v>773</v>
      </c>
      <c r="F1823" s="108">
        <v>1901.02</v>
      </c>
      <c r="G1823" s="111">
        <v>42781</v>
      </c>
      <c r="H1823" s="93">
        <f t="shared" si="50"/>
        <v>1901.02</v>
      </c>
      <c r="I1823" s="108">
        <f t="shared" si="49"/>
        <v>0</v>
      </c>
      <c r="J1823" s="21"/>
    </row>
    <row r="1824" spans="1:10" x14ac:dyDescent="0.25">
      <c r="A1824" s="103">
        <v>42781</v>
      </c>
      <c r="B1824" s="119" t="s">
        <v>6104</v>
      </c>
      <c r="C1824" s="120"/>
      <c r="D1824" s="106">
        <v>101160</v>
      </c>
      <c r="E1824" s="107" t="s">
        <v>492</v>
      </c>
      <c r="F1824" s="108">
        <v>17022.7</v>
      </c>
      <c r="G1824" s="111">
        <v>42788</v>
      </c>
      <c r="H1824" s="93">
        <f t="shared" si="50"/>
        <v>17022.7</v>
      </c>
      <c r="I1824" s="108">
        <f t="shared" si="49"/>
        <v>0</v>
      </c>
      <c r="J1824" s="21"/>
    </row>
    <row r="1825" spans="1:10" x14ac:dyDescent="0.25">
      <c r="A1825" s="103">
        <v>42781</v>
      </c>
      <c r="B1825" s="119" t="s">
        <v>6105</v>
      </c>
      <c r="C1825" s="120"/>
      <c r="D1825" s="106">
        <v>101161</v>
      </c>
      <c r="E1825" s="107" t="s">
        <v>298</v>
      </c>
      <c r="F1825" s="108">
        <v>80</v>
      </c>
      <c r="G1825" s="111">
        <v>42781</v>
      </c>
      <c r="H1825" s="93">
        <f t="shared" si="50"/>
        <v>80</v>
      </c>
      <c r="I1825" s="108">
        <f t="shared" si="49"/>
        <v>0</v>
      </c>
      <c r="J1825" s="21"/>
    </row>
    <row r="1826" spans="1:10" x14ac:dyDescent="0.25">
      <c r="A1826" s="103">
        <v>42781</v>
      </c>
      <c r="B1826" s="119" t="s">
        <v>6106</v>
      </c>
      <c r="C1826" s="120"/>
      <c r="D1826" s="106">
        <v>101162</v>
      </c>
      <c r="E1826" s="107" t="s">
        <v>155</v>
      </c>
      <c r="F1826" s="108">
        <v>37038.199999999997</v>
      </c>
      <c r="G1826" s="111">
        <v>42784</v>
      </c>
      <c r="H1826" s="93">
        <f t="shared" si="50"/>
        <v>37038.199999999997</v>
      </c>
      <c r="I1826" s="108">
        <f t="shared" si="49"/>
        <v>0</v>
      </c>
      <c r="J1826" s="21"/>
    </row>
    <row r="1827" spans="1:10" x14ac:dyDescent="0.25">
      <c r="A1827" s="103">
        <v>42781</v>
      </c>
      <c r="B1827" s="119" t="s">
        <v>6107</v>
      </c>
      <c r="C1827" s="120"/>
      <c r="D1827" s="106">
        <v>101163</v>
      </c>
      <c r="E1827" s="107" t="s">
        <v>222</v>
      </c>
      <c r="F1827" s="108">
        <v>24106.6</v>
      </c>
      <c r="G1827" s="111">
        <v>42784</v>
      </c>
      <c r="H1827" s="93">
        <f t="shared" si="50"/>
        <v>24106.6</v>
      </c>
      <c r="I1827" s="108">
        <f t="shared" si="49"/>
        <v>0</v>
      </c>
      <c r="J1827" s="21"/>
    </row>
    <row r="1828" spans="1:10" x14ac:dyDescent="0.25">
      <c r="A1828" s="103">
        <v>42781</v>
      </c>
      <c r="B1828" s="119" t="s">
        <v>6108</v>
      </c>
      <c r="C1828" s="120"/>
      <c r="D1828" s="106">
        <v>101164</v>
      </c>
      <c r="E1828" s="107" t="s">
        <v>145</v>
      </c>
      <c r="F1828" s="108">
        <v>19054.400000000001</v>
      </c>
      <c r="G1828" s="111">
        <v>42782</v>
      </c>
      <c r="H1828" s="93">
        <f t="shared" si="50"/>
        <v>19054.400000000001</v>
      </c>
      <c r="I1828" s="108">
        <f t="shared" si="49"/>
        <v>0</v>
      </c>
      <c r="J1828" s="21"/>
    </row>
    <row r="1829" spans="1:10" x14ac:dyDescent="0.25">
      <c r="A1829" s="103">
        <v>42781</v>
      </c>
      <c r="B1829" s="119" t="s">
        <v>6109</v>
      </c>
      <c r="C1829" s="120"/>
      <c r="D1829" s="106">
        <v>101165</v>
      </c>
      <c r="E1829" s="107" t="s">
        <v>3320</v>
      </c>
      <c r="F1829" s="108">
        <v>5560</v>
      </c>
      <c r="G1829" s="111">
        <v>42782</v>
      </c>
      <c r="H1829" s="93">
        <f t="shared" si="50"/>
        <v>5560</v>
      </c>
      <c r="I1829" s="108">
        <f t="shared" si="49"/>
        <v>0</v>
      </c>
      <c r="J1829" s="21"/>
    </row>
    <row r="1830" spans="1:10" x14ac:dyDescent="0.25">
      <c r="A1830" s="103">
        <v>42781</v>
      </c>
      <c r="B1830" s="119" t="s">
        <v>6110</v>
      </c>
      <c r="C1830" s="120"/>
      <c r="D1830" s="106">
        <v>101166</v>
      </c>
      <c r="E1830" s="107" t="s">
        <v>161</v>
      </c>
      <c r="F1830" s="108">
        <v>37320.699999999997</v>
      </c>
      <c r="G1830" s="111">
        <v>42804</v>
      </c>
      <c r="H1830" s="93">
        <f t="shared" si="50"/>
        <v>37320.699999999997</v>
      </c>
      <c r="I1830" s="108">
        <f t="shared" si="49"/>
        <v>0</v>
      </c>
      <c r="J1830" s="21"/>
    </row>
    <row r="1831" spans="1:10" x14ac:dyDescent="0.25">
      <c r="A1831" s="103">
        <v>42781</v>
      </c>
      <c r="B1831" s="119" t="s">
        <v>6111</v>
      </c>
      <c r="C1831" s="120"/>
      <c r="D1831" s="106">
        <v>101167</v>
      </c>
      <c r="E1831" s="107" t="s">
        <v>222</v>
      </c>
      <c r="F1831" s="108">
        <v>235893</v>
      </c>
      <c r="G1831" s="111">
        <v>42784</v>
      </c>
      <c r="H1831" s="93">
        <f t="shared" si="50"/>
        <v>235893</v>
      </c>
      <c r="I1831" s="108">
        <f t="shared" si="49"/>
        <v>0</v>
      </c>
      <c r="J1831" s="21"/>
    </row>
    <row r="1832" spans="1:10" x14ac:dyDescent="0.25">
      <c r="A1832" s="103">
        <v>42781</v>
      </c>
      <c r="B1832" s="119" t="s">
        <v>6112</v>
      </c>
      <c r="C1832" s="120"/>
      <c r="D1832" s="106">
        <v>101168</v>
      </c>
      <c r="E1832" s="116" t="s">
        <v>531</v>
      </c>
      <c r="F1832" s="117">
        <v>0</v>
      </c>
      <c r="G1832" s="118" t="s">
        <v>95</v>
      </c>
      <c r="H1832" s="117">
        <f t="shared" si="50"/>
        <v>0</v>
      </c>
      <c r="I1832" s="117">
        <f t="shared" si="49"/>
        <v>0</v>
      </c>
      <c r="J1832" s="21"/>
    </row>
    <row r="1833" spans="1:10" x14ac:dyDescent="0.25">
      <c r="A1833" s="103">
        <v>42781</v>
      </c>
      <c r="B1833" s="119" t="s">
        <v>6113</v>
      </c>
      <c r="C1833" s="120"/>
      <c r="D1833" s="106">
        <v>101169</v>
      </c>
      <c r="E1833" s="107" t="s">
        <v>531</v>
      </c>
      <c r="F1833" s="108">
        <v>34291.440000000002</v>
      </c>
      <c r="G1833" s="111">
        <v>42782</v>
      </c>
      <c r="H1833" s="93">
        <f t="shared" si="50"/>
        <v>34291.440000000002</v>
      </c>
      <c r="I1833" s="108">
        <f t="shared" si="49"/>
        <v>0</v>
      </c>
      <c r="J1833" s="21"/>
    </row>
    <row r="1834" spans="1:10" x14ac:dyDescent="0.25">
      <c r="A1834" s="103">
        <v>42781</v>
      </c>
      <c r="B1834" s="119" t="s">
        <v>6114</v>
      </c>
      <c r="C1834" s="120"/>
      <c r="D1834" s="106">
        <v>101170</v>
      </c>
      <c r="E1834" s="107" t="s">
        <v>172</v>
      </c>
      <c r="F1834" s="108">
        <v>17650</v>
      </c>
      <c r="G1834" s="111">
        <v>42804</v>
      </c>
      <c r="H1834" s="93">
        <f t="shared" si="50"/>
        <v>17650</v>
      </c>
      <c r="I1834" s="108">
        <f t="shared" si="49"/>
        <v>0</v>
      </c>
      <c r="J1834" s="21"/>
    </row>
    <row r="1835" spans="1:10" x14ac:dyDescent="0.25">
      <c r="A1835" s="103">
        <v>42781</v>
      </c>
      <c r="B1835" s="119" t="s">
        <v>6115</v>
      </c>
      <c r="C1835" s="120"/>
      <c r="D1835" s="106">
        <v>101171</v>
      </c>
      <c r="E1835" s="107" t="s">
        <v>184</v>
      </c>
      <c r="F1835" s="108">
        <v>2183.6999999999998</v>
      </c>
      <c r="G1835" s="111"/>
      <c r="H1835" s="93">
        <f t="shared" si="50"/>
        <v>2183.6999999999998</v>
      </c>
      <c r="I1835" s="108">
        <f t="shared" si="49"/>
        <v>0</v>
      </c>
      <c r="J1835" s="21"/>
    </row>
    <row r="1836" spans="1:10" x14ac:dyDescent="0.25">
      <c r="A1836" s="103">
        <v>42781</v>
      </c>
      <c r="B1836" s="119" t="s">
        <v>6116</v>
      </c>
      <c r="C1836" s="120"/>
      <c r="D1836" s="106">
        <v>101172</v>
      </c>
      <c r="E1836" s="107" t="s">
        <v>163</v>
      </c>
      <c r="F1836" s="108">
        <v>6896.6</v>
      </c>
      <c r="G1836" s="111">
        <v>42804</v>
      </c>
      <c r="H1836" s="93">
        <f t="shared" si="50"/>
        <v>6896.6</v>
      </c>
      <c r="I1836" s="108">
        <f t="shared" si="49"/>
        <v>0</v>
      </c>
      <c r="J1836" s="21"/>
    </row>
    <row r="1837" spans="1:10" x14ac:dyDescent="0.25">
      <c r="A1837" s="103">
        <v>42781</v>
      </c>
      <c r="B1837" s="119" t="s">
        <v>6117</v>
      </c>
      <c r="C1837" s="120"/>
      <c r="D1837" s="106">
        <v>101173</v>
      </c>
      <c r="E1837" s="107" t="s">
        <v>165</v>
      </c>
      <c r="F1837" s="108">
        <v>10822.2</v>
      </c>
      <c r="G1837" s="111">
        <v>42804</v>
      </c>
      <c r="H1837" s="93">
        <f t="shared" si="50"/>
        <v>10822.2</v>
      </c>
      <c r="I1837" s="108">
        <f t="shared" si="49"/>
        <v>0</v>
      </c>
      <c r="J1837" s="21"/>
    </row>
    <row r="1838" spans="1:10" x14ac:dyDescent="0.25">
      <c r="A1838" s="103">
        <v>42781</v>
      </c>
      <c r="B1838" s="119" t="s">
        <v>6118</v>
      </c>
      <c r="C1838" s="120"/>
      <c r="D1838" s="106">
        <v>101174</v>
      </c>
      <c r="E1838" s="116" t="s">
        <v>115</v>
      </c>
      <c r="F1838" s="117">
        <v>0</v>
      </c>
      <c r="G1838" s="118" t="s">
        <v>95</v>
      </c>
      <c r="H1838" s="117">
        <f t="shared" si="50"/>
        <v>0</v>
      </c>
      <c r="I1838" s="117">
        <f t="shared" si="49"/>
        <v>0</v>
      </c>
      <c r="J1838" s="21"/>
    </row>
    <row r="1839" spans="1:10" x14ac:dyDescent="0.25">
      <c r="A1839" s="103">
        <v>42781</v>
      </c>
      <c r="B1839" s="119" t="s">
        <v>6119</v>
      </c>
      <c r="C1839" s="120"/>
      <c r="D1839" s="106">
        <v>101175</v>
      </c>
      <c r="E1839" s="107" t="s">
        <v>115</v>
      </c>
      <c r="F1839" s="108">
        <v>3603</v>
      </c>
      <c r="G1839" s="111">
        <v>42781</v>
      </c>
      <c r="H1839" s="93">
        <f t="shared" si="50"/>
        <v>3603</v>
      </c>
      <c r="I1839" s="108">
        <f t="shared" si="49"/>
        <v>0</v>
      </c>
      <c r="J1839" s="21"/>
    </row>
    <row r="1840" spans="1:10" x14ac:dyDescent="0.25">
      <c r="A1840" s="103">
        <v>42781</v>
      </c>
      <c r="B1840" s="119" t="s">
        <v>6120</v>
      </c>
      <c r="C1840" s="120"/>
      <c r="D1840" s="106">
        <v>101176</v>
      </c>
      <c r="E1840" s="107" t="s">
        <v>352</v>
      </c>
      <c r="F1840" s="108">
        <v>2050</v>
      </c>
      <c r="G1840" s="111">
        <v>42781</v>
      </c>
      <c r="H1840" s="93">
        <f t="shared" si="50"/>
        <v>2050</v>
      </c>
      <c r="I1840" s="108">
        <f t="shared" si="49"/>
        <v>0</v>
      </c>
      <c r="J1840" s="21"/>
    </row>
    <row r="1841" spans="1:10" x14ac:dyDescent="0.25">
      <c r="A1841" s="103">
        <v>42781</v>
      </c>
      <c r="B1841" s="119" t="s">
        <v>6121</v>
      </c>
      <c r="C1841" s="120"/>
      <c r="D1841" s="106">
        <v>101177</v>
      </c>
      <c r="E1841" s="107" t="s">
        <v>660</v>
      </c>
      <c r="F1841" s="108">
        <v>2146</v>
      </c>
      <c r="G1841" s="111">
        <v>42782</v>
      </c>
      <c r="H1841" s="93">
        <f t="shared" si="50"/>
        <v>2146</v>
      </c>
      <c r="I1841" s="108">
        <f t="shared" si="49"/>
        <v>0</v>
      </c>
      <c r="J1841" s="21"/>
    </row>
    <row r="1842" spans="1:10" x14ac:dyDescent="0.25">
      <c r="A1842" s="103">
        <v>42781</v>
      </c>
      <c r="B1842" s="119" t="s">
        <v>6122</v>
      </c>
      <c r="C1842" s="120"/>
      <c r="D1842" s="106">
        <v>101178</v>
      </c>
      <c r="E1842" s="107" t="s">
        <v>528</v>
      </c>
      <c r="F1842" s="108">
        <v>1884.5</v>
      </c>
      <c r="G1842" s="111">
        <v>42789</v>
      </c>
      <c r="H1842" s="93">
        <f t="shared" si="50"/>
        <v>1884.5</v>
      </c>
      <c r="I1842" s="108">
        <f t="shared" si="49"/>
        <v>0</v>
      </c>
      <c r="J1842" s="21"/>
    </row>
    <row r="1843" spans="1:10" x14ac:dyDescent="0.25">
      <c r="A1843" s="103">
        <v>42781</v>
      </c>
      <c r="B1843" s="119" t="s">
        <v>6123</v>
      </c>
      <c r="C1843" s="120"/>
      <c r="D1843" s="106">
        <v>101179</v>
      </c>
      <c r="E1843" s="107" t="s">
        <v>528</v>
      </c>
      <c r="F1843" s="108">
        <v>632</v>
      </c>
      <c r="G1843" s="111">
        <v>42789</v>
      </c>
      <c r="H1843" s="93">
        <f t="shared" si="50"/>
        <v>632</v>
      </c>
      <c r="I1843" s="108">
        <f t="shared" si="49"/>
        <v>0</v>
      </c>
      <c r="J1843" s="21"/>
    </row>
    <row r="1844" spans="1:10" x14ac:dyDescent="0.25">
      <c r="A1844" s="103">
        <v>42781</v>
      </c>
      <c r="B1844" s="119" t="s">
        <v>6124</v>
      </c>
      <c r="C1844" s="120"/>
      <c r="D1844" s="106">
        <v>101180</v>
      </c>
      <c r="E1844" s="107" t="s">
        <v>630</v>
      </c>
      <c r="F1844" s="108">
        <v>3043.82</v>
      </c>
      <c r="G1844" s="111">
        <v>42782</v>
      </c>
      <c r="H1844" s="93">
        <f t="shared" si="50"/>
        <v>3043.82</v>
      </c>
      <c r="I1844" s="108">
        <f t="shared" si="49"/>
        <v>0</v>
      </c>
      <c r="J1844" s="21"/>
    </row>
    <row r="1845" spans="1:10" x14ac:dyDescent="0.25">
      <c r="A1845" s="103">
        <v>42781</v>
      </c>
      <c r="B1845" s="119" t="s">
        <v>6125</v>
      </c>
      <c r="C1845" s="120"/>
      <c r="D1845" s="106">
        <v>101181</v>
      </c>
      <c r="E1845" s="107" t="s">
        <v>480</v>
      </c>
      <c r="F1845" s="108">
        <v>1530.72</v>
      </c>
      <c r="G1845" s="111">
        <v>42782</v>
      </c>
      <c r="H1845" s="93">
        <f t="shared" si="50"/>
        <v>1530.72</v>
      </c>
      <c r="I1845" s="108">
        <f t="shared" si="49"/>
        <v>0</v>
      </c>
      <c r="J1845" s="21"/>
    </row>
    <row r="1846" spans="1:10" x14ac:dyDescent="0.25">
      <c r="A1846" s="103">
        <v>42781</v>
      </c>
      <c r="B1846" s="119" t="s">
        <v>6126</v>
      </c>
      <c r="C1846" s="120"/>
      <c r="D1846" s="106">
        <v>101182</v>
      </c>
      <c r="E1846" s="107" t="s">
        <v>45</v>
      </c>
      <c r="F1846" s="108">
        <v>1753.4</v>
      </c>
      <c r="G1846" s="111">
        <v>42782</v>
      </c>
      <c r="H1846" s="93">
        <f t="shared" si="50"/>
        <v>1753.4</v>
      </c>
      <c r="I1846" s="108">
        <f t="shared" si="49"/>
        <v>0</v>
      </c>
      <c r="J1846" s="21"/>
    </row>
    <row r="1847" spans="1:10" x14ac:dyDescent="0.25">
      <c r="A1847" s="103">
        <v>42781</v>
      </c>
      <c r="B1847" s="119" t="s">
        <v>6127</v>
      </c>
      <c r="C1847" s="120"/>
      <c r="D1847" s="106">
        <v>101183</v>
      </c>
      <c r="E1847" s="107" t="s">
        <v>57</v>
      </c>
      <c r="F1847" s="108">
        <v>854.4</v>
      </c>
      <c r="G1847" s="111">
        <v>42782</v>
      </c>
      <c r="H1847" s="93">
        <f t="shared" si="50"/>
        <v>854.4</v>
      </c>
      <c r="I1847" s="108">
        <f t="shared" si="49"/>
        <v>0</v>
      </c>
      <c r="J1847" s="21"/>
    </row>
    <row r="1848" spans="1:10" x14ac:dyDescent="0.25">
      <c r="A1848" s="103">
        <v>42781</v>
      </c>
      <c r="B1848" s="119" t="s">
        <v>6128</v>
      </c>
      <c r="C1848" s="120"/>
      <c r="D1848" s="106">
        <v>101184</v>
      </c>
      <c r="E1848" s="107" t="s">
        <v>531</v>
      </c>
      <c r="F1848" s="108">
        <v>8085.5</v>
      </c>
      <c r="G1848" s="112">
        <v>42782</v>
      </c>
      <c r="H1848" s="113">
        <f>2956.4+5129.1</f>
        <v>8085.5</v>
      </c>
      <c r="I1848" s="113">
        <f t="shared" ref="I1848:I1911" si="51">F1848-H1848</f>
        <v>0</v>
      </c>
      <c r="J1848" s="21"/>
    </row>
    <row r="1849" spans="1:10" x14ac:dyDescent="0.25">
      <c r="A1849" s="103">
        <v>42781</v>
      </c>
      <c r="B1849" s="119" t="s">
        <v>6129</v>
      </c>
      <c r="C1849" s="120"/>
      <c r="D1849" s="106">
        <v>101185</v>
      </c>
      <c r="E1849" s="107" t="s">
        <v>660</v>
      </c>
      <c r="F1849" s="108">
        <v>367.2</v>
      </c>
      <c r="G1849" s="111">
        <v>42782</v>
      </c>
      <c r="H1849" s="93">
        <f t="shared" si="50"/>
        <v>367.2</v>
      </c>
      <c r="I1849" s="108">
        <f t="shared" si="51"/>
        <v>0</v>
      </c>
      <c r="J1849" s="21"/>
    </row>
    <row r="1850" spans="1:10" x14ac:dyDescent="0.25">
      <c r="A1850" s="103">
        <v>42781</v>
      </c>
      <c r="B1850" s="119" t="s">
        <v>6130</v>
      </c>
      <c r="C1850" s="120"/>
      <c r="D1850" s="106">
        <v>101186</v>
      </c>
      <c r="E1850" s="107" t="s">
        <v>428</v>
      </c>
      <c r="F1850" s="108">
        <v>434</v>
      </c>
      <c r="G1850" s="111">
        <v>42784</v>
      </c>
      <c r="H1850" s="93">
        <f t="shared" si="50"/>
        <v>434</v>
      </c>
      <c r="I1850" s="108">
        <f t="shared" si="51"/>
        <v>0</v>
      </c>
      <c r="J1850" s="21"/>
    </row>
    <row r="1851" spans="1:10" ht="30" x14ac:dyDescent="0.25">
      <c r="A1851" s="103">
        <v>42781</v>
      </c>
      <c r="B1851" s="119" t="s">
        <v>6131</v>
      </c>
      <c r="C1851" s="120"/>
      <c r="D1851" s="106">
        <v>101187</v>
      </c>
      <c r="E1851" s="107" t="s">
        <v>360</v>
      </c>
      <c r="F1851" s="108">
        <v>18732</v>
      </c>
      <c r="G1851" s="114" t="s">
        <v>7764</v>
      </c>
      <c r="H1851" s="115">
        <f>3276+15456</f>
        <v>18732</v>
      </c>
      <c r="I1851" s="115">
        <f t="shared" si="51"/>
        <v>0</v>
      </c>
      <c r="J1851" s="21"/>
    </row>
    <row r="1852" spans="1:10" x14ac:dyDescent="0.25">
      <c r="A1852" s="103">
        <v>42781</v>
      </c>
      <c r="B1852" s="119" t="s">
        <v>6132</v>
      </c>
      <c r="C1852" s="120"/>
      <c r="D1852" s="106">
        <v>101188</v>
      </c>
      <c r="E1852" s="107" t="s">
        <v>923</v>
      </c>
      <c r="F1852" s="108">
        <v>20609.400000000001</v>
      </c>
      <c r="G1852" s="111">
        <v>42793</v>
      </c>
      <c r="H1852" s="93">
        <f t="shared" si="50"/>
        <v>20609.400000000001</v>
      </c>
      <c r="I1852" s="108">
        <f t="shared" si="51"/>
        <v>0</v>
      </c>
      <c r="J1852" s="21"/>
    </row>
    <row r="1853" spans="1:10" x14ac:dyDescent="0.25">
      <c r="A1853" s="103">
        <v>42781</v>
      </c>
      <c r="B1853" s="119" t="s">
        <v>6133</v>
      </c>
      <c r="C1853" s="120"/>
      <c r="D1853" s="106">
        <v>101189</v>
      </c>
      <c r="E1853" s="107" t="s">
        <v>523</v>
      </c>
      <c r="F1853" s="108">
        <v>24581.200000000001</v>
      </c>
      <c r="G1853" s="111"/>
      <c r="H1853" s="93">
        <f t="shared" ref="H1853:H1916" si="52">F1853</f>
        <v>24581.200000000001</v>
      </c>
      <c r="I1853" s="108">
        <f t="shared" si="51"/>
        <v>0</v>
      </c>
      <c r="J1853" s="21"/>
    </row>
    <row r="1854" spans="1:10" x14ac:dyDescent="0.25">
      <c r="A1854" s="103">
        <v>42781</v>
      </c>
      <c r="B1854" s="119" t="s">
        <v>6134</v>
      </c>
      <c r="C1854" s="120"/>
      <c r="D1854" s="106">
        <v>101190</v>
      </c>
      <c r="E1854" s="107" t="s">
        <v>697</v>
      </c>
      <c r="F1854" s="108">
        <v>1666</v>
      </c>
      <c r="G1854" s="111">
        <v>42802</v>
      </c>
      <c r="H1854" s="93">
        <f t="shared" si="52"/>
        <v>1666</v>
      </c>
      <c r="I1854" s="108">
        <f t="shared" si="51"/>
        <v>0</v>
      </c>
      <c r="J1854" s="21"/>
    </row>
    <row r="1855" spans="1:10" x14ac:dyDescent="0.25">
      <c r="A1855" s="103">
        <v>42781</v>
      </c>
      <c r="B1855" s="119" t="s">
        <v>6135</v>
      </c>
      <c r="C1855" s="120"/>
      <c r="D1855" s="106">
        <v>101191</v>
      </c>
      <c r="E1855" s="107" t="s">
        <v>523</v>
      </c>
      <c r="F1855" s="108">
        <v>24581.200000000001</v>
      </c>
      <c r="G1855" s="111">
        <v>42791</v>
      </c>
      <c r="H1855" s="93">
        <f t="shared" si="52"/>
        <v>24581.200000000001</v>
      </c>
      <c r="I1855" s="108">
        <f t="shared" si="51"/>
        <v>0</v>
      </c>
      <c r="J1855" s="21"/>
    </row>
    <row r="1856" spans="1:10" ht="30" x14ac:dyDescent="0.25">
      <c r="A1856" s="103">
        <v>42781</v>
      </c>
      <c r="B1856" s="133" t="s">
        <v>6136</v>
      </c>
      <c r="C1856" s="134"/>
      <c r="D1856" s="135">
        <v>101192</v>
      </c>
      <c r="E1856" s="136" t="s">
        <v>21</v>
      </c>
      <c r="F1856" s="137">
        <v>46593</v>
      </c>
      <c r="G1856" s="114" t="s">
        <v>7757</v>
      </c>
      <c r="H1856" s="138">
        <f>18231.9+28361.1</f>
        <v>46593</v>
      </c>
      <c r="I1856" s="138">
        <f t="shared" si="51"/>
        <v>0</v>
      </c>
      <c r="J1856" s="21"/>
    </row>
    <row r="1857" spans="1:10" x14ac:dyDescent="0.25">
      <c r="A1857" s="103">
        <v>42781</v>
      </c>
      <c r="B1857" s="119" t="s">
        <v>6137</v>
      </c>
      <c r="C1857" s="120"/>
      <c r="D1857" s="106">
        <v>101193</v>
      </c>
      <c r="E1857" s="107" t="s">
        <v>125</v>
      </c>
      <c r="F1857" s="108">
        <v>6349.2</v>
      </c>
      <c r="G1857" s="111">
        <v>42782</v>
      </c>
      <c r="H1857" s="93">
        <f t="shared" si="52"/>
        <v>6349.2</v>
      </c>
      <c r="I1857" s="108">
        <f t="shared" si="51"/>
        <v>0</v>
      </c>
      <c r="J1857" s="21"/>
    </row>
    <row r="1858" spans="1:10" x14ac:dyDescent="0.25">
      <c r="A1858" s="103">
        <v>42781</v>
      </c>
      <c r="B1858" s="119" t="s">
        <v>6138</v>
      </c>
      <c r="C1858" s="120"/>
      <c r="D1858" s="106">
        <v>101194</v>
      </c>
      <c r="E1858" s="107" t="s">
        <v>921</v>
      </c>
      <c r="F1858" s="108">
        <v>2979.9</v>
      </c>
      <c r="G1858" s="111">
        <v>42782</v>
      </c>
      <c r="H1858" s="93">
        <f t="shared" si="52"/>
        <v>2979.9</v>
      </c>
      <c r="I1858" s="108">
        <f t="shared" si="51"/>
        <v>0</v>
      </c>
      <c r="J1858" s="21"/>
    </row>
    <row r="1859" spans="1:10" x14ac:dyDescent="0.25">
      <c r="A1859" s="103">
        <v>42781</v>
      </c>
      <c r="B1859" s="119" t="s">
        <v>6139</v>
      </c>
      <c r="C1859" s="120"/>
      <c r="D1859" s="106">
        <v>101195</v>
      </c>
      <c r="E1859" s="107" t="s">
        <v>176</v>
      </c>
      <c r="F1859" s="108">
        <v>2177.6999999999998</v>
      </c>
      <c r="G1859" s="111">
        <v>42781</v>
      </c>
      <c r="H1859" s="93">
        <f t="shared" si="52"/>
        <v>2177.6999999999998</v>
      </c>
      <c r="I1859" s="108">
        <f t="shared" si="51"/>
        <v>0</v>
      </c>
      <c r="J1859" s="21"/>
    </row>
    <row r="1860" spans="1:10" x14ac:dyDescent="0.25">
      <c r="A1860" s="103">
        <v>42781</v>
      </c>
      <c r="B1860" s="119" t="s">
        <v>6140</v>
      </c>
      <c r="C1860" s="120"/>
      <c r="D1860" s="106">
        <v>101196</v>
      </c>
      <c r="E1860" s="107" t="s">
        <v>10</v>
      </c>
      <c r="F1860" s="108">
        <v>118315.7</v>
      </c>
      <c r="G1860" s="111">
        <v>42784</v>
      </c>
      <c r="H1860" s="93">
        <f t="shared" si="52"/>
        <v>118315.7</v>
      </c>
      <c r="I1860" s="108">
        <f t="shared" si="51"/>
        <v>0</v>
      </c>
      <c r="J1860" s="21"/>
    </row>
    <row r="1861" spans="1:10" x14ac:dyDescent="0.25">
      <c r="A1861" s="103">
        <v>42781</v>
      </c>
      <c r="B1861" s="119" t="s">
        <v>6141</v>
      </c>
      <c r="C1861" s="120"/>
      <c r="D1861" s="106">
        <v>101197</v>
      </c>
      <c r="E1861" s="107" t="s">
        <v>226</v>
      </c>
      <c r="F1861" s="108">
        <v>2365.1999999999998</v>
      </c>
      <c r="G1861" s="111">
        <v>42781</v>
      </c>
      <c r="H1861" s="93">
        <f t="shared" si="52"/>
        <v>2365.1999999999998</v>
      </c>
      <c r="I1861" s="108">
        <f t="shared" si="51"/>
        <v>0</v>
      </c>
      <c r="J1861" s="21"/>
    </row>
    <row r="1862" spans="1:10" x14ac:dyDescent="0.25">
      <c r="A1862" s="103">
        <v>42781</v>
      </c>
      <c r="B1862" s="119" t="s">
        <v>6142</v>
      </c>
      <c r="C1862" s="120"/>
      <c r="D1862" s="106">
        <v>101198</v>
      </c>
      <c r="E1862" s="107" t="s">
        <v>10</v>
      </c>
      <c r="F1862" s="108">
        <v>54036.2</v>
      </c>
      <c r="G1862" s="111">
        <v>42784</v>
      </c>
      <c r="H1862" s="93">
        <f t="shared" si="52"/>
        <v>54036.2</v>
      </c>
      <c r="I1862" s="108">
        <f t="shared" si="51"/>
        <v>0</v>
      </c>
      <c r="J1862" s="21"/>
    </row>
    <row r="1863" spans="1:10" x14ac:dyDescent="0.25">
      <c r="A1863" s="103">
        <v>42781</v>
      </c>
      <c r="B1863" s="119" t="s">
        <v>6143</v>
      </c>
      <c r="C1863" s="120"/>
      <c r="D1863" s="106">
        <v>101199</v>
      </c>
      <c r="E1863" s="107" t="s">
        <v>10</v>
      </c>
      <c r="F1863" s="108">
        <v>4327.6000000000004</v>
      </c>
      <c r="G1863" s="111">
        <v>42784</v>
      </c>
      <c r="H1863" s="93">
        <f t="shared" si="52"/>
        <v>4327.6000000000004</v>
      </c>
      <c r="I1863" s="108">
        <f t="shared" si="51"/>
        <v>0</v>
      </c>
      <c r="J1863" s="21"/>
    </row>
    <row r="1864" spans="1:10" x14ac:dyDescent="0.25">
      <c r="A1864" s="103">
        <v>42781</v>
      </c>
      <c r="B1864" s="119" t="s">
        <v>6144</v>
      </c>
      <c r="C1864" s="120"/>
      <c r="D1864" s="106">
        <v>101200</v>
      </c>
      <c r="E1864" s="107" t="s">
        <v>55</v>
      </c>
      <c r="F1864" s="108">
        <v>7339.8</v>
      </c>
      <c r="G1864" s="111">
        <v>42781</v>
      </c>
      <c r="H1864" s="93">
        <f t="shared" si="52"/>
        <v>7339.8</v>
      </c>
      <c r="I1864" s="108">
        <f t="shared" si="51"/>
        <v>0</v>
      </c>
      <c r="J1864" s="21"/>
    </row>
    <row r="1865" spans="1:10" x14ac:dyDescent="0.25">
      <c r="A1865" s="103">
        <v>42781</v>
      </c>
      <c r="B1865" s="119" t="s">
        <v>6145</v>
      </c>
      <c r="C1865" s="120"/>
      <c r="D1865" s="106">
        <v>101201</v>
      </c>
      <c r="E1865" s="107" t="s">
        <v>220</v>
      </c>
      <c r="F1865" s="108">
        <v>4003.2</v>
      </c>
      <c r="G1865" s="111">
        <v>42782</v>
      </c>
      <c r="H1865" s="93">
        <f t="shared" si="52"/>
        <v>4003.2</v>
      </c>
      <c r="I1865" s="108">
        <f t="shared" si="51"/>
        <v>0</v>
      </c>
      <c r="J1865" s="21"/>
    </row>
    <row r="1866" spans="1:10" x14ac:dyDescent="0.25">
      <c r="A1866" s="103">
        <v>42781</v>
      </c>
      <c r="B1866" s="119"/>
      <c r="C1866" s="120"/>
      <c r="D1866" s="106">
        <v>102145.053434214</v>
      </c>
      <c r="E1866" s="107" t="s">
        <v>6146</v>
      </c>
      <c r="F1866" s="108">
        <v>15566.141968047399</v>
      </c>
      <c r="G1866" s="111"/>
      <c r="H1866" s="93">
        <f t="shared" si="52"/>
        <v>15566.141968047399</v>
      </c>
      <c r="I1866" s="108">
        <f t="shared" si="51"/>
        <v>0</v>
      </c>
      <c r="J1866" s="21"/>
    </row>
    <row r="1867" spans="1:10" x14ac:dyDescent="0.25">
      <c r="A1867" s="103">
        <v>42782</v>
      </c>
      <c r="B1867" s="119" t="s">
        <v>6147</v>
      </c>
      <c r="C1867" s="120"/>
      <c r="D1867" s="106">
        <v>101202</v>
      </c>
      <c r="E1867" s="107" t="s">
        <v>231</v>
      </c>
      <c r="F1867" s="108">
        <v>7552</v>
      </c>
      <c r="G1867" s="111">
        <v>42783</v>
      </c>
      <c r="H1867" s="93">
        <f t="shared" si="52"/>
        <v>7552</v>
      </c>
      <c r="I1867" s="108">
        <f t="shared" si="51"/>
        <v>0</v>
      </c>
      <c r="J1867" s="21"/>
    </row>
    <row r="1868" spans="1:10" x14ac:dyDescent="0.25">
      <c r="A1868" s="103">
        <v>42782</v>
      </c>
      <c r="B1868" s="119" t="s">
        <v>6148</v>
      </c>
      <c r="C1868" s="120"/>
      <c r="D1868" s="106">
        <v>101203</v>
      </c>
      <c r="E1868" s="2" t="s">
        <v>231</v>
      </c>
      <c r="F1868" s="93">
        <v>33622.199999999997</v>
      </c>
      <c r="G1868" s="109">
        <v>42783</v>
      </c>
      <c r="H1868" s="93">
        <f t="shared" si="52"/>
        <v>33622.199999999997</v>
      </c>
      <c r="I1868" s="93">
        <f t="shared" si="51"/>
        <v>0</v>
      </c>
      <c r="J1868" s="21"/>
    </row>
    <row r="1869" spans="1:10" x14ac:dyDescent="0.25">
      <c r="A1869" s="103">
        <v>42782</v>
      </c>
      <c r="B1869" s="119" t="s">
        <v>6149</v>
      </c>
      <c r="C1869" s="120"/>
      <c r="D1869" s="106">
        <v>101204</v>
      </c>
      <c r="E1869" s="116" t="s">
        <v>32</v>
      </c>
      <c r="F1869" s="117">
        <v>0</v>
      </c>
      <c r="G1869" s="118" t="s">
        <v>95</v>
      </c>
      <c r="H1869" s="117">
        <f t="shared" si="52"/>
        <v>0</v>
      </c>
      <c r="I1869" s="117">
        <f t="shared" si="51"/>
        <v>0</v>
      </c>
      <c r="J1869" s="21"/>
    </row>
    <row r="1870" spans="1:10" x14ac:dyDescent="0.25">
      <c r="A1870" s="103">
        <v>42782</v>
      </c>
      <c r="B1870" s="119" t="s">
        <v>6150</v>
      </c>
      <c r="C1870" s="120"/>
      <c r="D1870" s="106">
        <v>101205</v>
      </c>
      <c r="E1870" s="116" t="s">
        <v>38</v>
      </c>
      <c r="F1870" s="117">
        <v>0</v>
      </c>
      <c r="G1870" s="118" t="s">
        <v>95</v>
      </c>
      <c r="H1870" s="117">
        <f t="shared" si="52"/>
        <v>0</v>
      </c>
      <c r="I1870" s="117">
        <f t="shared" si="51"/>
        <v>0</v>
      </c>
      <c r="J1870" s="21"/>
    </row>
    <row r="1871" spans="1:10" x14ac:dyDescent="0.25">
      <c r="A1871" s="103">
        <v>42782</v>
      </c>
      <c r="B1871" s="119" t="s">
        <v>6151</v>
      </c>
      <c r="C1871" s="120"/>
      <c r="D1871" s="106">
        <v>101206</v>
      </c>
      <c r="E1871" s="107" t="s">
        <v>128</v>
      </c>
      <c r="F1871" s="108">
        <v>770</v>
      </c>
      <c r="G1871" s="111"/>
      <c r="H1871" s="93">
        <f t="shared" si="52"/>
        <v>770</v>
      </c>
      <c r="I1871" s="108">
        <f t="shared" si="51"/>
        <v>0</v>
      </c>
      <c r="J1871" s="21"/>
    </row>
    <row r="1872" spans="1:10" x14ac:dyDescent="0.25">
      <c r="A1872" s="103">
        <v>42782</v>
      </c>
      <c r="B1872" s="119" t="s">
        <v>6152</v>
      </c>
      <c r="C1872" s="120"/>
      <c r="D1872" s="106">
        <v>101207</v>
      </c>
      <c r="E1872" s="107" t="s">
        <v>277</v>
      </c>
      <c r="F1872" s="108">
        <v>3556.8</v>
      </c>
      <c r="G1872" s="111">
        <v>42782</v>
      </c>
      <c r="H1872" s="93">
        <f t="shared" si="52"/>
        <v>3556.8</v>
      </c>
      <c r="I1872" s="108">
        <f t="shared" si="51"/>
        <v>0</v>
      </c>
      <c r="J1872" s="21"/>
    </row>
    <row r="1873" spans="1:10" x14ac:dyDescent="0.25">
      <c r="A1873" s="103">
        <v>42782</v>
      </c>
      <c r="B1873" s="119" t="s">
        <v>6153</v>
      </c>
      <c r="C1873" s="120"/>
      <c r="D1873" s="106">
        <v>101208</v>
      </c>
      <c r="E1873" s="107" t="s">
        <v>30</v>
      </c>
      <c r="F1873" s="108">
        <v>4189.6000000000004</v>
      </c>
      <c r="G1873" s="111">
        <v>42782</v>
      </c>
      <c r="H1873" s="93">
        <f t="shared" si="52"/>
        <v>4189.6000000000004</v>
      </c>
      <c r="I1873" s="108">
        <f t="shared" si="51"/>
        <v>0</v>
      </c>
      <c r="J1873" s="21"/>
    </row>
    <row r="1874" spans="1:10" x14ac:dyDescent="0.25">
      <c r="A1874" s="103">
        <v>42782</v>
      </c>
      <c r="B1874" s="119" t="s">
        <v>6154</v>
      </c>
      <c r="C1874" s="120"/>
      <c r="D1874" s="106">
        <v>101209</v>
      </c>
      <c r="E1874" s="107" t="s">
        <v>468</v>
      </c>
      <c r="F1874" s="108">
        <v>19642.8</v>
      </c>
      <c r="G1874" s="111">
        <v>42787</v>
      </c>
      <c r="H1874" s="93">
        <f t="shared" si="52"/>
        <v>19642.8</v>
      </c>
      <c r="I1874" s="108">
        <f t="shared" si="51"/>
        <v>0</v>
      </c>
      <c r="J1874" s="21"/>
    </row>
    <row r="1875" spans="1:10" x14ac:dyDescent="0.25">
      <c r="A1875" s="103">
        <v>42782</v>
      </c>
      <c r="B1875" s="119" t="s">
        <v>6155</v>
      </c>
      <c r="C1875" s="120"/>
      <c r="D1875" s="106">
        <v>101210</v>
      </c>
      <c r="E1875" s="116" t="s">
        <v>5273</v>
      </c>
      <c r="F1875" s="117">
        <v>0</v>
      </c>
      <c r="G1875" s="118" t="s">
        <v>95</v>
      </c>
      <c r="H1875" s="117">
        <f t="shared" si="52"/>
        <v>0</v>
      </c>
      <c r="I1875" s="117">
        <f t="shared" si="51"/>
        <v>0</v>
      </c>
      <c r="J1875" s="21"/>
    </row>
    <row r="1876" spans="1:10" x14ac:dyDescent="0.25">
      <c r="A1876" s="103">
        <v>42782</v>
      </c>
      <c r="B1876" s="119" t="s">
        <v>6156</v>
      </c>
      <c r="C1876" s="120"/>
      <c r="D1876" s="106">
        <v>101211</v>
      </c>
      <c r="E1876" s="107" t="s">
        <v>465</v>
      </c>
      <c r="F1876" s="108">
        <v>6907.3</v>
      </c>
      <c r="G1876" s="111">
        <v>42789</v>
      </c>
      <c r="H1876" s="93">
        <f t="shared" si="52"/>
        <v>6907.3</v>
      </c>
      <c r="I1876" s="108">
        <f t="shared" si="51"/>
        <v>0</v>
      </c>
      <c r="J1876" s="21"/>
    </row>
    <row r="1877" spans="1:10" x14ac:dyDescent="0.25">
      <c r="A1877" s="103">
        <v>42782</v>
      </c>
      <c r="B1877" s="119" t="s">
        <v>6157</v>
      </c>
      <c r="C1877" s="120"/>
      <c r="D1877" s="106">
        <v>101212</v>
      </c>
      <c r="E1877" s="116" t="s">
        <v>49</v>
      </c>
      <c r="F1877" s="117">
        <v>0</v>
      </c>
      <c r="G1877" s="118" t="s">
        <v>95</v>
      </c>
      <c r="H1877" s="117">
        <f t="shared" si="52"/>
        <v>0</v>
      </c>
      <c r="I1877" s="117">
        <f t="shared" si="51"/>
        <v>0</v>
      </c>
      <c r="J1877" s="21"/>
    </row>
    <row r="1878" spans="1:10" x14ac:dyDescent="0.25">
      <c r="A1878" s="103">
        <v>42782</v>
      </c>
      <c r="B1878" s="119" t="s">
        <v>6158</v>
      </c>
      <c r="C1878" s="120"/>
      <c r="D1878" s="106">
        <v>101213</v>
      </c>
      <c r="E1878" s="107" t="s">
        <v>26</v>
      </c>
      <c r="F1878" s="108">
        <v>4003.6</v>
      </c>
      <c r="G1878" s="111">
        <v>42782</v>
      </c>
      <c r="H1878" s="93">
        <f t="shared" si="52"/>
        <v>4003.6</v>
      </c>
      <c r="I1878" s="108">
        <f t="shared" si="51"/>
        <v>0</v>
      </c>
    </row>
    <row r="1879" spans="1:10" x14ac:dyDescent="0.25">
      <c r="A1879" s="103">
        <v>42782</v>
      </c>
      <c r="B1879" s="119" t="s">
        <v>6159</v>
      </c>
      <c r="C1879" s="120"/>
      <c r="D1879" s="106">
        <v>101214</v>
      </c>
      <c r="E1879" s="116" t="s">
        <v>184</v>
      </c>
      <c r="F1879" s="117">
        <v>0</v>
      </c>
      <c r="G1879" s="118" t="s">
        <v>95</v>
      </c>
      <c r="H1879" s="117">
        <f t="shared" si="52"/>
        <v>0</v>
      </c>
      <c r="I1879" s="117">
        <f t="shared" si="51"/>
        <v>0</v>
      </c>
    </row>
    <row r="1880" spans="1:10" x14ac:dyDescent="0.25">
      <c r="A1880" s="103">
        <v>42782</v>
      </c>
      <c r="B1880" s="119" t="s">
        <v>6160</v>
      </c>
      <c r="C1880" s="120"/>
      <c r="D1880" s="106">
        <v>101215</v>
      </c>
      <c r="E1880" s="116" t="s">
        <v>17</v>
      </c>
      <c r="F1880" s="117">
        <v>0</v>
      </c>
      <c r="G1880" s="118" t="s">
        <v>95</v>
      </c>
      <c r="H1880" s="117">
        <f t="shared" si="52"/>
        <v>0</v>
      </c>
      <c r="I1880" s="117">
        <f t="shared" si="51"/>
        <v>0</v>
      </c>
    </row>
    <row r="1881" spans="1:10" x14ac:dyDescent="0.25">
      <c r="A1881" s="103">
        <v>42782</v>
      </c>
      <c r="B1881" s="119" t="s">
        <v>6161</v>
      </c>
      <c r="C1881" s="120"/>
      <c r="D1881" s="106">
        <v>101216</v>
      </c>
      <c r="E1881" s="107" t="s">
        <v>28</v>
      </c>
      <c r="F1881" s="108">
        <v>7182</v>
      </c>
      <c r="G1881" s="111">
        <v>42782</v>
      </c>
      <c r="H1881" s="93">
        <f t="shared" si="52"/>
        <v>7182</v>
      </c>
      <c r="I1881" s="108">
        <f t="shared" si="51"/>
        <v>0</v>
      </c>
    </row>
    <row r="1882" spans="1:10" x14ac:dyDescent="0.25">
      <c r="A1882" s="103">
        <v>42782</v>
      </c>
      <c r="B1882" s="119" t="s">
        <v>6162</v>
      </c>
      <c r="C1882" s="120"/>
      <c r="D1882" s="106">
        <v>101217</v>
      </c>
      <c r="E1882" s="107" t="s">
        <v>405</v>
      </c>
      <c r="F1882" s="108">
        <v>4835.6000000000004</v>
      </c>
      <c r="G1882" s="111">
        <v>42782</v>
      </c>
      <c r="H1882" s="93">
        <f t="shared" si="52"/>
        <v>4835.6000000000004</v>
      </c>
      <c r="I1882" s="108">
        <f t="shared" si="51"/>
        <v>0</v>
      </c>
    </row>
    <row r="1883" spans="1:10" x14ac:dyDescent="0.25">
      <c r="A1883" s="103">
        <v>42782</v>
      </c>
      <c r="B1883" s="119" t="s">
        <v>6163</v>
      </c>
      <c r="C1883" s="120"/>
      <c r="D1883" s="106">
        <v>101218</v>
      </c>
      <c r="E1883" s="116" t="s">
        <v>428</v>
      </c>
      <c r="F1883" s="117">
        <v>0</v>
      </c>
      <c r="G1883" s="118" t="s">
        <v>95</v>
      </c>
      <c r="H1883" s="117">
        <f t="shared" si="52"/>
        <v>0</v>
      </c>
      <c r="I1883" s="117">
        <f t="shared" si="51"/>
        <v>0</v>
      </c>
    </row>
    <row r="1884" spans="1:10" x14ac:dyDescent="0.25">
      <c r="A1884" s="103">
        <v>42782</v>
      </c>
      <c r="B1884" s="119" t="s">
        <v>6164</v>
      </c>
      <c r="C1884" s="120"/>
      <c r="D1884" s="106">
        <v>101219</v>
      </c>
      <c r="E1884" s="116" t="s">
        <v>53</v>
      </c>
      <c r="F1884" s="117">
        <v>0</v>
      </c>
      <c r="G1884" s="118" t="s">
        <v>95</v>
      </c>
      <c r="H1884" s="117">
        <f t="shared" si="52"/>
        <v>0</v>
      </c>
      <c r="I1884" s="117">
        <f t="shared" si="51"/>
        <v>0</v>
      </c>
    </row>
    <row r="1885" spans="1:10" x14ac:dyDescent="0.25">
      <c r="A1885" s="103">
        <v>42782</v>
      </c>
      <c r="B1885" s="119" t="s">
        <v>6165</v>
      </c>
      <c r="C1885" s="120"/>
      <c r="D1885" s="106">
        <v>101220</v>
      </c>
      <c r="E1885" s="116" t="s">
        <v>45</v>
      </c>
      <c r="F1885" s="117">
        <v>0</v>
      </c>
      <c r="G1885" s="118" t="s">
        <v>95</v>
      </c>
      <c r="H1885" s="117">
        <f t="shared" si="52"/>
        <v>0</v>
      </c>
      <c r="I1885" s="117">
        <f t="shared" si="51"/>
        <v>0</v>
      </c>
    </row>
    <row r="1886" spans="1:10" x14ac:dyDescent="0.25">
      <c r="A1886" s="103">
        <v>42782</v>
      </c>
      <c r="B1886" s="119" t="s">
        <v>6166</v>
      </c>
      <c r="C1886" s="120"/>
      <c r="D1886" s="106">
        <v>101221</v>
      </c>
      <c r="E1886" s="116" t="s">
        <v>331</v>
      </c>
      <c r="F1886" s="117">
        <v>0</v>
      </c>
      <c r="G1886" s="118" t="s">
        <v>95</v>
      </c>
      <c r="H1886" s="117">
        <f t="shared" si="52"/>
        <v>0</v>
      </c>
      <c r="I1886" s="117">
        <f t="shared" si="51"/>
        <v>0</v>
      </c>
    </row>
    <row r="1887" spans="1:10" x14ac:dyDescent="0.25">
      <c r="A1887" s="103">
        <v>42782</v>
      </c>
      <c r="B1887" s="119" t="s">
        <v>6167</v>
      </c>
      <c r="C1887" s="120"/>
      <c r="D1887" s="106">
        <v>101222</v>
      </c>
      <c r="E1887" s="116" t="s">
        <v>57</v>
      </c>
      <c r="F1887" s="117">
        <v>0</v>
      </c>
      <c r="G1887" s="118" t="s">
        <v>95</v>
      </c>
      <c r="H1887" s="117">
        <f t="shared" si="52"/>
        <v>0</v>
      </c>
      <c r="I1887" s="117">
        <f t="shared" si="51"/>
        <v>0</v>
      </c>
    </row>
    <row r="1888" spans="1:10" x14ac:dyDescent="0.25">
      <c r="A1888" s="103">
        <v>42782</v>
      </c>
      <c r="B1888" s="119" t="s">
        <v>6168</v>
      </c>
      <c r="C1888" s="120"/>
      <c r="D1888" s="106">
        <v>101223</v>
      </c>
      <c r="E1888" s="116" t="s">
        <v>69</v>
      </c>
      <c r="F1888" s="117">
        <v>0</v>
      </c>
      <c r="G1888" s="118" t="s">
        <v>95</v>
      </c>
      <c r="H1888" s="117">
        <f t="shared" si="52"/>
        <v>0</v>
      </c>
      <c r="I1888" s="117">
        <f t="shared" si="51"/>
        <v>0</v>
      </c>
    </row>
    <row r="1889" spans="1:9" x14ac:dyDescent="0.25">
      <c r="A1889" s="103">
        <v>42782</v>
      </c>
      <c r="B1889" s="119" t="s">
        <v>6169</v>
      </c>
      <c r="C1889" s="120"/>
      <c r="D1889" s="106">
        <v>101224</v>
      </c>
      <c r="E1889" s="116" t="s">
        <v>30</v>
      </c>
      <c r="F1889" s="117">
        <v>0</v>
      </c>
      <c r="G1889" s="118" t="s">
        <v>95</v>
      </c>
      <c r="H1889" s="117">
        <f t="shared" si="52"/>
        <v>0</v>
      </c>
      <c r="I1889" s="117">
        <f t="shared" si="51"/>
        <v>0</v>
      </c>
    </row>
    <row r="1890" spans="1:9" x14ac:dyDescent="0.25">
      <c r="A1890" s="103">
        <v>42782</v>
      </c>
      <c r="B1890" s="119" t="s">
        <v>6170</v>
      </c>
      <c r="C1890" s="120"/>
      <c r="D1890" s="106">
        <v>101225</v>
      </c>
      <c r="E1890" s="107" t="s">
        <v>135</v>
      </c>
      <c r="F1890" s="108">
        <v>4218.5</v>
      </c>
      <c r="G1890" s="111">
        <v>42782</v>
      </c>
      <c r="H1890" s="93">
        <f t="shared" si="52"/>
        <v>4218.5</v>
      </c>
      <c r="I1890" s="108">
        <f t="shared" si="51"/>
        <v>0</v>
      </c>
    </row>
    <row r="1891" spans="1:9" x14ac:dyDescent="0.25">
      <c r="A1891" s="103">
        <v>42782</v>
      </c>
      <c r="B1891" s="119" t="s">
        <v>6171</v>
      </c>
      <c r="C1891" s="120"/>
      <c r="D1891" s="106">
        <v>101226</v>
      </c>
      <c r="E1891" s="116" t="s">
        <v>188</v>
      </c>
      <c r="F1891" s="117">
        <v>0</v>
      </c>
      <c r="G1891" s="118" t="s">
        <v>95</v>
      </c>
      <c r="H1891" s="117">
        <f t="shared" si="52"/>
        <v>0</v>
      </c>
      <c r="I1891" s="117">
        <f t="shared" si="51"/>
        <v>0</v>
      </c>
    </row>
    <row r="1892" spans="1:9" x14ac:dyDescent="0.25">
      <c r="A1892" s="103">
        <v>42782</v>
      </c>
      <c r="B1892" s="119" t="s">
        <v>6172</v>
      </c>
      <c r="C1892" s="120"/>
      <c r="D1892" s="106">
        <v>101227</v>
      </c>
      <c r="E1892" s="107" t="s">
        <v>236</v>
      </c>
      <c r="F1892" s="108">
        <v>138148.79999999999</v>
      </c>
      <c r="G1892" s="111">
        <v>42791</v>
      </c>
      <c r="H1892" s="93">
        <f t="shared" si="52"/>
        <v>138148.79999999999</v>
      </c>
      <c r="I1892" s="108">
        <f t="shared" si="51"/>
        <v>0</v>
      </c>
    </row>
    <row r="1893" spans="1:9" x14ac:dyDescent="0.25">
      <c r="A1893" s="103">
        <v>42782</v>
      </c>
      <c r="B1893" s="119" t="s">
        <v>6173</v>
      </c>
      <c r="C1893" s="120"/>
      <c r="D1893" s="106">
        <v>101228</v>
      </c>
      <c r="E1893" s="107" t="s">
        <v>414</v>
      </c>
      <c r="F1893" s="108">
        <v>2189.9</v>
      </c>
      <c r="G1893" s="111">
        <v>42782</v>
      </c>
      <c r="H1893" s="93">
        <f t="shared" si="52"/>
        <v>2189.9</v>
      </c>
      <c r="I1893" s="108">
        <f t="shared" si="51"/>
        <v>0</v>
      </c>
    </row>
    <row r="1894" spans="1:9" x14ac:dyDescent="0.25">
      <c r="A1894" s="103">
        <v>42782</v>
      </c>
      <c r="B1894" s="119" t="s">
        <v>6174</v>
      </c>
      <c r="C1894" s="120"/>
      <c r="D1894" s="106">
        <v>101229</v>
      </c>
      <c r="E1894" s="116" t="s">
        <v>71</v>
      </c>
      <c r="F1894" s="117">
        <v>0</v>
      </c>
      <c r="G1894" s="118" t="s">
        <v>95</v>
      </c>
      <c r="H1894" s="117">
        <f t="shared" si="52"/>
        <v>0</v>
      </c>
      <c r="I1894" s="117">
        <f t="shared" si="51"/>
        <v>0</v>
      </c>
    </row>
    <row r="1895" spans="1:9" x14ac:dyDescent="0.25">
      <c r="A1895" s="103">
        <v>42782</v>
      </c>
      <c r="B1895" s="119" t="s">
        <v>6175</v>
      </c>
      <c r="C1895" s="120"/>
      <c r="D1895" s="106">
        <v>101230</v>
      </c>
      <c r="E1895" s="116" t="s">
        <v>253</v>
      </c>
      <c r="F1895" s="117">
        <v>0</v>
      </c>
      <c r="G1895" s="118" t="s">
        <v>95</v>
      </c>
      <c r="H1895" s="117">
        <f t="shared" si="52"/>
        <v>0</v>
      </c>
      <c r="I1895" s="117">
        <f t="shared" si="51"/>
        <v>0</v>
      </c>
    </row>
    <row r="1896" spans="1:9" x14ac:dyDescent="0.25">
      <c r="A1896" s="103">
        <v>42782</v>
      </c>
      <c r="B1896" s="119" t="s">
        <v>6176</v>
      </c>
      <c r="C1896" s="120"/>
      <c r="D1896" s="106">
        <v>101231</v>
      </c>
      <c r="E1896" s="107" t="s">
        <v>1335</v>
      </c>
      <c r="F1896" s="108">
        <v>3163.5</v>
      </c>
      <c r="G1896" s="111">
        <v>42782</v>
      </c>
      <c r="H1896" s="93">
        <f t="shared" si="52"/>
        <v>3163.5</v>
      </c>
      <c r="I1896" s="108">
        <f t="shared" si="51"/>
        <v>0</v>
      </c>
    </row>
    <row r="1897" spans="1:9" x14ac:dyDescent="0.25">
      <c r="A1897" s="103">
        <v>42782</v>
      </c>
      <c r="B1897" s="119" t="s">
        <v>6177</v>
      </c>
      <c r="C1897" s="120"/>
      <c r="D1897" s="106">
        <v>101232</v>
      </c>
      <c r="E1897" s="107" t="s">
        <v>47</v>
      </c>
      <c r="F1897" s="108">
        <v>2111.4</v>
      </c>
      <c r="G1897" s="111">
        <v>42782</v>
      </c>
      <c r="H1897" s="93">
        <f t="shared" si="52"/>
        <v>2111.4</v>
      </c>
      <c r="I1897" s="108">
        <f t="shared" si="51"/>
        <v>0</v>
      </c>
    </row>
    <row r="1898" spans="1:9" x14ac:dyDescent="0.25">
      <c r="A1898" s="103">
        <v>42782</v>
      </c>
      <c r="B1898" s="119" t="s">
        <v>6178</v>
      </c>
      <c r="C1898" s="120"/>
      <c r="D1898" s="106">
        <v>101233</v>
      </c>
      <c r="E1898" s="107" t="s">
        <v>10</v>
      </c>
      <c r="F1898" s="108">
        <v>920.7</v>
      </c>
      <c r="G1898" s="111">
        <v>42784</v>
      </c>
      <c r="H1898" s="93">
        <f t="shared" si="52"/>
        <v>920.7</v>
      </c>
      <c r="I1898" s="108">
        <f t="shared" si="51"/>
        <v>0</v>
      </c>
    </row>
    <row r="1899" spans="1:9" x14ac:dyDescent="0.25">
      <c r="A1899" s="103">
        <v>42782</v>
      </c>
      <c r="B1899" s="119" t="s">
        <v>6179</v>
      </c>
      <c r="C1899" s="120"/>
      <c r="D1899" s="106">
        <v>101234</v>
      </c>
      <c r="E1899" s="107" t="s">
        <v>17</v>
      </c>
      <c r="F1899" s="108">
        <v>2695</v>
      </c>
      <c r="G1899" s="111">
        <v>42782</v>
      </c>
      <c r="H1899" s="93">
        <f t="shared" si="52"/>
        <v>2695</v>
      </c>
      <c r="I1899" s="108">
        <f t="shared" si="51"/>
        <v>0</v>
      </c>
    </row>
    <row r="1900" spans="1:9" x14ac:dyDescent="0.25">
      <c r="A1900" s="103">
        <v>42782</v>
      </c>
      <c r="B1900" s="119" t="s">
        <v>6180</v>
      </c>
      <c r="C1900" s="120"/>
      <c r="D1900" s="106">
        <v>101235</v>
      </c>
      <c r="E1900" s="107" t="s">
        <v>30</v>
      </c>
      <c r="F1900" s="108">
        <v>1307</v>
      </c>
      <c r="G1900" s="111">
        <v>42782</v>
      </c>
      <c r="H1900" s="93">
        <f t="shared" si="52"/>
        <v>1307</v>
      </c>
      <c r="I1900" s="108">
        <f t="shared" si="51"/>
        <v>0</v>
      </c>
    </row>
    <row r="1901" spans="1:9" x14ac:dyDescent="0.25">
      <c r="A1901" s="103">
        <v>42782</v>
      </c>
      <c r="B1901" s="119" t="s">
        <v>6181</v>
      </c>
      <c r="C1901" s="120"/>
      <c r="D1901" s="106">
        <v>101236</v>
      </c>
      <c r="E1901" s="107" t="s">
        <v>69</v>
      </c>
      <c r="F1901" s="108">
        <v>3595.2</v>
      </c>
      <c r="G1901" s="111">
        <v>42782</v>
      </c>
      <c r="H1901" s="93">
        <f t="shared" si="52"/>
        <v>3595.2</v>
      </c>
      <c r="I1901" s="108">
        <f t="shared" si="51"/>
        <v>0</v>
      </c>
    </row>
    <row r="1902" spans="1:9" x14ac:dyDescent="0.25">
      <c r="A1902" s="103">
        <v>42782</v>
      </c>
      <c r="B1902" s="119" t="s">
        <v>6182</v>
      </c>
      <c r="C1902" s="120"/>
      <c r="D1902" s="106">
        <v>101237</v>
      </c>
      <c r="E1902" s="107" t="s">
        <v>71</v>
      </c>
      <c r="F1902" s="108">
        <v>1879.5</v>
      </c>
      <c r="G1902" s="111">
        <v>42782</v>
      </c>
      <c r="H1902" s="93">
        <f t="shared" si="52"/>
        <v>1879.5</v>
      </c>
      <c r="I1902" s="108">
        <f t="shared" si="51"/>
        <v>0</v>
      </c>
    </row>
    <row r="1903" spans="1:9" x14ac:dyDescent="0.25">
      <c r="A1903" s="103">
        <v>42782</v>
      </c>
      <c r="B1903" s="119" t="s">
        <v>6183</v>
      </c>
      <c r="C1903" s="120"/>
      <c r="D1903" s="106">
        <v>101238</v>
      </c>
      <c r="E1903" s="116" t="s">
        <v>231</v>
      </c>
      <c r="F1903" s="117">
        <v>0</v>
      </c>
      <c r="G1903" s="118" t="s">
        <v>95</v>
      </c>
      <c r="H1903" s="117">
        <f t="shared" si="52"/>
        <v>0</v>
      </c>
      <c r="I1903" s="117">
        <f t="shared" si="51"/>
        <v>0</v>
      </c>
    </row>
    <row r="1904" spans="1:9" x14ac:dyDescent="0.25">
      <c r="A1904" s="103">
        <v>42782</v>
      </c>
      <c r="B1904" s="119" t="s">
        <v>6184</v>
      </c>
      <c r="C1904" s="120"/>
      <c r="D1904" s="106">
        <v>101239</v>
      </c>
      <c r="E1904" s="107" t="s">
        <v>49</v>
      </c>
      <c r="F1904" s="108">
        <v>9805</v>
      </c>
      <c r="G1904" s="111">
        <v>42786</v>
      </c>
      <c r="H1904" s="93">
        <f t="shared" si="52"/>
        <v>9805</v>
      </c>
      <c r="I1904" s="108">
        <f t="shared" si="51"/>
        <v>0</v>
      </c>
    </row>
    <row r="1905" spans="1:9" x14ac:dyDescent="0.25">
      <c r="A1905" s="103">
        <v>42782</v>
      </c>
      <c r="B1905" s="119" t="s">
        <v>6185</v>
      </c>
      <c r="C1905" s="120"/>
      <c r="D1905" s="106">
        <v>101240</v>
      </c>
      <c r="E1905" s="107" t="s">
        <v>51</v>
      </c>
      <c r="F1905" s="108">
        <v>3397.4</v>
      </c>
      <c r="G1905" s="111">
        <v>42784</v>
      </c>
      <c r="H1905" s="93">
        <f t="shared" si="52"/>
        <v>3397.4</v>
      </c>
      <c r="I1905" s="108">
        <f t="shared" si="51"/>
        <v>0</v>
      </c>
    </row>
    <row r="1906" spans="1:9" ht="30" x14ac:dyDescent="0.25">
      <c r="A1906" s="103">
        <v>42782</v>
      </c>
      <c r="B1906" s="119" t="s">
        <v>6186</v>
      </c>
      <c r="C1906" s="120"/>
      <c r="D1906" s="106">
        <v>101241</v>
      </c>
      <c r="E1906" s="107" t="s">
        <v>38</v>
      </c>
      <c r="F1906" s="108">
        <v>3412.5</v>
      </c>
      <c r="G1906" s="114" t="s">
        <v>5414</v>
      </c>
      <c r="H1906" s="115">
        <f>2412+1000.5</f>
        <v>3412.5</v>
      </c>
      <c r="I1906" s="115">
        <f t="shared" si="51"/>
        <v>0</v>
      </c>
    </row>
    <row r="1907" spans="1:9" ht="30" x14ac:dyDescent="0.25">
      <c r="A1907" s="103">
        <v>42782</v>
      </c>
      <c r="B1907" s="119" t="s">
        <v>6187</v>
      </c>
      <c r="C1907" s="120"/>
      <c r="D1907" s="106">
        <v>101242</v>
      </c>
      <c r="E1907" s="107" t="s">
        <v>250</v>
      </c>
      <c r="F1907" s="108">
        <v>7740.6</v>
      </c>
      <c r="G1907" s="114" t="s">
        <v>5954</v>
      </c>
      <c r="H1907" s="115">
        <f>7400+340.6</f>
        <v>7740.6</v>
      </c>
      <c r="I1907" s="115">
        <f t="shared" si="51"/>
        <v>0</v>
      </c>
    </row>
    <row r="1908" spans="1:9" x14ac:dyDescent="0.25">
      <c r="A1908" s="103">
        <v>42782</v>
      </c>
      <c r="B1908" s="119" t="s">
        <v>6188</v>
      </c>
      <c r="C1908" s="120"/>
      <c r="D1908" s="106">
        <v>101243</v>
      </c>
      <c r="E1908" s="107" t="s">
        <v>35</v>
      </c>
      <c r="F1908" s="108">
        <v>12744.3</v>
      </c>
      <c r="G1908" s="112">
        <v>42783</v>
      </c>
      <c r="H1908" s="113">
        <f>10700</f>
        <v>10700</v>
      </c>
      <c r="I1908" s="113">
        <f t="shared" si="51"/>
        <v>2044.2999999999993</v>
      </c>
    </row>
    <row r="1909" spans="1:9" x14ac:dyDescent="0.25">
      <c r="A1909" s="103">
        <v>42782</v>
      </c>
      <c r="B1909" s="119" t="s">
        <v>6189</v>
      </c>
      <c r="C1909" s="120"/>
      <c r="D1909" s="106">
        <v>101244</v>
      </c>
      <c r="E1909" s="107" t="s">
        <v>32</v>
      </c>
      <c r="F1909" s="108">
        <v>6465</v>
      </c>
      <c r="G1909" s="111">
        <v>42788</v>
      </c>
      <c r="H1909" s="93">
        <f t="shared" si="52"/>
        <v>6465</v>
      </c>
      <c r="I1909" s="108">
        <f t="shared" si="51"/>
        <v>0</v>
      </c>
    </row>
    <row r="1910" spans="1:9" x14ac:dyDescent="0.25">
      <c r="A1910" s="103">
        <v>42782</v>
      </c>
      <c r="B1910" s="119" t="s">
        <v>6190</v>
      </c>
      <c r="C1910" s="120"/>
      <c r="D1910" s="106">
        <v>101245</v>
      </c>
      <c r="E1910" s="107" t="s">
        <v>253</v>
      </c>
      <c r="F1910" s="108">
        <v>3322.6</v>
      </c>
      <c r="G1910" s="111">
        <v>42783</v>
      </c>
      <c r="H1910" s="93">
        <f t="shared" si="52"/>
        <v>3322.6</v>
      </c>
      <c r="I1910" s="108">
        <f t="shared" si="51"/>
        <v>0</v>
      </c>
    </row>
    <row r="1911" spans="1:9" x14ac:dyDescent="0.25">
      <c r="A1911" s="103">
        <v>42782</v>
      </c>
      <c r="B1911" s="119" t="s">
        <v>6191</v>
      </c>
      <c r="C1911" s="120"/>
      <c r="D1911" s="106">
        <v>101246</v>
      </c>
      <c r="E1911" s="107" t="s">
        <v>40</v>
      </c>
      <c r="F1911" s="108">
        <v>3514.2</v>
      </c>
      <c r="G1911" s="111">
        <v>42783</v>
      </c>
      <c r="H1911" s="93">
        <f t="shared" si="52"/>
        <v>3514.2</v>
      </c>
      <c r="I1911" s="108">
        <f t="shared" si="51"/>
        <v>0</v>
      </c>
    </row>
    <row r="1912" spans="1:9" x14ac:dyDescent="0.25">
      <c r="A1912" s="103">
        <v>42782</v>
      </c>
      <c r="B1912" s="119" t="s">
        <v>6192</v>
      </c>
      <c r="C1912" s="120"/>
      <c r="D1912" s="106">
        <v>101247</v>
      </c>
      <c r="E1912" s="107" t="s">
        <v>43</v>
      </c>
      <c r="F1912" s="108">
        <v>5917.2</v>
      </c>
      <c r="G1912" s="111">
        <v>42783</v>
      </c>
      <c r="H1912" s="93">
        <f t="shared" si="52"/>
        <v>5917.2</v>
      </c>
      <c r="I1912" s="108">
        <f t="shared" ref="I1912:I1975" si="53">F1912-H1912</f>
        <v>0</v>
      </c>
    </row>
    <row r="1913" spans="1:9" x14ac:dyDescent="0.25">
      <c r="A1913" s="103">
        <v>42782</v>
      </c>
      <c r="B1913" s="119" t="s">
        <v>6193</v>
      </c>
      <c r="C1913" s="120"/>
      <c r="D1913" s="106">
        <v>101248</v>
      </c>
      <c r="E1913" s="107" t="s">
        <v>428</v>
      </c>
      <c r="F1913" s="108">
        <v>3535.8</v>
      </c>
      <c r="G1913" s="111">
        <v>42784</v>
      </c>
      <c r="H1913" s="93">
        <f t="shared" si="52"/>
        <v>3535.8</v>
      </c>
      <c r="I1913" s="108">
        <f t="shared" si="53"/>
        <v>0</v>
      </c>
    </row>
    <row r="1914" spans="1:9" x14ac:dyDescent="0.25">
      <c r="A1914" s="103">
        <v>42782</v>
      </c>
      <c r="B1914" s="119" t="s">
        <v>6194</v>
      </c>
      <c r="C1914" s="120"/>
      <c r="D1914" s="106">
        <v>101249</v>
      </c>
      <c r="E1914" s="107" t="s">
        <v>426</v>
      </c>
      <c r="F1914" s="108">
        <v>24312.6</v>
      </c>
      <c r="G1914" s="111">
        <v>42787</v>
      </c>
      <c r="H1914" s="93">
        <f t="shared" si="52"/>
        <v>24312.6</v>
      </c>
      <c r="I1914" s="108">
        <f t="shared" si="53"/>
        <v>0</v>
      </c>
    </row>
    <row r="1915" spans="1:9" x14ac:dyDescent="0.25">
      <c r="A1915" s="103">
        <v>42782</v>
      </c>
      <c r="B1915" s="119" t="s">
        <v>6195</v>
      </c>
      <c r="C1915" s="120"/>
      <c r="D1915" s="106">
        <v>101250</v>
      </c>
      <c r="E1915" s="107" t="s">
        <v>61</v>
      </c>
      <c r="F1915" s="108">
        <v>2419.5</v>
      </c>
      <c r="G1915" s="111">
        <v>42782</v>
      </c>
      <c r="H1915" s="93">
        <f t="shared" si="52"/>
        <v>2419.5</v>
      </c>
      <c r="I1915" s="108">
        <f t="shared" si="53"/>
        <v>0</v>
      </c>
    </row>
    <row r="1916" spans="1:9" x14ac:dyDescent="0.25">
      <c r="A1916" s="103">
        <v>42782</v>
      </c>
      <c r="B1916" s="119" t="s">
        <v>6196</v>
      </c>
      <c r="C1916" s="120"/>
      <c r="D1916" s="106">
        <v>101251</v>
      </c>
      <c r="E1916" s="107" t="s">
        <v>331</v>
      </c>
      <c r="F1916" s="108">
        <v>1561.6</v>
      </c>
      <c r="G1916" s="111">
        <v>42782</v>
      </c>
      <c r="H1916" s="93">
        <f t="shared" si="52"/>
        <v>1561.6</v>
      </c>
      <c r="I1916" s="108">
        <f t="shared" si="53"/>
        <v>0</v>
      </c>
    </row>
    <row r="1917" spans="1:9" x14ac:dyDescent="0.25">
      <c r="A1917" s="103">
        <v>42782</v>
      </c>
      <c r="B1917" s="119" t="s">
        <v>6197</v>
      </c>
      <c r="C1917" s="120"/>
      <c r="D1917" s="106">
        <v>101252</v>
      </c>
      <c r="E1917" s="107" t="s">
        <v>57</v>
      </c>
      <c r="F1917" s="108">
        <v>592.9</v>
      </c>
      <c r="G1917" s="111">
        <v>42782</v>
      </c>
      <c r="H1917" s="93">
        <f t="shared" ref="H1917:H1980" si="54">F1917</f>
        <v>592.9</v>
      </c>
      <c r="I1917" s="108">
        <f t="shared" si="53"/>
        <v>0</v>
      </c>
    </row>
    <row r="1918" spans="1:9" x14ac:dyDescent="0.25">
      <c r="A1918" s="103">
        <v>42782</v>
      </c>
      <c r="B1918" s="119" t="s">
        <v>6198</v>
      </c>
      <c r="C1918" s="120"/>
      <c r="D1918" s="106">
        <v>101253</v>
      </c>
      <c r="E1918" s="107" t="s">
        <v>188</v>
      </c>
      <c r="F1918" s="108">
        <v>3975.9</v>
      </c>
      <c r="G1918" s="111">
        <v>42782</v>
      </c>
      <c r="H1918" s="93">
        <f t="shared" si="54"/>
        <v>3975.9</v>
      </c>
      <c r="I1918" s="108">
        <f t="shared" si="53"/>
        <v>0</v>
      </c>
    </row>
    <row r="1919" spans="1:9" x14ac:dyDescent="0.25">
      <c r="A1919" s="103">
        <v>42782</v>
      </c>
      <c r="B1919" s="119" t="s">
        <v>6199</v>
      </c>
      <c r="C1919" s="120"/>
      <c r="D1919" s="106">
        <v>101254</v>
      </c>
      <c r="E1919" s="107" t="s">
        <v>45</v>
      </c>
      <c r="F1919" s="108">
        <v>1276.8</v>
      </c>
      <c r="G1919" s="111">
        <v>42782</v>
      </c>
      <c r="H1919" s="93">
        <f t="shared" si="54"/>
        <v>1276.8</v>
      </c>
      <c r="I1919" s="108">
        <f t="shared" si="53"/>
        <v>0</v>
      </c>
    </row>
    <row r="1920" spans="1:9" x14ac:dyDescent="0.25">
      <c r="A1920" s="103">
        <v>42782</v>
      </c>
      <c r="B1920" s="119" t="s">
        <v>6200</v>
      </c>
      <c r="C1920" s="120"/>
      <c r="D1920" s="106">
        <v>101255</v>
      </c>
      <c r="E1920" s="107" t="s">
        <v>53</v>
      </c>
      <c r="F1920" s="108">
        <v>2932.8</v>
      </c>
      <c r="G1920" s="111">
        <v>42782</v>
      </c>
      <c r="H1920" s="93">
        <f t="shared" si="54"/>
        <v>2932.8</v>
      </c>
      <c r="I1920" s="108">
        <f t="shared" si="53"/>
        <v>0</v>
      </c>
    </row>
    <row r="1921" spans="1:9" x14ac:dyDescent="0.25">
      <c r="A1921" s="103">
        <v>42782</v>
      </c>
      <c r="B1921" s="119" t="s">
        <v>6201</v>
      </c>
      <c r="C1921" s="120"/>
      <c r="D1921" s="106">
        <v>101256</v>
      </c>
      <c r="E1921" s="107" t="s">
        <v>184</v>
      </c>
      <c r="F1921" s="108">
        <v>3224.2</v>
      </c>
      <c r="G1921" s="111">
        <v>42782</v>
      </c>
      <c r="H1921" s="93">
        <f t="shared" si="54"/>
        <v>3224.2</v>
      </c>
      <c r="I1921" s="108">
        <f t="shared" si="53"/>
        <v>0</v>
      </c>
    </row>
    <row r="1922" spans="1:9" x14ac:dyDescent="0.25">
      <c r="A1922" s="103">
        <v>42782</v>
      </c>
      <c r="B1922" s="119" t="s">
        <v>6202</v>
      </c>
      <c r="C1922" s="120"/>
      <c r="D1922" s="106">
        <v>101257</v>
      </c>
      <c r="E1922" s="107" t="s">
        <v>430</v>
      </c>
      <c r="F1922" s="108">
        <v>2202.9</v>
      </c>
      <c r="G1922" s="111">
        <v>42782</v>
      </c>
      <c r="H1922" s="93">
        <f t="shared" si="54"/>
        <v>2202.9</v>
      </c>
      <c r="I1922" s="108">
        <f t="shared" si="53"/>
        <v>0</v>
      </c>
    </row>
    <row r="1923" spans="1:9" x14ac:dyDescent="0.25">
      <c r="A1923" s="103">
        <v>42782</v>
      </c>
      <c r="B1923" s="119" t="s">
        <v>6203</v>
      </c>
      <c r="C1923" s="120"/>
      <c r="D1923" s="106">
        <v>101258</v>
      </c>
      <c r="E1923" s="107" t="s">
        <v>1666</v>
      </c>
      <c r="F1923" s="108">
        <v>12032.4</v>
      </c>
      <c r="G1923" s="111">
        <v>42783</v>
      </c>
      <c r="H1923" s="93">
        <f t="shared" si="54"/>
        <v>12032.4</v>
      </c>
      <c r="I1923" s="108">
        <f t="shared" si="53"/>
        <v>0</v>
      </c>
    </row>
    <row r="1924" spans="1:9" x14ac:dyDescent="0.25">
      <c r="A1924" s="103">
        <v>42782</v>
      </c>
      <c r="B1924" s="119" t="s">
        <v>6204</v>
      </c>
      <c r="C1924" s="120"/>
      <c r="D1924" s="106">
        <v>101259</v>
      </c>
      <c r="E1924" s="107" t="s">
        <v>712</v>
      </c>
      <c r="F1924" s="108">
        <v>9643.15</v>
      </c>
      <c r="G1924" s="111">
        <v>42782</v>
      </c>
      <c r="H1924" s="93">
        <f t="shared" si="54"/>
        <v>9643.15</v>
      </c>
      <c r="I1924" s="108">
        <f t="shared" si="53"/>
        <v>0</v>
      </c>
    </row>
    <row r="1925" spans="1:9" x14ac:dyDescent="0.25">
      <c r="A1925" s="103">
        <v>42782</v>
      </c>
      <c r="B1925" s="119" t="s">
        <v>6205</v>
      </c>
      <c r="C1925" s="120"/>
      <c r="D1925" s="106">
        <v>101260</v>
      </c>
      <c r="E1925" s="107" t="s">
        <v>486</v>
      </c>
      <c r="F1925" s="108">
        <v>3216</v>
      </c>
      <c r="G1925" s="111">
        <v>42782</v>
      </c>
      <c r="H1925" s="93">
        <f t="shared" si="54"/>
        <v>3216</v>
      </c>
      <c r="I1925" s="108">
        <f t="shared" si="53"/>
        <v>0</v>
      </c>
    </row>
    <row r="1926" spans="1:9" x14ac:dyDescent="0.25">
      <c r="A1926" s="103">
        <v>42782</v>
      </c>
      <c r="B1926" s="119" t="s">
        <v>6206</v>
      </c>
      <c r="C1926" s="120"/>
      <c r="D1926" s="106">
        <v>101261</v>
      </c>
      <c r="E1926" s="107" t="s">
        <v>157</v>
      </c>
      <c r="F1926" s="108">
        <v>27216.3</v>
      </c>
      <c r="G1926" s="111">
        <v>42782</v>
      </c>
      <c r="H1926" s="93">
        <f t="shared" si="54"/>
        <v>27216.3</v>
      </c>
      <c r="I1926" s="108">
        <f t="shared" si="53"/>
        <v>0</v>
      </c>
    </row>
    <row r="1927" spans="1:9" ht="30" x14ac:dyDescent="0.25">
      <c r="A1927" s="103">
        <v>42782</v>
      </c>
      <c r="B1927" s="119" t="s">
        <v>6207</v>
      </c>
      <c r="C1927" s="120"/>
      <c r="D1927" s="106">
        <v>101262</v>
      </c>
      <c r="E1927" s="107" t="s">
        <v>289</v>
      </c>
      <c r="F1927" s="108">
        <v>146610.29999999999</v>
      </c>
      <c r="G1927" s="111" t="s">
        <v>7754</v>
      </c>
      <c r="H1927" s="93">
        <f>45233.5+101376.8</f>
        <v>146610.29999999999</v>
      </c>
      <c r="I1927" s="108">
        <f t="shared" si="53"/>
        <v>0</v>
      </c>
    </row>
    <row r="1928" spans="1:9" x14ac:dyDescent="0.25">
      <c r="A1928" s="103">
        <v>42782</v>
      </c>
      <c r="B1928" s="119" t="s">
        <v>6208</v>
      </c>
      <c r="C1928" s="120"/>
      <c r="D1928" s="106">
        <v>101263</v>
      </c>
      <c r="E1928" s="116" t="s">
        <v>3959</v>
      </c>
      <c r="F1928" s="117">
        <v>0</v>
      </c>
      <c r="G1928" s="118" t="s">
        <v>95</v>
      </c>
      <c r="H1928" s="117">
        <f t="shared" si="54"/>
        <v>0</v>
      </c>
      <c r="I1928" s="117">
        <f t="shared" si="53"/>
        <v>0</v>
      </c>
    </row>
    <row r="1929" spans="1:9" x14ac:dyDescent="0.25">
      <c r="A1929" s="103">
        <v>42782</v>
      </c>
      <c r="B1929" s="119" t="s">
        <v>6209</v>
      </c>
      <c r="C1929" s="120"/>
      <c r="D1929" s="106">
        <v>101264</v>
      </c>
      <c r="E1929" s="107" t="s">
        <v>79</v>
      </c>
      <c r="F1929" s="108">
        <v>3144</v>
      </c>
      <c r="G1929" s="111"/>
      <c r="H1929" s="93">
        <f t="shared" si="54"/>
        <v>3144</v>
      </c>
      <c r="I1929" s="108">
        <f t="shared" si="53"/>
        <v>0</v>
      </c>
    </row>
    <row r="1930" spans="1:9" x14ac:dyDescent="0.25">
      <c r="A1930" s="103">
        <v>42782</v>
      </c>
      <c r="B1930" s="119" t="s">
        <v>6210</v>
      </c>
      <c r="C1930" s="120"/>
      <c r="D1930" s="106">
        <v>101265</v>
      </c>
      <c r="E1930" s="107" t="s">
        <v>205</v>
      </c>
      <c r="F1930" s="108">
        <v>32480</v>
      </c>
      <c r="G1930" s="111">
        <v>42802</v>
      </c>
      <c r="H1930" s="93">
        <f t="shared" si="54"/>
        <v>32480</v>
      </c>
      <c r="I1930" s="108">
        <f t="shared" si="53"/>
        <v>0</v>
      </c>
    </row>
    <row r="1931" spans="1:9" x14ac:dyDescent="0.25">
      <c r="A1931" s="103">
        <v>42782</v>
      </c>
      <c r="B1931" s="119" t="s">
        <v>6211</v>
      </c>
      <c r="C1931" s="120"/>
      <c r="D1931" s="106">
        <v>101266</v>
      </c>
      <c r="E1931" s="107" t="s">
        <v>3959</v>
      </c>
      <c r="F1931" s="108">
        <v>4488</v>
      </c>
      <c r="G1931" s="111">
        <v>42782</v>
      </c>
      <c r="H1931" s="93">
        <f t="shared" si="54"/>
        <v>4488</v>
      </c>
      <c r="I1931" s="108">
        <f t="shared" si="53"/>
        <v>0</v>
      </c>
    </row>
    <row r="1932" spans="1:9" x14ac:dyDescent="0.25">
      <c r="A1932" s="103">
        <v>42782</v>
      </c>
      <c r="B1932" s="119" t="s">
        <v>6212</v>
      </c>
      <c r="C1932" s="120"/>
      <c r="D1932" s="106">
        <v>101267</v>
      </c>
      <c r="E1932" s="107" t="s">
        <v>30</v>
      </c>
      <c r="F1932" s="108">
        <v>6325.8</v>
      </c>
      <c r="G1932" s="111">
        <v>42782</v>
      </c>
      <c r="H1932" s="93">
        <f t="shared" si="54"/>
        <v>6325.8</v>
      </c>
      <c r="I1932" s="108">
        <f t="shared" si="53"/>
        <v>0</v>
      </c>
    </row>
    <row r="1933" spans="1:9" x14ac:dyDescent="0.25">
      <c r="A1933" s="103">
        <v>42782</v>
      </c>
      <c r="B1933" s="119" t="s">
        <v>6213</v>
      </c>
      <c r="C1933" s="120"/>
      <c r="D1933" s="106">
        <v>101268</v>
      </c>
      <c r="E1933" s="107" t="s">
        <v>590</v>
      </c>
      <c r="F1933" s="108">
        <v>3677.8</v>
      </c>
      <c r="G1933" s="111">
        <v>42783</v>
      </c>
      <c r="H1933" s="93">
        <f t="shared" si="54"/>
        <v>3677.8</v>
      </c>
      <c r="I1933" s="108">
        <f t="shared" si="53"/>
        <v>0</v>
      </c>
    </row>
    <row r="1934" spans="1:9" x14ac:dyDescent="0.25">
      <c r="A1934" s="103">
        <v>42782</v>
      </c>
      <c r="B1934" s="119" t="s">
        <v>6214</v>
      </c>
      <c r="C1934" s="120"/>
      <c r="D1934" s="106">
        <v>101269</v>
      </c>
      <c r="E1934" s="107" t="s">
        <v>1797</v>
      </c>
      <c r="F1934" s="108">
        <v>6674.8</v>
      </c>
      <c r="G1934" s="111">
        <v>42783</v>
      </c>
      <c r="H1934" s="93">
        <f t="shared" si="54"/>
        <v>6674.8</v>
      </c>
      <c r="I1934" s="108">
        <f t="shared" si="53"/>
        <v>0</v>
      </c>
    </row>
    <row r="1935" spans="1:9" x14ac:dyDescent="0.25">
      <c r="A1935" s="103">
        <v>42782</v>
      </c>
      <c r="B1935" s="119" t="s">
        <v>6215</v>
      </c>
      <c r="C1935" s="120"/>
      <c r="D1935" s="106">
        <v>101270</v>
      </c>
      <c r="E1935" s="107" t="s">
        <v>442</v>
      </c>
      <c r="F1935" s="108">
        <v>4475.8</v>
      </c>
      <c r="G1935" s="111"/>
      <c r="H1935" s="93">
        <f t="shared" si="54"/>
        <v>4475.8</v>
      </c>
      <c r="I1935" s="108">
        <f t="shared" si="53"/>
        <v>0</v>
      </c>
    </row>
    <row r="1936" spans="1:9" x14ac:dyDescent="0.25">
      <c r="A1936" s="103">
        <v>42782</v>
      </c>
      <c r="B1936" s="119" t="s">
        <v>6216</v>
      </c>
      <c r="C1936" s="120"/>
      <c r="D1936" s="106">
        <v>101271</v>
      </c>
      <c r="E1936" s="107" t="s">
        <v>272</v>
      </c>
      <c r="F1936" s="108">
        <v>1827.8</v>
      </c>
      <c r="G1936" s="111">
        <v>42783</v>
      </c>
      <c r="H1936" s="93">
        <f t="shared" si="54"/>
        <v>1827.8</v>
      </c>
      <c r="I1936" s="108">
        <f t="shared" si="53"/>
        <v>0</v>
      </c>
    </row>
    <row r="1937" spans="1:9" x14ac:dyDescent="0.25">
      <c r="A1937" s="103">
        <v>42782</v>
      </c>
      <c r="B1937" s="119" t="s">
        <v>6217</v>
      </c>
      <c r="C1937" s="120"/>
      <c r="D1937" s="106">
        <v>101272</v>
      </c>
      <c r="E1937" s="107" t="s">
        <v>268</v>
      </c>
      <c r="F1937" s="108">
        <v>16069.1</v>
      </c>
      <c r="G1937" s="111">
        <v>42788</v>
      </c>
      <c r="H1937" s="93">
        <f t="shared" si="54"/>
        <v>16069.1</v>
      </c>
      <c r="I1937" s="108">
        <f t="shared" si="53"/>
        <v>0</v>
      </c>
    </row>
    <row r="1938" spans="1:9" x14ac:dyDescent="0.25">
      <c r="A1938" s="103">
        <v>42782</v>
      </c>
      <c r="B1938" s="119" t="s">
        <v>6218</v>
      </c>
      <c r="C1938" s="120"/>
      <c r="D1938" s="106">
        <v>101273</v>
      </c>
      <c r="E1938" s="107" t="s">
        <v>432</v>
      </c>
      <c r="F1938" s="108">
        <v>16139.4</v>
      </c>
      <c r="G1938" s="111">
        <v>42788</v>
      </c>
      <c r="H1938" s="93">
        <f t="shared" si="54"/>
        <v>16139.4</v>
      </c>
      <c r="I1938" s="108">
        <f t="shared" si="53"/>
        <v>0</v>
      </c>
    </row>
    <row r="1939" spans="1:9" x14ac:dyDescent="0.25">
      <c r="A1939" s="103">
        <v>42782</v>
      </c>
      <c r="B1939" s="119" t="s">
        <v>6219</v>
      </c>
      <c r="C1939" s="120"/>
      <c r="D1939" s="106">
        <v>101274</v>
      </c>
      <c r="E1939" s="107" t="s">
        <v>341</v>
      </c>
      <c r="F1939" s="108">
        <v>9772.1</v>
      </c>
      <c r="G1939" s="111">
        <v>42783</v>
      </c>
      <c r="H1939" s="93">
        <f t="shared" si="54"/>
        <v>9772.1</v>
      </c>
      <c r="I1939" s="108">
        <f t="shared" si="53"/>
        <v>0</v>
      </c>
    </row>
    <row r="1940" spans="1:9" x14ac:dyDescent="0.25">
      <c r="A1940" s="103">
        <v>42782</v>
      </c>
      <c r="B1940" s="119" t="s">
        <v>6220</v>
      </c>
      <c r="C1940" s="120"/>
      <c r="D1940" s="106">
        <v>101275</v>
      </c>
      <c r="E1940" s="107" t="s">
        <v>149</v>
      </c>
      <c r="F1940" s="108">
        <v>817.4</v>
      </c>
      <c r="G1940" s="111">
        <v>42782</v>
      </c>
      <c r="H1940" s="93">
        <f t="shared" si="54"/>
        <v>817.4</v>
      </c>
      <c r="I1940" s="108">
        <f t="shared" si="53"/>
        <v>0</v>
      </c>
    </row>
    <row r="1941" spans="1:9" x14ac:dyDescent="0.25">
      <c r="A1941" s="103">
        <v>42782</v>
      </c>
      <c r="B1941" s="119" t="s">
        <v>6221</v>
      </c>
      <c r="C1941" s="120"/>
      <c r="D1941" s="106">
        <v>101276</v>
      </c>
      <c r="E1941" s="107" t="s">
        <v>105</v>
      </c>
      <c r="F1941" s="108">
        <v>3308.8</v>
      </c>
      <c r="G1941" s="111">
        <v>42784</v>
      </c>
      <c r="H1941" s="93">
        <f t="shared" si="54"/>
        <v>3308.8</v>
      </c>
      <c r="I1941" s="108">
        <f t="shared" si="53"/>
        <v>0</v>
      </c>
    </row>
    <row r="1942" spans="1:9" x14ac:dyDescent="0.25">
      <c r="A1942" s="103">
        <v>42782</v>
      </c>
      <c r="B1942" s="119" t="s">
        <v>6222</v>
      </c>
      <c r="C1942" s="120"/>
      <c r="D1942" s="106">
        <v>101277</v>
      </c>
      <c r="E1942" s="107" t="s">
        <v>103</v>
      </c>
      <c r="F1942" s="108">
        <v>3346.4</v>
      </c>
      <c r="G1942" s="111">
        <v>42783</v>
      </c>
      <c r="H1942" s="93">
        <f t="shared" si="54"/>
        <v>3346.4</v>
      </c>
      <c r="I1942" s="108">
        <f t="shared" si="53"/>
        <v>0</v>
      </c>
    </row>
    <row r="1943" spans="1:9" x14ac:dyDescent="0.25">
      <c r="A1943" s="103">
        <v>42782</v>
      </c>
      <c r="B1943" s="119" t="s">
        <v>6223</v>
      </c>
      <c r="C1943" s="120"/>
      <c r="D1943" s="106">
        <v>101278</v>
      </c>
      <c r="E1943" s="107" t="s">
        <v>83</v>
      </c>
      <c r="F1943" s="108">
        <v>1124.8</v>
      </c>
      <c r="G1943" s="111">
        <v>42782</v>
      </c>
      <c r="H1943" s="93">
        <f t="shared" si="54"/>
        <v>1124.8</v>
      </c>
      <c r="I1943" s="108">
        <f t="shared" si="53"/>
        <v>0</v>
      </c>
    </row>
    <row r="1944" spans="1:9" x14ac:dyDescent="0.25">
      <c r="A1944" s="103">
        <v>42782</v>
      </c>
      <c r="B1944" s="119" t="s">
        <v>6224</v>
      </c>
      <c r="C1944" s="120"/>
      <c r="D1944" s="106">
        <v>101279</v>
      </c>
      <c r="E1944" s="107" t="s">
        <v>281</v>
      </c>
      <c r="F1944" s="108">
        <v>1594.7</v>
      </c>
      <c r="G1944" s="111">
        <v>42782</v>
      </c>
      <c r="H1944" s="93">
        <f t="shared" si="54"/>
        <v>1594.7</v>
      </c>
      <c r="I1944" s="108">
        <f t="shared" si="53"/>
        <v>0</v>
      </c>
    </row>
    <row r="1945" spans="1:9" x14ac:dyDescent="0.25">
      <c r="A1945" s="103">
        <v>42782</v>
      </c>
      <c r="B1945" s="119" t="s">
        <v>6225</v>
      </c>
      <c r="C1945" s="120"/>
      <c r="D1945" s="106">
        <v>101280</v>
      </c>
      <c r="E1945" s="107" t="s">
        <v>99</v>
      </c>
      <c r="F1945" s="108">
        <v>1724.8</v>
      </c>
      <c r="G1945" s="111">
        <v>42782</v>
      </c>
      <c r="H1945" s="93">
        <f t="shared" si="54"/>
        <v>1724.8</v>
      </c>
      <c r="I1945" s="108">
        <f t="shared" si="53"/>
        <v>0</v>
      </c>
    </row>
    <row r="1946" spans="1:9" x14ac:dyDescent="0.25">
      <c r="A1946" s="103">
        <v>42782</v>
      </c>
      <c r="B1946" s="119" t="s">
        <v>6226</v>
      </c>
      <c r="C1946" s="120"/>
      <c r="D1946" s="106">
        <v>101281</v>
      </c>
      <c r="E1946" s="107" t="s">
        <v>291</v>
      </c>
      <c r="F1946" s="108">
        <v>2397</v>
      </c>
      <c r="G1946" s="111">
        <v>42782</v>
      </c>
      <c r="H1946" s="93">
        <f t="shared" si="54"/>
        <v>2397</v>
      </c>
      <c r="I1946" s="108">
        <f t="shared" si="53"/>
        <v>0</v>
      </c>
    </row>
    <row r="1947" spans="1:9" x14ac:dyDescent="0.25">
      <c r="A1947" s="103">
        <v>42782</v>
      </c>
      <c r="B1947" s="119" t="s">
        <v>6227</v>
      </c>
      <c r="C1947" s="120"/>
      <c r="D1947" s="106">
        <v>101282</v>
      </c>
      <c r="E1947" s="107" t="s">
        <v>613</v>
      </c>
      <c r="F1947" s="108">
        <v>3049.8</v>
      </c>
      <c r="G1947" s="111">
        <v>42782</v>
      </c>
      <c r="H1947" s="93">
        <f t="shared" si="54"/>
        <v>3049.8</v>
      </c>
      <c r="I1947" s="108">
        <f t="shared" si="53"/>
        <v>0</v>
      </c>
    </row>
    <row r="1948" spans="1:9" x14ac:dyDescent="0.25">
      <c r="A1948" s="103">
        <v>42782</v>
      </c>
      <c r="B1948" s="119" t="s">
        <v>6228</v>
      </c>
      <c r="C1948" s="120"/>
      <c r="D1948" s="106">
        <v>101283</v>
      </c>
      <c r="E1948" s="107" t="s">
        <v>1259</v>
      </c>
      <c r="F1948" s="108">
        <v>1651.2</v>
      </c>
      <c r="G1948" s="111">
        <v>42782</v>
      </c>
      <c r="H1948" s="93">
        <f t="shared" si="54"/>
        <v>1651.2</v>
      </c>
      <c r="I1948" s="108">
        <f t="shared" si="53"/>
        <v>0</v>
      </c>
    </row>
    <row r="1949" spans="1:9" x14ac:dyDescent="0.25">
      <c r="A1949" s="103">
        <v>42782</v>
      </c>
      <c r="B1949" s="119" t="s">
        <v>6229</v>
      </c>
      <c r="C1949" s="120"/>
      <c r="D1949" s="106">
        <v>101284</v>
      </c>
      <c r="E1949" s="107" t="s">
        <v>509</v>
      </c>
      <c r="F1949" s="108">
        <v>22761</v>
      </c>
      <c r="G1949" s="111">
        <v>42787</v>
      </c>
      <c r="H1949" s="93">
        <f t="shared" si="54"/>
        <v>22761</v>
      </c>
      <c r="I1949" s="108">
        <f t="shared" si="53"/>
        <v>0</v>
      </c>
    </row>
    <row r="1950" spans="1:9" x14ac:dyDescent="0.25">
      <c r="A1950" s="103">
        <v>42782</v>
      </c>
      <c r="B1950" s="119" t="s">
        <v>6230</v>
      </c>
      <c r="C1950" s="120"/>
      <c r="D1950" s="106">
        <v>101285</v>
      </c>
      <c r="E1950" s="107" t="s">
        <v>445</v>
      </c>
      <c r="F1950" s="108">
        <v>2430</v>
      </c>
      <c r="G1950" s="111">
        <v>42782</v>
      </c>
      <c r="H1950" s="93">
        <f t="shared" si="54"/>
        <v>2430</v>
      </c>
      <c r="I1950" s="108">
        <f t="shared" si="53"/>
        <v>0</v>
      </c>
    </row>
    <row r="1951" spans="1:9" x14ac:dyDescent="0.25">
      <c r="A1951" s="103">
        <v>42782</v>
      </c>
      <c r="B1951" s="119" t="s">
        <v>6231</v>
      </c>
      <c r="C1951" s="120"/>
      <c r="D1951" s="106">
        <v>101286</v>
      </c>
      <c r="E1951" s="107" t="s">
        <v>470</v>
      </c>
      <c r="F1951" s="108">
        <v>14119.8</v>
      </c>
      <c r="G1951" s="111">
        <v>42782</v>
      </c>
      <c r="H1951" s="93">
        <f t="shared" si="54"/>
        <v>14119.8</v>
      </c>
      <c r="I1951" s="108">
        <f t="shared" si="53"/>
        <v>0</v>
      </c>
    </row>
    <row r="1952" spans="1:9" x14ac:dyDescent="0.25">
      <c r="A1952" s="103">
        <v>42782</v>
      </c>
      <c r="B1952" s="119" t="s">
        <v>6232</v>
      </c>
      <c r="C1952" s="120"/>
      <c r="D1952" s="106">
        <v>101287</v>
      </c>
      <c r="E1952" s="107" t="s">
        <v>109</v>
      </c>
      <c r="F1952" s="108">
        <v>4480.2</v>
      </c>
      <c r="G1952" s="111">
        <v>42782</v>
      </c>
      <c r="H1952" s="93">
        <f t="shared" si="54"/>
        <v>4480.2</v>
      </c>
      <c r="I1952" s="108">
        <f t="shared" si="53"/>
        <v>0</v>
      </c>
    </row>
    <row r="1953" spans="1:9" x14ac:dyDescent="0.25">
      <c r="A1953" s="103">
        <v>42782</v>
      </c>
      <c r="B1953" s="119" t="s">
        <v>6233</v>
      </c>
      <c r="C1953" s="120"/>
      <c r="D1953" s="106">
        <v>101288</v>
      </c>
      <c r="E1953" s="107" t="s">
        <v>30</v>
      </c>
      <c r="F1953" s="108">
        <v>374.4</v>
      </c>
      <c r="G1953" s="111">
        <v>42782</v>
      </c>
      <c r="H1953" s="93">
        <f t="shared" si="54"/>
        <v>374.4</v>
      </c>
      <c r="I1953" s="108">
        <f t="shared" si="53"/>
        <v>0</v>
      </c>
    </row>
    <row r="1954" spans="1:9" x14ac:dyDescent="0.25">
      <c r="A1954" s="103">
        <v>42782</v>
      </c>
      <c r="B1954" s="119" t="s">
        <v>6234</v>
      </c>
      <c r="C1954" s="120"/>
      <c r="D1954" s="106">
        <v>101289</v>
      </c>
      <c r="E1954" s="107" t="s">
        <v>492</v>
      </c>
      <c r="F1954" s="108">
        <v>24800.2</v>
      </c>
      <c r="G1954" s="111">
        <v>42788</v>
      </c>
      <c r="H1954" s="93">
        <f t="shared" si="54"/>
        <v>24800.2</v>
      </c>
      <c r="I1954" s="108">
        <f t="shared" si="53"/>
        <v>0</v>
      </c>
    </row>
    <row r="1955" spans="1:9" x14ac:dyDescent="0.25">
      <c r="A1955" s="103">
        <v>42782</v>
      </c>
      <c r="B1955" s="119" t="s">
        <v>6235</v>
      </c>
      <c r="C1955" s="120"/>
      <c r="D1955" s="106">
        <v>101290</v>
      </c>
      <c r="E1955" s="107" t="s">
        <v>5273</v>
      </c>
      <c r="F1955" s="108">
        <v>31879.599999999999</v>
      </c>
      <c r="G1955" s="111">
        <v>42782</v>
      </c>
      <c r="H1955" s="93">
        <f t="shared" si="54"/>
        <v>31879.599999999999</v>
      </c>
      <c r="I1955" s="108">
        <f t="shared" si="53"/>
        <v>0</v>
      </c>
    </row>
    <row r="1956" spans="1:9" x14ac:dyDescent="0.25">
      <c r="A1956" s="103">
        <v>42782</v>
      </c>
      <c r="B1956" s="119" t="s">
        <v>6236</v>
      </c>
      <c r="C1956" s="120"/>
      <c r="D1956" s="106">
        <v>101291</v>
      </c>
      <c r="E1956" s="107" t="s">
        <v>122</v>
      </c>
      <c r="F1956" s="108">
        <v>24913.599999999999</v>
      </c>
      <c r="G1956" s="111"/>
      <c r="H1956" s="93">
        <f t="shared" si="54"/>
        <v>24913.599999999999</v>
      </c>
      <c r="I1956" s="108">
        <f t="shared" si="53"/>
        <v>0</v>
      </c>
    </row>
    <row r="1957" spans="1:9" x14ac:dyDescent="0.25">
      <c r="A1957" s="103">
        <v>42782</v>
      </c>
      <c r="B1957" s="119" t="s">
        <v>6237</v>
      </c>
      <c r="C1957" s="120"/>
      <c r="D1957" s="106">
        <v>101292</v>
      </c>
      <c r="E1957" s="107" t="s">
        <v>122</v>
      </c>
      <c r="F1957" s="108">
        <v>5786.8</v>
      </c>
      <c r="G1957" s="111">
        <v>42783</v>
      </c>
      <c r="H1957" s="93">
        <f t="shared" si="54"/>
        <v>5786.8</v>
      </c>
      <c r="I1957" s="108">
        <f t="shared" si="53"/>
        <v>0</v>
      </c>
    </row>
    <row r="1958" spans="1:9" x14ac:dyDescent="0.25">
      <c r="A1958" s="103">
        <v>42782</v>
      </c>
      <c r="B1958" s="119" t="s">
        <v>6238</v>
      </c>
      <c r="C1958" s="120"/>
      <c r="D1958" s="106">
        <v>101293</v>
      </c>
      <c r="E1958" s="107" t="s">
        <v>302</v>
      </c>
      <c r="F1958" s="108">
        <v>12763.8</v>
      </c>
      <c r="G1958" s="111">
        <v>42782</v>
      </c>
      <c r="H1958" s="93">
        <f t="shared" si="54"/>
        <v>12763.8</v>
      </c>
      <c r="I1958" s="108">
        <f t="shared" si="53"/>
        <v>0</v>
      </c>
    </row>
    <row r="1959" spans="1:9" x14ac:dyDescent="0.25">
      <c r="A1959" s="103">
        <v>42782</v>
      </c>
      <c r="B1959" s="119" t="s">
        <v>6239</v>
      </c>
      <c r="C1959" s="120"/>
      <c r="D1959" s="106">
        <v>101294</v>
      </c>
      <c r="E1959" s="107" t="s">
        <v>159</v>
      </c>
      <c r="F1959" s="108">
        <v>7944.8</v>
      </c>
      <c r="G1959" s="111">
        <v>42782</v>
      </c>
      <c r="H1959" s="93">
        <f t="shared" si="54"/>
        <v>7944.8</v>
      </c>
      <c r="I1959" s="108">
        <f t="shared" si="53"/>
        <v>0</v>
      </c>
    </row>
    <row r="1960" spans="1:9" x14ac:dyDescent="0.25">
      <c r="A1960" s="103">
        <v>42782</v>
      </c>
      <c r="B1960" s="119" t="s">
        <v>6240</v>
      </c>
      <c r="C1960" s="120"/>
      <c r="D1960" s="106">
        <v>101295</v>
      </c>
      <c r="E1960" s="107" t="s">
        <v>305</v>
      </c>
      <c r="F1960" s="108">
        <v>2302.4</v>
      </c>
      <c r="G1960" s="111">
        <v>42787</v>
      </c>
      <c r="H1960" s="93">
        <f t="shared" si="54"/>
        <v>2302.4</v>
      </c>
      <c r="I1960" s="108">
        <f t="shared" si="53"/>
        <v>0</v>
      </c>
    </row>
    <row r="1961" spans="1:9" x14ac:dyDescent="0.25">
      <c r="A1961" s="103">
        <v>42782</v>
      </c>
      <c r="B1961" s="119" t="s">
        <v>6241</v>
      </c>
      <c r="C1961" s="120"/>
      <c r="D1961" s="106">
        <v>101296</v>
      </c>
      <c r="E1961" s="107" t="s">
        <v>476</v>
      </c>
      <c r="F1961" s="108">
        <v>16751.400000000001</v>
      </c>
      <c r="G1961" s="111">
        <v>42784</v>
      </c>
      <c r="H1961" s="93">
        <f t="shared" si="54"/>
        <v>16751.400000000001</v>
      </c>
      <c r="I1961" s="108">
        <f t="shared" si="53"/>
        <v>0</v>
      </c>
    </row>
    <row r="1962" spans="1:9" x14ac:dyDescent="0.25">
      <c r="A1962" s="103">
        <v>42782</v>
      </c>
      <c r="B1962" s="119" t="s">
        <v>6242</v>
      </c>
      <c r="C1962" s="120"/>
      <c r="D1962" s="106">
        <v>101297</v>
      </c>
      <c r="E1962" s="107" t="s">
        <v>176</v>
      </c>
      <c r="F1962" s="108">
        <v>1081.2</v>
      </c>
      <c r="G1962" s="111"/>
      <c r="H1962" s="93">
        <f t="shared" si="54"/>
        <v>1081.2</v>
      </c>
      <c r="I1962" s="108">
        <f t="shared" si="53"/>
        <v>0</v>
      </c>
    </row>
    <row r="1963" spans="1:9" x14ac:dyDescent="0.25">
      <c r="A1963" s="103">
        <v>42782</v>
      </c>
      <c r="B1963" s="119" t="s">
        <v>6243</v>
      </c>
      <c r="C1963" s="120"/>
      <c r="D1963" s="106">
        <v>101298</v>
      </c>
      <c r="E1963" s="107" t="s">
        <v>3095</v>
      </c>
      <c r="F1963" s="108">
        <v>43284</v>
      </c>
      <c r="G1963" s="111">
        <v>42782</v>
      </c>
      <c r="H1963" s="93">
        <f t="shared" si="54"/>
        <v>43284</v>
      </c>
      <c r="I1963" s="108">
        <f t="shared" si="53"/>
        <v>0</v>
      </c>
    </row>
    <row r="1964" spans="1:9" x14ac:dyDescent="0.25">
      <c r="A1964" s="103">
        <v>42782</v>
      </c>
      <c r="B1964" s="119" t="s">
        <v>6244</v>
      </c>
      <c r="C1964" s="120"/>
      <c r="D1964" s="106">
        <v>101299</v>
      </c>
      <c r="E1964" s="107" t="s">
        <v>21</v>
      </c>
      <c r="F1964" s="108">
        <v>49032</v>
      </c>
      <c r="G1964" s="111">
        <v>42800</v>
      </c>
      <c r="H1964" s="93">
        <f t="shared" si="54"/>
        <v>49032</v>
      </c>
      <c r="I1964" s="108">
        <f t="shared" si="53"/>
        <v>0</v>
      </c>
    </row>
    <row r="1965" spans="1:9" x14ac:dyDescent="0.25">
      <c r="A1965" s="103">
        <v>42782</v>
      </c>
      <c r="B1965" s="119" t="s">
        <v>6245</v>
      </c>
      <c r="C1965" s="120"/>
      <c r="D1965" s="106">
        <v>101300</v>
      </c>
      <c r="E1965" s="107" t="s">
        <v>168</v>
      </c>
      <c r="F1965" s="108">
        <v>783.6</v>
      </c>
      <c r="G1965" s="111">
        <v>42782</v>
      </c>
      <c r="H1965" s="93">
        <f t="shared" si="54"/>
        <v>783.6</v>
      </c>
      <c r="I1965" s="108">
        <f t="shared" si="53"/>
        <v>0</v>
      </c>
    </row>
    <row r="1966" spans="1:9" x14ac:dyDescent="0.25">
      <c r="A1966" s="103">
        <v>42782</v>
      </c>
      <c r="B1966" s="119" t="s">
        <v>6246</v>
      </c>
      <c r="C1966" s="120"/>
      <c r="D1966" s="106">
        <v>101301</v>
      </c>
      <c r="E1966" s="107" t="s">
        <v>30</v>
      </c>
      <c r="F1966" s="108">
        <v>17884</v>
      </c>
      <c r="G1966" s="111">
        <v>42782</v>
      </c>
      <c r="H1966" s="93">
        <f t="shared" si="54"/>
        <v>17884</v>
      </c>
      <c r="I1966" s="108">
        <f t="shared" si="53"/>
        <v>0</v>
      </c>
    </row>
    <row r="1967" spans="1:9" x14ac:dyDescent="0.25">
      <c r="A1967" s="103">
        <v>42782</v>
      </c>
      <c r="B1967" s="119" t="s">
        <v>6247</v>
      </c>
      <c r="C1967" s="120"/>
      <c r="D1967" s="106">
        <v>101302</v>
      </c>
      <c r="E1967" s="107" t="s">
        <v>2240</v>
      </c>
      <c r="F1967" s="108">
        <v>6724.2</v>
      </c>
      <c r="G1967" s="111"/>
      <c r="H1967" s="93">
        <f t="shared" si="54"/>
        <v>6724.2</v>
      </c>
      <c r="I1967" s="108">
        <f t="shared" si="53"/>
        <v>0</v>
      </c>
    </row>
    <row r="1968" spans="1:9" x14ac:dyDescent="0.25">
      <c r="A1968" s="103">
        <v>42782</v>
      </c>
      <c r="B1968" s="119" t="s">
        <v>6248</v>
      </c>
      <c r="C1968" s="120"/>
      <c r="D1968" s="106">
        <v>101303</v>
      </c>
      <c r="E1968" s="107" t="s">
        <v>651</v>
      </c>
      <c r="F1968" s="108">
        <v>43948.4</v>
      </c>
      <c r="G1968" s="111"/>
      <c r="H1968" s="93">
        <f t="shared" si="54"/>
        <v>43948.4</v>
      </c>
      <c r="I1968" s="108">
        <f t="shared" si="53"/>
        <v>0</v>
      </c>
    </row>
    <row r="1969" spans="1:9" x14ac:dyDescent="0.25">
      <c r="A1969" s="103">
        <v>42782</v>
      </c>
      <c r="B1969" s="119" t="s">
        <v>6249</v>
      </c>
      <c r="C1969" s="120"/>
      <c r="D1969" s="106">
        <v>101304</v>
      </c>
      <c r="E1969" s="116" t="s">
        <v>866</v>
      </c>
      <c r="F1969" s="117">
        <v>0</v>
      </c>
      <c r="G1969" s="118" t="s">
        <v>95</v>
      </c>
      <c r="H1969" s="117">
        <f t="shared" si="54"/>
        <v>0</v>
      </c>
      <c r="I1969" s="117">
        <f t="shared" si="53"/>
        <v>0</v>
      </c>
    </row>
    <row r="1970" spans="1:9" x14ac:dyDescent="0.25">
      <c r="A1970" s="103">
        <v>42782</v>
      </c>
      <c r="B1970" s="119" t="s">
        <v>6250</v>
      </c>
      <c r="C1970" s="120"/>
      <c r="D1970" s="106">
        <v>101305</v>
      </c>
      <c r="E1970" s="107" t="s">
        <v>866</v>
      </c>
      <c r="F1970" s="108">
        <v>6256.2</v>
      </c>
      <c r="G1970" s="111"/>
      <c r="H1970" s="93">
        <f t="shared" si="54"/>
        <v>6256.2</v>
      </c>
      <c r="I1970" s="108">
        <f t="shared" si="53"/>
        <v>0</v>
      </c>
    </row>
    <row r="1971" spans="1:9" x14ac:dyDescent="0.25">
      <c r="A1971" s="103">
        <v>42782</v>
      </c>
      <c r="B1971" s="119" t="s">
        <v>6251</v>
      </c>
      <c r="C1971" s="120"/>
      <c r="D1971" s="106">
        <v>101306</v>
      </c>
      <c r="E1971" s="107" t="s">
        <v>3361</v>
      </c>
      <c r="F1971" s="108">
        <v>2074.8000000000002</v>
      </c>
      <c r="G1971" s="111">
        <v>42782</v>
      </c>
      <c r="H1971" s="93">
        <f t="shared" si="54"/>
        <v>2074.8000000000002</v>
      </c>
      <c r="I1971" s="108">
        <f t="shared" si="53"/>
        <v>0</v>
      </c>
    </row>
    <row r="1972" spans="1:9" x14ac:dyDescent="0.25">
      <c r="A1972" s="103">
        <v>42782</v>
      </c>
      <c r="B1972" s="119" t="s">
        <v>6252</v>
      </c>
      <c r="C1972" s="120"/>
      <c r="D1972" s="106">
        <v>101307</v>
      </c>
      <c r="E1972" s="107" t="s">
        <v>356</v>
      </c>
      <c r="F1972" s="108">
        <v>6696.8</v>
      </c>
      <c r="G1972" s="111">
        <v>42783</v>
      </c>
      <c r="H1972" s="93">
        <f t="shared" si="54"/>
        <v>6696.8</v>
      </c>
      <c r="I1972" s="108">
        <f t="shared" si="53"/>
        <v>0</v>
      </c>
    </row>
    <row r="1973" spans="1:9" x14ac:dyDescent="0.25">
      <c r="A1973" s="103">
        <v>42782</v>
      </c>
      <c r="B1973" s="119" t="s">
        <v>6253</v>
      </c>
      <c r="C1973" s="120"/>
      <c r="D1973" s="106">
        <v>101308</v>
      </c>
      <c r="E1973" s="107" t="s">
        <v>656</v>
      </c>
      <c r="F1973" s="108">
        <v>8835.6</v>
      </c>
      <c r="G1973" s="111">
        <v>42783</v>
      </c>
      <c r="H1973" s="93">
        <f t="shared" si="54"/>
        <v>8835.6</v>
      </c>
      <c r="I1973" s="108">
        <f t="shared" si="53"/>
        <v>0</v>
      </c>
    </row>
    <row r="1974" spans="1:9" x14ac:dyDescent="0.25">
      <c r="A1974" s="103">
        <v>42782</v>
      </c>
      <c r="B1974" s="119" t="s">
        <v>6254</v>
      </c>
      <c r="C1974" s="120"/>
      <c r="D1974" s="106">
        <v>101309</v>
      </c>
      <c r="E1974" s="107" t="s">
        <v>133</v>
      </c>
      <c r="F1974" s="108">
        <v>10319.1</v>
      </c>
      <c r="G1974" s="111">
        <v>42786</v>
      </c>
      <c r="H1974" s="93">
        <f t="shared" si="54"/>
        <v>10319.1</v>
      </c>
      <c r="I1974" s="108">
        <f t="shared" si="53"/>
        <v>0</v>
      </c>
    </row>
    <row r="1975" spans="1:9" x14ac:dyDescent="0.25">
      <c r="A1975" s="103">
        <v>42782</v>
      </c>
      <c r="B1975" s="119" t="s">
        <v>6255</v>
      </c>
      <c r="C1975" s="120"/>
      <c r="D1975" s="106">
        <v>101310</v>
      </c>
      <c r="E1975" s="107" t="s">
        <v>182</v>
      </c>
      <c r="F1975" s="108">
        <v>4900</v>
      </c>
      <c r="G1975" s="111">
        <v>42783</v>
      </c>
      <c r="H1975" s="93">
        <f t="shared" si="54"/>
        <v>4900</v>
      </c>
      <c r="I1975" s="108">
        <f t="shared" si="53"/>
        <v>0</v>
      </c>
    </row>
    <row r="1976" spans="1:9" x14ac:dyDescent="0.25">
      <c r="A1976" s="103">
        <v>42782</v>
      </c>
      <c r="B1976" s="119" t="s">
        <v>6256</v>
      </c>
      <c r="C1976" s="120"/>
      <c r="D1976" s="106">
        <v>101311</v>
      </c>
      <c r="E1976" s="107" t="s">
        <v>5294</v>
      </c>
      <c r="F1976" s="108">
        <v>13321.2</v>
      </c>
      <c r="G1976" s="111">
        <v>42783</v>
      </c>
      <c r="H1976" s="93">
        <f t="shared" si="54"/>
        <v>13321.2</v>
      </c>
      <c r="I1976" s="108">
        <f t="shared" ref="I1976:I2039" si="55">F1976-H1976</f>
        <v>0</v>
      </c>
    </row>
    <row r="1977" spans="1:9" x14ac:dyDescent="0.25">
      <c r="A1977" s="103">
        <v>42782</v>
      </c>
      <c r="B1977" s="119" t="s">
        <v>6257</v>
      </c>
      <c r="C1977" s="120"/>
      <c r="D1977" s="106">
        <v>101312</v>
      </c>
      <c r="E1977" s="107" t="s">
        <v>9</v>
      </c>
      <c r="F1977" s="108">
        <v>9757.4</v>
      </c>
      <c r="G1977" s="111">
        <v>42787</v>
      </c>
      <c r="H1977" s="93">
        <f t="shared" si="54"/>
        <v>9757.4</v>
      </c>
      <c r="I1977" s="108">
        <f t="shared" si="55"/>
        <v>0</v>
      </c>
    </row>
    <row r="1978" spans="1:9" x14ac:dyDescent="0.25">
      <c r="A1978" s="103">
        <v>42782</v>
      </c>
      <c r="B1978" s="119" t="s">
        <v>6258</v>
      </c>
      <c r="C1978" s="120"/>
      <c r="D1978" s="106">
        <v>101313</v>
      </c>
      <c r="E1978" s="107" t="s">
        <v>113</v>
      </c>
      <c r="F1978" s="108">
        <v>1896.4</v>
      </c>
      <c r="G1978" s="111">
        <v>42783</v>
      </c>
      <c r="H1978" s="93">
        <f t="shared" si="54"/>
        <v>1896.4</v>
      </c>
      <c r="I1978" s="108">
        <f t="shared" si="55"/>
        <v>0</v>
      </c>
    </row>
    <row r="1979" spans="1:9" x14ac:dyDescent="0.25">
      <c r="A1979" s="103">
        <v>42782</v>
      </c>
      <c r="B1979" s="119" t="s">
        <v>6259</v>
      </c>
      <c r="C1979" s="120"/>
      <c r="D1979" s="106">
        <v>101314</v>
      </c>
      <c r="E1979" s="107" t="s">
        <v>30</v>
      </c>
      <c r="F1979" s="108">
        <v>665</v>
      </c>
      <c r="G1979" s="111">
        <v>42782</v>
      </c>
      <c r="H1979" s="93">
        <f t="shared" si="54"/>
        <v>665</v>
      </c>
      <c r="I1979" s="108">
        <f t="shared" si="55"/>
        <v>0</v>
      </c>
    </row>
    <row r="1980" spans="1:9" x14ac:dyDescent="0.25">
      <c r="A1980" s="103">
        <v>42782</v>
      </c>
      <c r="B1980" s="119" t="s">
        <v>6260</v>
      </c>
      <c r="C1980" s="120"/>
      <c r="D1980" s="106">
        <v>101315</v>
      </c>
      <c r="E1980" s="107" t="s">
        <v>3219</v>
      </c>
      <c r="F1980" s="108">
        <v>15290.8</v>
      </c>
      <c r="G1980" s="111">
        <v>42782</v>
      </c>
      <c r="H1980" s="93">
        <f t="shared" si="54"/>
        <v>15290.8</v>
      </c>
      <c r="I1980" s="108">
        <f t="shared" si="55"/>
        <v>0</v>
      </c>
    </row>
    <row r="1981" spans="1:9" x14ac:dyDescent="0.25">
      <c r="A1981" s="103">
        <v>42782</v>
      </c>
      <c r="B1981" s="119" t="s">
        <v>6261</v>
      </c>
      <c r="C1981" s="120"/>
      <c r="D1981" s="106">
        <v>101316</v>
      </c>
      <c r="E1981" s="107" t="s">
        <v>231</v>
      </c>
      <c r="F1981" s="108">
        <v>2632</v>
      </c>
      <c r="G1981" s="111">
        <v>42783</v>
      </c>
      <c r="H1981" s="93">
        <f t="shared" ref="H1981:H1986" si="56">F1981</f>
        <v>2632</v>
      </c>
      <c r="I1981" s="108">
        <f t="shared" si="55"/>
        <v>0</v>
      </c>
    </row>
    <row r="1982" spans="1:9" x14ac:dyDescent="0.25">
      <c r="A1982" s="103">
        <v>42782</v>
      </c>
      <c r="B1982" s="119" t="s">
        <v>6262</v>
      </c>
      <c r="C1982" s="120"/>
      <c r="D1982" s="106">
        <v>101317</v>
      </c>
      <c r="E1982" s="107" t="s">
        <v>6263</v>
      </c>
      <c r="F1982" s="108">
        <v>1890</v>
      </c>
      <c r="G1982" s="111">
        <v>42782</v>
      </c>
      <c r="H1982" s="93">
        <f t="shared" si="56"/>
        <v>1890</v>
      </c>
      <c r="I1982" s="108">
        <f t="shared" si="55"/>
        <v>0</v>
      </c>
    </row>
    <row r="1983" spans="1:9" x14ac:dyDescent="0.25">
      <c r="A1983" s="103">
        <v>42782</v>
      </c>
      <c r="B1983" s="119" t="s">
        <v>6264</v>
      </c>
      <c r="C1983" s="120"/>
      <c r="D1983" s="106">
        <v>101318</v>
      </c>
      <c r="E1983" s="107" t="s">
        <v>125</v>
      </c>
      <c r="F1983" s="108">
        <v>7089.2</v>
      </c>
      <c r="G1983" s="111">
        <v>42783</v>
      </c>
      <c r="H1983" s="93">
        <f t="shared" si="56"/>
        <v>7089.2</v>
      </c>
      <c r="I1983" s="108">
        <f t="shared" si="55"/>
        <v>0</v>
      </c>
    </row>
    <row r="1984" spans="1:9" x14ac:dyDescent="0.25">
      <c r="A1984" s="103">
        <v>42782</v>
      </c>
      <c r="B1984" s="119" t="s">
        <v>6265</v>
      </c>
      <c r="C1984" s="120"/>
      <c r="D1984" s="106">
        <v>101319</v>
      </c>
      <c r="E1984" s="107" t="s">
        <v>5221</v>
      </c>
      <c r="F1984" s="108">
        <v>1412.4</v>
      </c>
      <c r="G1984" s="111">
        <v>42782</v>
      </c>
      <c r="H1984" s="93">
        <f t="shared" si="56"/>
        <v>1412.4</v>
      </c>
      <c r="I1984" s="108">
        <f t="shared" si="55"/>
        <v>0</v>
      </c>
    </row>
    <row r="1985" spans="1:9" x14ac:dyDescent="0.25">
      <c r="A1985" s="103">
        <v>42782</v>
      </c>
      <c r="B1985" s="119" t="s">
        <v>6266</v>
      </c>
      <c r="C1985" s="120"/>
      <c r="D1985" s="106">
        <v>101320</v>
      </c>
      <c r="E1985" s="107" t="s">
        <v>205</v>
      </c>
      <c r="F1985" s="108">
        <v>33878.6</v>
      </c>
      <c r="G1985" s="111">
        <v>42802</v>
      </c>
      <c r="H1985" s="93">
        <f t="shared" si="56"/>
        <v>33878.6</v>
      </c>
      <c r="I1985" s="108">
        <f t="shared" si="55"/>
        <v>0</v>
      </c>
    </row>
    <row r="1986" spans="1:9" x14ac:dyDescent="0.25">
      <c r="A1986" s="103">
        <v>42782</v>
      </c>
      <c r="B1986" s="119" t="s">
        <v>6267</v>
      </c>
      <c r="C1986" s="120"/>
      <c r="D1986" s="106">
        <v>101321</v>
      </c>
      <c r="E1986" s="107" t="s">
        <v>10</v>
      </c>
      <c r="F1986" s="108">
        <v>127766.92</v>
      </c>
      <c r="G1986" s="111">
        <v>42784</v>
      </c>
      <c r="H1986" s="93">
        <f t="shared" si="56"/>
        <v>127766.92</v>
      </c>
      <c r="I1986" s="108">
        <f t="shared" si="55"/>
        <v>0</v>
      </c>
    </row>
    <row r="1987" spans="1:9" ht="30" x14ac:dyDescent="0.25">
      <c r="A1987" s="103">
        <v>42782</v>
      </c>
      <c r="B1987" s="119" t="s">
        <v>6268</v>
      </c>
      <c r="C1987" s="120"/>
      <c r="D1987" s="106">
        <v>101322</v>
      </c>
      <c r="E1987" s="107" t="s">
        <v>10</v>
      </c>
      <c r="F1987" s="108">
        <v>70850.100000000006</v>
      </c>
      <c r="G1987" s="114" t="s">
        <v>4459</v>
      </c>
      <c r="H1987" s="115">
        <f>69500.59+1349.51</f>
        <v>70850.099999999991</v>
      </c>
      <c r="I1987" s="115">
        <f t="shared" si="55"/>
        <v>0</v>
      </c>
    </row>
    <row r="1988" spans="1:9" x14ac:dyDescent="0.25">
      <c r="A1988" s="103">
        <v>42782</v>
      </c>
      <c r="B1988" s="119" t="s">
        <v>6269</v>
      </c>
      <c r="C1988" s="120"/>
      <c r="D1988" s="106">
        <v>101323</v>
      </c>
      <c r="E1988" s="107" t="s">
        <v>10</v>
      </c>
      <c r="F1988" s="108">
        <v>236844.72</v>
      </c>
      <c r="G1988" s="111">
        <v>42786</v>
      </c>
      <c r="H1988" s="93">
        <f t="shared" ref="H1988:H2051" si="57">F1988</f>
        <v>236844.72</v>
      </c>
      <c r="I1988" s="108">
        <f t="shared" si="55"/>
        <v>0</v>
      </c>
    </row>
    <row r="1989" spans="1:9" x14ac:dyDescent="0.25">
      <c r="A1989" s="103">
        <v>42782</v>
      </c>
      <c r="B1989" s="119" t="s">
        <v>6270</v>
      </c>
      <c r="C1989" s="120"/>
      <c r="D1989" s="106">
        <v>101324</v>
      </c>
      <c r="E1989" s="107" t="s">
        <v>10</v>
      </c>
      <c r="F1989" s="108">
        <v>80</v>
      </c>
      <c r="G1989" s="111">
        <v>42786</v>
      </c>
      <c r="H1989" s="93">
        <f t="shared" si="57"/>
        <v>80</v>
      </c>
      <c r="I1989" s="108">
        <f t="shared" si="55"/>
        <v>0</v>
      </c>
    </row>
    <row r="1990" spans="1:9" x14ac:dyDescent="0.25">
      <c r="A1990" s="103">
        <v>42782</v>
      </c>
      <c r="B1990" s="119" t="s">
        <v>6271</v>
      </c>
      <c r="C1990" s="120"/>
      <c r="D1990" s="106">
        <v>101325</v>
      </c>
      <c r="E1990" s="107" t="s">
        <v>693</v>
      </c>
      <c r="F1990" s="108">
        <v>22650.5</v>
      </c>
      <c r="G1990" s="111">
        <v>42783</v>
      </c>
      <c r="H1990" s="93">
        <f t="shared" si="57"/>
        <v>22650.5</v>
      </c>
      <c r="I1990" s="108">
        <f t="shared" si="55"/>
        <v>0</v>
      </c>
    </row>
    <row r="1991" spans="1:9" x14ac:dyDescent="0.25">
      <c r="A1991" s="103">
        <v>42782</v>
      </c>
      <c r="B1991" s="119" t="s">
        <v>6272</v>
      </c>
      <c r="C1991" s="120"/>
      <c r="D1991" s="106">
        <v>101326</v>
      </c>
      <c r="E1991" s="107" t="s">
        <v>428</v>
      </c>
      <c r="F1991" s="108">
        <v>562</v>
      </c>
      <c r="G1991" s="111">
        <v>42784</v>
      </c>
      <c r="H1991" s="93">
        <f t="shared" si="57"/>
        <v>562</v>
      </c>
      <c r="I1991" s="108">
        <f t="shared" si="55"/>
        <v>0</v>
      </c>
    </row>
    <row r="1992" spans="1:9" x14ac:dyDescent="0.25">
      <c r="A1992" s="103">
        <v>42782</v>
      </c>
      <c r="B1992" s="119" t="s">
        <v>6273</v>
      </c>
      <c r="C1992" s="120"/>
      <c r="D1992" s="106">
        <v>101327</v>
      </c>
      <c r="E1992" s="107" t="s">
        <v>30</v>
      </c>
      <c r="F1992" s="108">
        <v>1708</v>
      </c>
      <c r="G1992" s="111">
        <v>42783</v>
      </c>
      <c r="H1992" s="93">
        <f t="shared" si="57"/>
        <v>1708</v>
      </c>
      <c r="I1992" s="108">
        <f t="shared" si="55"/>
        <v>0</v>
      </c>
    </row>
    <row r="1993" spans="1:9" x14ac:dyDescent="0.25">
      <c r="A1993" s="103">
        <v>42782</v>
      </c>
      <c r="B1993" s="119" t="s">
        <v>6274</v>
      </c>
      <c r="C1993" s="120"/>
      <c r="D1993" s="106">
        <v>101328</v>
      </c>
      <c r="E1993" s="107" t="s">
        <v>367</v>
      </c>
      <c r="F1993" s="108">
        <v>900</v>
      </c>
      <c r="G1993" s="111">
        <v>42782</v>
      </c>
      <c r="H1993" s="93">
        <f t="shared" si="57"/>
        <v>900</v>
      </c>
      <c r="I1993" s="108">
        <f t="shared" si="55"/>
        <v>0</v>
      </c>
    </row>
    <row r="1994" spans="1:9" x14ac:dyDescent="0.25">
      <c r="A1994" s="103">
        <v>42782</v>
      </c>
      <c r="B1994" s="119" t="s">
        <v>6275</v>
      </c>
      <c r="C1994" s="120"/>
      <c r="D1994" s="106">
        <v>101329</v>
      </c>
      <c r="E1994" s="107" t="s">
        <v>670</v>
      </c>
      <c r="F1994" s="108">
        <v>135728.28</v>
      </c>
      <c r="G1994" s="111">
        <v>42789</v>
      </c>
      <c r="H1994" s="93">
        <f t="shared" si="57"/>
        <v>135728.28</v>
      </c>
      <c r="I1994" s="108">
        <f t="shared" si="55"/>
        <v>0</v>
      </c>
    </row>
    <row r="1995" spans="1:9" x14ac:dyDescent="0.25">
      <c r="A1995" s="103">
        <v>42782</v>
      </c>
      <c r="B1995" s="119" t="s">
        <v>6276</v>
      </c>
      <c r="C1995" s="120"/>
      <c r="D1995" s="106">
        <v>101330</v>
      </c>
      <c r="E1995" s="107" t="s">
        <v>688</v>
      </c>
      <c r="F1995" s="108">
        <v>14964.9</v>
      </c>
      <c r="G1995" s="111">
        <v>42784</v>
      </c>
      <c r="H1995" s="93">
        <f t="shared" si="57"/>
        <v>14964.9</v>
      </c>
      <c r="I1995" s="108">
        <f t="shared" si="55"/>
        <v>0</v>
      </c>
    </row>
    <row r="1996" spans="1:9" x14ac:dyDescent="0.25">
      <c r="A1996" s="103">
        <v>42782</v>
      </c>
      <c r="B1996" s="119" t="s">
        <v>6277</v>
      </c>
      <c r="C1996" s="120"/>
      <c r="D1996" s="106">
        <v>101331</v>
      </c>
      <c r="E1996" s="107" t="s">
        <v>686</v>
      </c>
      <c r="F1996" s="108">
        <v>17136.2</v>
      </c>
      <c r="G1996" s="111">
        <v>42784</v>
      </c>
      <c r="H1996" s="93">
        <f t="shared" si="57"/>
        <v>17136.2</v>
      </c>
      <c r="I1996" s="108">
        <f t="shared" si="55"/>
        <v>0</v>
      </c>
    </row>
    <row r="1997" spans="1:9" x14ac:dyDescent="0.25">
      <c r="A1997" s="103">
        <v>42782</v>
      </c>
      <c r="B1997" s="119" t="s">
        <v>6278</v>
      </c>
      <c r="C1997" s="120"/>
      <c r="D1997" s="106">
        <v>101332</v>
      </c>
      <c r="E1997" s="107" t="s">
        <v>670</v>
      </c>
      <c r="F1997" s="108">
        <v>49036.1</v>
      </c>
      <c r="G1997" s="111">
        <v>42789</v>
      </c>
      <c r="H1997" s="93">
        <f t="shared" si="57"/>
        <v>49036.1</v>
      </c>
      <c r="I1997" s="108">
        <f t="shared" si="55"/>
        <v>0</v>
      </c>
    </row>
    <row r="1998" spans="1:9" x14ac:dyDescent="0.25">
      <c r="A1998" s="103">
        <v>42782</v>
      </c>
      <c r="B1998" s="119" t="s">
        <v>6279</v>
      </c>
      <c r="C1998" s="120"/>
      <c r="D1998" s="106">
        <v>101333</v>
      </c>
      <c r="E1998" s="107" t="s">
        <v>682</v>
      </c>
      <c r="F1998" s="108">
        <v>9964.5</v>
      </c>
      <c r="G1998" s="111">
        <v>42784</v>
      </c>
      <c r="H1998" s="93">
        <f t="shared" si="57"/>
        <v>9964.5</v>
      </c>
      <c r="I1998" s="108">
        <f t="shared" si="55"/>
        <v>0</v>
      </c>
    </row>
    <row r="1999" spans="1:9" x14ac:dyDescent="0.25">
      <c r="A1999" s="103">
        <v>42782</v>
      </c>
      <c r="B1999" s="119" t="s">
        <v>6280</v>
      </c>
      <c r="C1999" s="120"/>
      <c r="D1999" s="106">
        <v>101334</v>
      </c>
      <c r="E1999" s="107" t="s">
        <v>680</v>
      </c>
      <c r="F1999" s="108">
        <v>3236.6</v>
      </c>
      <c r="G1999" s="111">
        <v>42784</v>
      </c>
      <c r="H1999" s="93">
        <f t="shared" si="57"/>
        <v>3236.6</v>
      </c>
      <c r="I1999" s="108">
        <f t="shared" si="55"/>
        <v>0</v>
      </c>
    </row>
    <row r="2000" spans="1:9" x14ac:dyDescent="0.25">
      <c r="A2000" s="103">
        <v>42782</v>
      </c>
      <c r="B2000" s="119" t="s">
        <v>6281</v>
      </c>
      <c r="C2000" s="120"/>
      <c r="D2000" s="106">
        <v>101335</v>
      </c>
      <c r="E2000" s="107" t="s">
        <v>211</v>
      </c>
      <c r="F2000" s="108">
        <v>8615.6</v>
      </c>
      <c r="G2000" s="111">
        <v>42782</v>
      </c>
      <c r="H2000" s="93">
        <f t="shared" si="57"/>
        <v>8615.6</v>
      </c>
      <c r="I2000" s="108">
        <f t="shared" si="55"/>
        <v>0</v>
      </c>
    </row>
    <row r="2001" spans="1:9" x14ac:dyDescent="0.25">
      <c r="A2001" s="103">
        <v>42782</v>
      </c>
      <c r="B2001" s="119" t="s">
        <v>6282</v>
      </c>
      <c r="C2001" s="120"/>
      <c r="D2001" s="106">
        <v>101336</v>
      </c>
      <c r="E2001" s="107" t="s">
        <v>675</v>
      </c>
      <c r="F2001" s="108">
        <v>2352.3000000000002</v>
      </c>
      <c r="G2001" s="111">
        <v>42784</v>
      </c>
      <c r="H2001" s="93">
        <f t="shared" si="57"/>
        <v>2352.3000000000002</v>
      </c>
      <c r="I2001" s="108">
        <f t="shared" si="55"/>
        <v>0</v>
      </c>
    </row>
    <row r="2002" spans="1:9" x14ac:dyDescent="0.25">
      <c r="A2002" s="103">
        <v>42782</v>
      </c>
      <c r="B2002" s="119" t="s">
        <v>6283</v>
      </c>
      <c r="C2002" s="120"/>
      <c r="D2002" s="106">
        <v>101337</v>
      </c>
      <c r="E2002" s="107" t="s">
        <v>677</v>
      </c>
      <c r="F2002" s="108">
        <v>2565</v>
      </c>
      <c r="G2002" s="111">
        <v>42784</v>
      </c>
      <c r="H2002" s="93">
        <f t="shared" si="57"/>
        <v>2565</v>
      </c>
      <c r="I2002" s="108">
        <f t="shared" si="55"/>
        <v>0</v>
      </c>
    </row>
    <row r="2003" spans="1:9" x14ac:dyDescent="0.25">
      <c r="A2003" s="103">
        <v>42782</v>
      </c>
      <c r="B2003" s="119" t="s">
        <v>6284</v>
      </c>
      <c r="C2003" s="120"/>
      <c r="D2003" s="106">
        <v>101338</v>
      </c>
      <c r="E2003" s="107" t="s">
        <v>222</v>
      </c>
      <c r="F2003" s="108">
        <v>444815</v>
      </c>
      <c r="G2003" s="111">
        <v>42786</v>
      </c>
      <c r="H2003" s="93">
        <f t="shared" si="57"/>
        <v>444815</v>
      </c>
      <c r="I2003" s="108">
        <f t="shared" si="55"/>
        <v>0</v>
      </c>
    </row>
    <row r="2004" spans="1:9" x14ac:dyDescent="0.25">
      <c r="A2004" s="103">
        <v>42782</v>
      </c>
      <c r="B2004" s="119" t="s">
        <v>6285</v>
      </c>
      <c r="C2004" s="120"/>
      <c r="D2004" s="106">
        <v>101339</v>
      </c>
      <c r="E2004" s="107" t="s">
        <v>222</v>
      </c>
      <c r="F2004" s="108">
        <v>243504</v>
      </c>
      <c r="G2004" s="111">
        <v>42784</v>
      </c>
      <c r="H2004" s="93">
        <f t="shared" si="57"/>
        <v>243504</v>
      </c>
      <c r="I2004" s="108">
        <f t="shared" si="55"/>
        <v>0</v>
      </c>
    </row>
    <row r="2005" spans="1:9" x14ac:dyDescent="0.25">
      <c r="A2005" s="103">
        <v>42782</v>
      </c>
      <c r="B2005" s="119" t="s">
        <v>6286</v>
      </c>
      <c r="C2005" s="120"/>
      <c r="D2005" s="106">
        <v>101340</v>
      </c>
      <c r="E2005" s="107" t="s">
        <v>1598</v>
      </c>
      <c r="F2005" s="108">
        <v>2226.25</v>
      </c>
      <c r="G2005" s="111">
        <v>42784</v>
      </c>
      <c r="H2005" s="93">
        <f t="shared" si="57"/>
        <v>2226.25</v>
      </c>
      <c r="I2005" s="108">
        <f t="shared" si="55"/>
        <v>0</v>
      </c>
    </row>
    <row r="2006" spans="1:9" x14ac:dyDescent="0.25">
      <c r="A2006" s="103">
        <v>42782</v>
      </c>
      <c r="B2006" s="119" t="s">
        <v>6287</v>
      </c>
      <c r="C2006" s="120"/>
      <c r="D2006" s="106">
        <v>101341</v>
      </c>
      <c r="E2006" s="107" t="s">
        <v>10</v>
      </c>
      <c r="F2006" s="108">
        <v>14642.2</v>
      </c>
      <c r="G2006" s="111">
        <v>42786</v>
      </c>
      <c r="H2006" s="93">
        <f t="shared" si="57"/>
        <v>14642.2</v>
      </c>
      <c r="I2006" s="108">
        <f t="shared" si="55"/>
        <v>0</v>
      </c>
    </row>
    <row r="2007" spans="1:9" x14ac:dyDescent="0.25">
      <c r="A2007" s="103">
        <v>42782</v>
      </c>
      <c r="B2007" s="119" t="s">
        <v>6288</v>
      </c>
      <c r="C2007" s="120"/>
      <c r="D2007" s="106">
        <v>101342</v>
      </c>
      <c r="E2007" s="107" t="s">
        <v>1589</v>
      </c>
      <c r="F2007" s="108">
        <v>7081.9</v>
      </c>
      <c r="G2007" s="111">
        <v>42784</v>
      </c>
      <c r="H2007" s="93">
        <f t="shared" si="57"/>
        <v>7081.9</v>
      </c>
      <c r="I2007" s="108">
        <f t="shared" si="55"/>
        <v>0</v>
      </c>
    </row>
    <row r="2008" spans="1:9" x14ac:dyDescent="0.25">
      <c r="A2008" s="103">
        <v>42782</v>
      </c>
      <c r="B2008" s="119" t="s">
        <v>6289</v>
      </c>
      <c r="C2008" s="120"/>
      <c r="D2008" s="106">
        <v>101343</v>
      </c>
      <c r="E2008" s="107" t="s">
        <v>354</v>
      </c>
      <c r="F2008" s="108">
        <v>687.8</v>
      </c>
      <c r="G2008" s="111"/>
      <c r="H2008" s="93">
        <f t="shared" si="57"/>
        <v>687.8</v>
      </c>
      <c r="I2008" s="108">
        <f t="shared" si="55"/>
        <v>0</v>
      </c>
    </row>
    <row r="2009" spans="1:9" x14ac:dyDescent="0.25">
      <c r="A2009" s="103">
        <v>42782</v>
      </c>
      <c r="B2009" s="119" t="s">
        <v>6290</v>
      </c>
      <c r="C2009" s="120"/>
      <c r="D2009" s="106">
        <v>101344</v>
      </c>
      <c r="E2009" s="107" t="s">
        <v>312</v>
      </c>
      <c r="F2009" s="108">
        <v>14108.2</v>
      </c>
      <c r="G2009" s="111">
        <v>42794</v>
      </c>
      <c r="H2009" s="93">
        <f t="shared" si="57"/>
        <v>14108.2</v>
      </c>
      <c r="I2009" s="108">
        <f t="shared" si="55"/>
        <v>0</v>
      </c>
    </row>
    <row r="2010" spans="1:9" x14ac:dyDescent="0.25">
      <c r="A2010" s="103">
        <v>42782</v>
      </c>
      <c r="B2010" s="119" t="s">
        <v>6291</v>
      </c>
      <c r="C2010" s="120"/>
      <c r="D2010" s="106">
        <v>101345</v>
      </c>
      <c r="E2010" s="107" t="s">
        <v>670</v>
      </c>
      <c r="F2010" s="108">
        <v>3976.1</v>
      </c>
      <c r="G2010" s="111">
        <v>42789</v>
      </c>
      <c r="H2010" s="93">
        <f t="shared" si="57"/>
        <v>3976.1</v>
      </c>
      <c r="I2010" s="108">
        <f t="shared" si="55"/>
        <v>0</v>
      </c>
    </row>
    <row r="2011" spans="1:9" x14ac:dyDescent="0.25">
      <c r="A2011" s="103">
        <v>42782</v>
      </c>
      <c r="B2011" s="119" t="s">
        <v>6292</v>
      </c>
      <c r="C2011" s="120"/>
      <c r="D2011" s="106">
        <v>101346</v>
      </c>
      <c r="E2011" s="107" t="s">
        <v>1197</v>
      </c>
      <c r="F2011" s="108">
        <v>5918.4</v>
      </c>
      <c r="G2011" s="111">
        <v>42784</v>
      </c>
      <c r="H2011" s="93">
        <f t="shared" si="57"/>
        <v>5918.4</v>
      </c>
      <c r="I2011" s="108">
        <f t="shared" si="55"/>
        <v>0</v>
      </c>
    </row>
    <row r="2012" spans="1:9" x14ac:dyDescent="0.25">
      <c r="A2012" s="103">
        <v>42782</v>
      </c>
      <c r="B2012" s="119" t="s">
        <v>6293</v>
      </c>
      <c r="C2012" s="120"/>
      <c r="D2012" s="106">
        <v>101347</v>
      </c>
      <c r="E2012" s="107" t="s">
        <v>665</v>
      </c>
      <c r="F2012" s="108">
        <v>69316.160000000003</v>
      </c>
      <c r="G2012" s="111">
        <v>42791</v>
      </c>
      <c r="H2012" s="93">
        <f t="shared" si="57"/>
        <v>69316.160000000003</v>
      </c>
      <c r="I2012" s="108">
        <f t="shared" si="55"/>
        <v>0</v>
      </c>
    </row>
    <row r="2013" spans="1:9" x14ac:dyDescent="0.25">
      <c r="A2013" s="103">
        <v>42782</v>
      </c>
      <c r="B2013" s="119" t="s">
        <v>6294</v>
      </c>
      <c r="C2013" s="120"/>
      <c r="D2013" s="106">
        <v>101348</v>
      </c>
      <c r="E2013" s="107" t="s">
        <v>1199</v>
      </c>
      <c r="F2013" s="108">
        <v>19336.12</v>
      </c>
      <c r="G2013" s="111"/>
      <c r="H2013" s="93">
        <f t="shared" si="57"/>
        <v>19336.12</v>
      </c>
      <c r="I2013" s="108">
        <f t="shared" si="55"/>
        <v>0</v>
      </c>
    </row>
    <row r="2014" spans="1:9" x14ac:dyDescent="0.25">
      <c r="A2014" s="103">
        <v>42782</v>
      </c>
      <c r="B2014" s="119" t="s">
        <v>6295</v>
      </c>
      <c r="C2014" s="120"/>
      <c r="D2014" s="106">
        <v>101349</v>
      </c>
      <c r="E2014" s="107" t="s">
        <v>4039</v>
      </c>
      <c r="F2014" s="108">
        <v>3467.2</v>
      </c>
      <c r="G2014" s="111">
        <v>42784</v>
      </c>
      <c r="H2014" s="93">
        <f t="shared" si="57"/>
        <v>3467.2</v>
      </c>
      <c r="I2014" s="108">
        <f t="shared" si="55"/>
        <v>0</v>
      </c>
    </row>
    <row r="2015" spans="1:9" x14ac:dyDescent="0.25">
      <c r="A2015" s="103">
        <v>42782</v>
      </c>
      <c r="B2015" s="119" t="s">
        <v>6296</v>
      </c>
      <c r="C2015" s="120"/>
      <c r="D2015" s="106">
        <v>101350</v>
      </c>
      <c r="E2015" s="107" t="s">
        <v>220</v>
      </c>
      <c r="F2015" s="108">
        <v>2797.2</v>
      </c>
      <c r="G2015" s="111">
        <v>42783</v>
      </c>
      <c r="H2015" s="93">
        <f t="shared" si="57"/>
        <v>2797.2</v>
      </c>
      <c r="I2015" s="108">
        <f t="shared" si="55"/>
        <v>0</v>
      </c>
    </row>
    <row r="2016" spans="1:9" x14ac:dyDescent="0.25">
      <c r="A2016" s="103">
        <v>42782</v>
      </c>
      <c r="B2016" s="119" t="s">
        <v>6297</v>
      </c>
      <c r="C2016" s="120"/>
      <c r="D2016" s="106">
        <v>101351</v>
      </c>
      <c r="E2016" s="107" t="s">
        <v>55</v>
      </c>
      <c r="F2016" s="108">
        <v>3912.8</v>
      </c>
      <c r="G2016" s="111">
        <v>42783</v>
      </c>
      <c r="H2016" s="93">
        <f t="shared" si="57"/>
        <v>3912.8</v>
      </c>
      <c r="I2016" s="108">
        <f t="shared" si="55"/>
        <v>0</v>
      </c>
    </row>
    <row r="2017" spans="1:9" x14ac:dyDescent="0.25">
      <c r="A2017" s="103">
        <v>42783</v>
      </c>
      <c r="B2017" s="119" t="s">
        <v>6298</v>
      </c>
      <c r="C2017" s="120"/>
      <c r="D2017" s="106">
        <v>101352</v>
      </c>
      <c r="E2017" s="107" t="s">
        <v>374</v>
      </c>
      <c r="F2017" s="108">
        <v>6661.8</v>
      </c>
      <c r="G2017" s="111">
        <v>42783</v>
      </c>
      <c r="H2017" s="93">
        <f t="shared" si="57"/>
        <v>6661.8</v>
      </c>
      <c r="I2017" s="108">
        <f t="shared" si="55"/>
        <v>0</v>
      </c>
    </row>
    <row r="2018" spans="1:9" x14ac:dyDescent="0.25">
      <c r="A2018" s="103">
        <v>42783</v>
      </c>
      <c r="B2018" s="119" t="s">
        <v>6299</v>
      </c>
      <c r="C2018" s="120"/>
      <c r="D2018" s="106">
        <v>101353</v>
      </c>
      <c r="E2018" s="107" t="s">
        <v>17</v>
      </c>
      <c r="F2018" s="108">
        <v>2915.5</v>
      </c>
      <c r="G2018" s="111">
        <v>42784</v>
      </c>
      <c r="H2018" s="93">
        <f t="shared" si="57"/>
        <v>2915.5</v>
      </c>
      <c r="I2018" s="108">
        <f t="shared" si="55"/>
        <v>0</v>
      </c>
    </row>
    <row r="2019" spans="1:9" x14ac:dyDescent="0.25">
      <c r="A2019" s="103">
        <v>42783</v>
      </c>
      <c r="B2019" s="119" t="s">
        <v>6300</v>
      </c>
      <c r="C2019" s="120"/>
      <c r="D2019" s="106">
        <v>101354</v>
      </c>
      <c r="E2019" s="107" t="s">
        <v>55</v>
      </c>
      <c r="F2019" s="108">
        <v>5283</v>
      </c>
      <c r="G2019" s="111">
        <v>42783</v>
      </c>
      <c r="H2019" s="93">
        <f t="shared" si="57"/>
        <v>5283</v>
      </c>
      <c r="I2019" s="108">
        <f t="shared" si="55"/>
        <v>0</v>
      </c>
    </row>
    <row r="2020" spans="1:9" x14ac:dyDescent="0.25">
      <c r="A2020" s="103">
        <v>42783</v>
      </c>
      <c r="B2020" s="119" t="s">
        <v>6301</v>
      </c>
      <c r="C2020" s="120"/>
      <c r="D2020" s="106">
        <v>101355</v>
      </c>
      <c r="E2020" s="107" t="s">
        <v>19</v>
      </c>
      <c r="F2020" s="108">
        <v>1960</v>
      </c>
      <c r="G2020" s="111">
        <v>42783</v>
      </c>
      <c r="H2020" s="93">
        <f t="shared" si="57"/>
        <v>1960</v>
      </c>
      <c r="I2020" s="108">
        <f t="shared" si="55"/>
        <v>0</v>
      </c>
    </row>
    <row r="2021" spans="1:9" x14ac:dyDescent="0.25">
      <c r="A2021" s="103">
        <v>42783</v>
      </c>
      <c r="B2021" s="119" t="s">
        <v>6302</v>
      </c>
      <c r="C2021" s="120"/>
      <c r="D2021" s="106">
        <v>101356</v>
      </c>
      <c r="E2021" s="107" t="s">
        <v>231</v>
      </c>
      <c r="F2021" s="108">
        <v>7522.4</v>
      </c>
      <c r="G2021" s="111">
        <v>42785</v>
      </c>
      <c r="H2021" s="93">
        <f t="shared" si="57"/>
        <v>7522.4</v>
      </c>
      <c r="I2021" s="108">
        <f t="shared" si="55"/>
        <v>0</v>
      </c>
    </row>
    <row r="2022" spans="1:9" x14ac:dyDescent="0.25">
      <c r="A2022" s="103">
        <v>42783</v>
      </c>
      <c r="B2022" s="119" t="s">
        <v>6303</v>
      </c>
      <c r="C2022" s="120"/>
      <c r="D2022" s="106">
        <v>101357</v>
      </c>
      <c r="E2022" s="107" t="s">
        <v>1786</v>
      </c>
      <c r="F2022" s="108">
        <v>9227.7999999999993</v>
      </c>
      <c r="G2022" s="111">
        <v>42783</v>
      </c>
      <c r="H2022" s="93">
        <f t="shared" si="57"/>
        <v>9227.7999999999993</v>
      </c>
      <c r="I2022" s="108">
        <f t="shared" si="55"/>
        <v>0</v>
      </c>
    </row>
    <row r="2023" spans="1:9" x14ac:dyDescent="0.25">
      <c r="A2023" s="103">
        <v>42783</v>
      </c>
      <c r="B2023" s="119" t="s">
        <v>6304</v>
      </c>
      <c r="C2023" s="120"/>
      <c r="D2023" s="106">
        <v>101358</v>
      </c>
      <c r="E2023" s="107" t="s">
        <v>231</v>
      </c>
      <c r="F2023" s="108">
        <v>28298.6</v>
      </c>
      <c r="G2023" s="111">
        <v>42784</v>
      </c>
      <c r="H2023" s="93">
        <f t="shared" si="57"/>
        <v>28298.6</v>
      </c>
      <c r="I2023" s="108">
        <f t="shared" si="55"/>
        <v>0</v>
      </c>
    </row>
    <row r="2024" spans="1:9" x14ac:dyDescent="0.25">
      <c r="A2024" s="103">
        <v>42783</v>
      </c>
      <c r="B2024" s="119" t="s">
        <v>6305</v>
      </c>
      <c r="C2024" s="120"/>
      <c r="D2024" s="106">
        <v>101359</v>
      </c>
      <c r="E2024" s="107" t="s">
        <v>143</v>
      </c>
      <c r="F2024" s="108">
        <v>279.39999999999998</v>
      </c>
      <c r="G2024" s="111">
        <v>42783</v>
      </c>
      <c r="H2024" s="93">
        <f t="shared" si="57"/>
        <v>279.39999999999998</v>
      </c>
      <c r="I2024" s="108">
        <f t="shared" si="55"/>
        <v>0</v>
      </c>
    </row>
    <row r="2025" spans="1:9" x14ac:dyDescent="0.25">
      <c r="A2025" s="103">
        <v>42783</v>
      </c>
      <c r="B2025" s="119" t="s">
        <v>6306</v>
      </c>
      <c r="C2025" s="120"/>
      <c r="D2025" s="106">
        <v>101360</v>
      </c>
      <c r="E2025" s="107" t="s">
        <v>143</v>
      </c>
      <c r="F2025" s="108">
        <v>3003.3</v>
      </c>
      <c r="G2025" s="111">
        <v>42783</v>
      </c>
      <c r="H2025" s="93">
        <f t="shared" si="57"/>
        <v>3003.3</v>
      </c>
      <c r="I2025" s="108">
        <f t="shared" si="55"/>
        <v>0</v>
      </c>
    </row>
    <row r="2026" spans="1:9" x14ac:dyDescent="0.25">
      <c r="A2026" s="103">
        <v>42783</v>
      </c>
      <c r="B2026" s="119" t="s">
        <v>6307</v>
      </c>
      <c r="C2026" s="120"/>
      <c r="D2026" s="106">
        <v>101361</v>
      </c>
      <c r="E2026" s="107" t="s">
        <v>428</v>
      </c>
      <c r="F2026" s="108">
        <v>2155</v>
      </c>
      <c r="G2026" s="111">
        <v>42784</v>
      </c>
      <c r="H2026" s="93">
        <f t="shared" si="57"/>
        <v>2155</v>
      </c>
      <c r="I2026" s="108">
        <f t="shared" si="55"/>
        <v>0</v>
      </c>
    </row>
    <row r="2027" spans="1:9" x14ac:dyDescent="0.25">
      <c r="A2027" s="103">
        <v>42783</v>
      </c>
      <c r="B2027" s="119" t="s">
        <v>6308</v>
      </c>
      <c r="C2027" s="120"/>
      <c r="D2027" s="106">
        <v>101362</v>
      </c>
      <c r="E2027" s="107" t="s">
        <v>21</v>
      </c>
      <c r="F2027" s="108">
        <v>47160</v>
      </c>
      <c r="G2027" s="111">
        <v>42800</v>
      </c>
      <c r="H2027" s="93">
        <f t="shared" si="57"/>
        <v>47160</v>
      </c>
      <c r="I2027" s="108">
        <f t="shared" si="55"/>
        <v>0</v>
      </c>
    </row>
    <row r="2028" spans="1:9" x14ac:dyDescent="0.25">
      <c r="A2028" s="103">
        <v>42783</v>
      </c>
      <c r="B2028" s="119" t="s">
        <v>6309</v>
      </c>
      <c r="C2028" s="120"/>
      <c r="D2028" s="106">
        <v>101363</v>
      </c>
      <c r="E2028" s="107" t="s">
        <v>222</v>
      </c>
      <c r="F2028" s="108">
        <v>20857.099999999999</v>
      </c>
      <c r="G2028" s="111">
        <v>42784</v>
      </c>
      <c r="H2028" s="93">
        <f t="shared" si="57"/>
        <v>20857.099999999999</v>
      </c>
      <c r="I2028" s="108">
        <f t="shared" si="55"/>
        <v>0</v>
      </c>
    </row>
    <row r="2029" spans="1:9" x14ac:dyDescent="0.25">
      <c r="A2029" s="103">
        <v>42783</v>
      </c>
      <c r="B2029" s="119" t="s">
        <v>6310</v>
      </c>
      <c r="C2029" s="120"/>
      <c r="D2029" s="106">
        <v>101364</v>
      </c>
      <c r="E2029" s="107" t="s">
        <v>35</v>
      </c>
      <c r="F2029" s="108">
        <v>15645</v>
      </c>
      <c r="G2029" s="111">
        <v>42786</v>
      </c>
      <c r="H2029" s="93">
        <f t="shared" si="57"/>
        <v>15645</v>
      </c>
      <c r="I2029" s="108">
        <f t="shared" si="55"/>
        <v>0</v>
      </c>
    </row>
    <row r="2030" spans="1:9" x14ac:dyDescent="0.25">
      <c r="A2030" s="103">
        <v>42783</v>
      </c>
      <c r="B2030" s="119" t="s">
        <v>6311</v>
      </c>
      <c r="C2030" s="120"/>
      <c r="D2030" s="106">
        <v>101365</v>
      </c>
      <c r="E2030" s="107" t="s">
        <v>28</v>
      </c>
      <c r="F2030" s="108">
        <v>4887</v>
      </c>
      <c r="G2030" s="111">
        <v>42783</v>
      </c>
      <c r="H2030" s="93">
        <f t="shared" si="57"/>
        <v>4887</v>
      </c>
      <c r="I2030" s="108">
        <f t="shared" si="55"/>
        <v>0</v>
      </c>
    </row>
    <row r="2031" spans="1:9" x14ac:dyDescent="0.25">
      <c r="A2031" s="103">
        <v>42783</v>
      </c>
      <c r="B2031" s="119" t="s">
        <v>6312</v>
      </c>
      <c r="C2031" s="120"/>
      <c r="D2031" s="106">
        <v>101366</v>
      </c>
      <c r="E2031" s="107" t="s">
        <v>26</v>
      </c>
      <c r="F2031" s="108">
        <v>19837.5</v>
      </c>
      <c r="G2031" s="111">
        <v>42783</v>
      </c>
      <c r="H2031" s="93">
        <f t="shared" si="57"/>
        <v>19837.5</v>
      </c>
      <c r="I2031" s="108">
        <f t="shared" si="55"/>
        <v>0</v>
      </c>
    </row>
    <row r="2032" spans="1:9" x14ac:dyDescent="0.25">
      <c r="A2032" s="103">
        <v>42783</v>
      </c>
      <c r="B2032" s="119" t="s">
        <v>6313</v>
      </c>
      <c r="C2032" s="120"/>
      <c r="D2032" s="106">
        <v>101367</v>
      </c>
      <c r="E2032" s="107" t="s">
        <v>1335</v>
      </c>
      <c r="F2032" s="108">
        <v>9250.1</v>
      </c>
      <c r="G2032" s="111">
        <v>42783</v>
      </c>
      <c r="H2032" s="93">
        <f t="shared" si="57"/>
        <v>9250.1</v>
      </c>
      <c r="I2032" s="108">
        <f t="shared" si="55"/>
        <v>0</v>
      </c>
    </row>
    <row r="2033" spans="1:9" x14ac:dyDescent="0.25">
      <c r="A2033" s="103">
        <v>42783</v>
      </c>
      <c r="B2033" s="119" t="s">
        <v>6314</v>
      </c>
      <c r="C2033" s="120"/>
      <c r="D2033" s="106">
        <v>101368</v>
      </c>
      <c r="E2033" s="107" t="s">
        <v>312</v>
      </c>
      <c r="F2033" s="108">
        <v>13330.8</v>
      </c>
      <c r="G2033" s="111">
        <v>42794</v>
      </c>
      <c r="H2033" s="93">
        <f t="shared" si="57"/>
        <v>13330.8</v>
      </c>
      <c r="I2033" s="108">
        <f t="shared" si="55"/>
        <v>0</v>
      </c>
    </row>
    <row r="2034" spans="1:9" x14ac:dyDescent="0.25">
      <c r="A2034" s="103">
        <v>42783</v>
      </c>
      <c r="B2034" s="119" t="s">
        <v>6315</v>
      </c>
      <c r="C2034" s="120"/>
      <c r="D2034" s="106">
        <v>101369</v>
      </c>
      <c r="E2034" s="107" t="s">
        <v>30</v>
      </c>
      <c r="F2034" s="108">
        <v>988.44</v>
      </c>
      <c r="G2034" s="111">
        <v>42783</v>
      </c>
      <c r="H2034" s="93">
        <f t="shared" si="57"/>
        <v>988.44</v>
      </c>
      <c r="I2034" s="108">
        <f t="shared" si="55"/>
        <v>0</v>
      </c>
    </row>
    <row r="2035" spans="1:9" x14ac:dyDescent="0.25">
      <c r="A2035" s="103">
        <v>42783</v>
      </c>
      <c r="B2035" s="119" t="s">
        <v>6316</v>
      </c>
      <c r="C2035" s="120"/>
      <c r="D2035" s="106">
        <v>101370</v>
      </c>
      <c r="E2035" s="107" t="s">
        <v>1645</v>
      </c>
      <c r="F2035" s="108">
        <v>2759.4</v>
      </c>
      <c r="G2035" s="111">
        <v>42783</v>
      </c>
      <c r="H2035" s="93">
        <f t="shared" si="57"/>
        <v>2759.4</v>
      </c>
      <c r="I2035" s="108">
        <f t="shared" si="55"/>
        <v>0</v>
      </c>
    </row>
    <row r="2036" spans="1:9" x14ac:dyDescent="0.25">
      <c r="A2036" s="103">
        <v>42783</v>
      </c>
      <c r="B2036" s="119" t="s">
        <v>6317</v>
      </c>
      <c r="C2036" s="120"/>
      <c r="D2036" s="106">
        <v>101371</v>
      </c>
      <c r="E2036" s="107" t="s">
        <v>71</v>
      </c>
      <c r="F2036" s="108">
        <v>4385.5</v>
      </c>
      <c r="G2036" s="111">
        <v>42783</v>
      </c>
      <c r="H2036" s="93">
        <f t="shared" si="57"/>
        <v>4385.5</v>
      </c>
      <c r="I2036" s="108">
        <f t="shared" si="55"/>
        <v>0</v>
      </c>
    </row>
    <row r="2037" spans="1:9" x14ac:dyDescent="0.25">
      <c r="A2037" s="103">
        <v>42783</v>
      </c>
      <c r="B2037" s="119" t="s">
        <v>6318</v>
      </c>
      <c r="C2037" s="120"/>
      <c r="D2037" s="106">
        <v>101372</v>
      </c>
      <c r="E2037" s="107" t="s">
        <v>38</v>
      </c>
      <c r="F2037" s="108">
        <v>3307.5</v>
      </c>
      <c r="G2037" s="111">
        <v>42788</v>
      </c>
      <c r="H2037" s="93">
        <f t="shared" si="57"/>
        <v>3307.5</v>
      </c>
      <c r="I2037" s="108">
        <f t="shared" si="55"/>
        <v>0</v>
      </c>
    </row>
    <row r="2038" spans="1:9" x14ac:dyDescent="0.25">
      <c r="A2038" s="103">
        <v>42783</v>
      </c>
      <c r="B2038" s="119" t="s">
        <v>6319</v>
      </c>
      <c r="C2038" s="120"/>
      <c r="D2038" s="106">
        <v>101373</v>
      </c>
      <c r="E2038" s="107" t="s">
        <v>492</v>
      </c>
      <c r="F2038" s="108">
        <v>19558.3</v>
      </c>
      <c r="G2038" s="111">
        <v>42788</v>
      </c>
      <c r="H2038" s="93">
        <f t="shared" si="57"/>
        <v>19558.3</v>
      </c>
      <c r="I2038" s="108">
        <f t="shared" si="55"/>
        <v>0</v>
      </c>
    </row>
    <row r="2039" spans="1:9" x14ac:dyDescent="0.25">
      <c r="A2039" s="103">
        <v>42783</v>
      </c>
      <c r="B2039" s="119" t="s">
        <v>6320</v>
      </c>
      <c r="C2039" s="120"/>
      <c r="D2039" s="106">
        <v>101374</v>
      </c>
      <c r="E2039" s="116" t="s">
        <v>141</v>
      </c>
      <c r="F2039" s="117">
        <v>0</v>
      </c>
      <c r="G2039" s="118" t="s">
        <v>95</v>
      </c>
      <c r="H2039" s="117">
        <f t="shared" si="57"/>
        <v>0</v>
      </c>
      <c r="I2039" s="117">
        <f t="shared" si="55"/>
        <v>0</v>
      </c>
    </row>
    <row r="2040" spans="1:9" x14ac:dyDescent="0.25">
      <c r="A2040" s="103">
        <v>42783</v>
      </c>
      <c r="B2040" s="119" t="s">
        <v>6321</v>
      </c>
      <c r="C2040" s="120"/>
      <c r="D2040" s="106">
        <v>101375</v>
      </c>
      <c r="E2040" s="107" t="s">
        <v>379</v>
      </c>
      <c r="F2040" s="108">
        <v>5254.4</v>
      </c>
      <c r="G2040" s="111"/>
      <c r="H2040" s="93">
        <f t="shared" si="57"/>
        <v>5254.4</v>
      </c>
      <c r="I2040" s="108">
        <f t="shared" ref="I2040:I2103" si="58">F2040-H2040</f>
        <v>0</v>
      </c>
    </row>
    <row r="2041" spans="1:9" x14ac:dyDescent="0.25">
      <c r="A2041" s="103">
        <v>42783</v>
      </c>
      <c r="B2041" s="119" t="s">
        <v>6322</v>
      </c>
      <c r="C2041" s="120"/>
      <c r="D2041" s="106">
        <v>101376</v>
      </c>
      <c r="E2041" s="107" t="s">
        <v>236</v>
      </c>
      <c r="F2041" s="108">
        <v>38451.9</v>
      </c>
      <c r="G2041" s="111">
        <v>42791</v>
      </c>
      <c r="H2041" s="93">
        <f t="shared" si="57"/>
        <v>38451.9</v>
      </c>
      <c r="I2041" s="108">
        <f t="shared" si="58"/>
        <v>0</v>
      </c>
    </row>
    <row r="2042" spans="1:9" x14ac:dyDescent="0.25">
      <c r="A2042" s="103">
        <v>42783</v>
      </c>
      <c r="B2042" s="119" t="s">
        <v>6323</v>
      </c>
      <c r="C2042" s="120"/>
      <c r="D2042" s="106">
        <v>101377</v>
      </c>
      <c r="E2042" s="107" t="s">
        <v>298</v>
      </c>
      <c r="F2042" s="108">
        <v>2967.8</v>
      </c>
      <c r="G2042" s="111">
        <v>42783</v>
      </c>
      <c r="H2042" s="93">
        <f t="shared" si="57"/>
        <v>2967.8</v>
      </c>
      <c r="I2042" s="108">
        <f t="shared" si="58"/>
        <v>0</v>
      </c>
    </row>
    <row r="2043" spans="1:9" x14ac:dyDescent="0.25">
      <c r="A2043" s="103">
        <v>42783</v>
      </c>
      <c r="B2043" s="119" t="s">
        <v>6324</v>
      </c>
      <c r="C2043" s="120"/>
      <c r="D2043" s="106">
        <v>101378</v>
      </c>
      <c r="E2043" s="107" t="s">
        <v>442</v>
      </c>
      <c r="F2043" s="108">
        <v>14722.3</v>
      </c>
      <c r="G2043" s="112">
        <v>42788</v>
      </c>
      <c r="H2043" s="113">
        <f>11954.54</f>
        <v>11954.54</v>
      </c>
      <c r="I2043" s="113">
        <f t="shared" si="58"/>
        <v>2767.7599999999984</v>
      </c>
    </row>
    <row r="2044" spans="1:9" x14ac:dyDescent="0.25">
      <c r="A2044" s="103">
        <v>42783</v>
      </c>
      <c r="B2044" s="119" t="s">
        <v>6325</v>
      </c>
      <c r="C2044" s="120"/>
      <c r="D2044" s="106">
        <v>101379</v>
      </c>
      <c r="E2044" s="107" t="s">
        <v>457</v>
      </c>
      <c r="F2044" s="108">
        <v>1660.8</v>
      </c>
      <c r="G2044" s="111">
        <v>42783</v>
      </c>
      <c r="H2044" s="93">
        <f t="shared" si="57"/>
        <v>1660.8</v>
      </c>
      <c r="I2044" s="108">
        <f t="shared" si="58"/>
        <v>0</v>
      </c>
    </row>
    <row r="2045" spans="1:9" x14ac:dyDescent="0.25">
      <c r="A2045" s="103">
        <v>42783</v>
      </c>
      <c r="B2045" s="119" t="s">
        <v>6326</v>
      </c>
      <c r="C2045" s="120"/>
      <c r="D2045" s="106">
        <v>101380</v>
      </c>
      <c r="E2045" s="107" t="s">
        <v>49</v>
      </c>
      <c r="F2045" s="108">
        <v>10175.4</v>
      </c>
      <c r="G2045" s="111">
        <v>42787</v>
      </c>
      <c r="H2045" s="93">
        <f t="shared" si="57"/>
        <v>10175.4</v>
      </c>
      <c r="I2045" s="108">
        <f t="shared" si="58"/>
        <v>0</v>
      </c>
    </row>
    <row r="2046" spans="1:9" x14ac:dyDescent="0.25">
      <c r="A2046" s="103">
        <v>42783</v>
      </c>
      <c r="B2046" s="119" t="s">
        <v>6327</v>
      </c>
      <c r="C2046" s="120"/>
      <c r="D2046" s="106">
        <v>101381</v>
      </c>
      <c r="E2046" s="107" t="s">
        <v>51</v>
      </c>
      <c r="F2046" s="108">
        <v>4525.1000000000004</v>
      </c>
      <c r="G2046" s="111">
        <v>42786</v>
      </c>
      <c r="H2046" s="93">
        <f t="shared" si="57"/>
        <v>4525.1000000000004</v>
      </c>
      <c r="I2046" s="108">
        <f t="shared" si="58"/>
        <v>0</v>
      </c>
    </row>
    <row r="2047" spans="1:9" x14ac:dyDescent="0.25">
      <c r="A2047" s="103">
        <v>42783</v>
      </c>
      <c r="B2047" s="119" t="s">
        <v>6328</v>
      </c>
      <c r="C2047" s="120"/>
      <c r="D2047" s="106">
        <v>101382</v>
      </c>
      <c r="E2047" s="107" t="s">
        <v>47</v>
      </c>
      <c r="F2047" s="108">
        <v>3957</v>
      </c>
      <c r="G2047" s="111">
        <v>42783</v>
      </c>
      <c r="H2047" s="93">
        <f t="shared" si="57"/>
        <v>3957</v>
      </c>
      <c r="I2047" s="108">
        <f t="shared" si="58"/>
        <v>0</v>
      </c>
    </row>
    <row r="2048" spans="1:9" x14ac:dyDescent="0.25">
      <c r="A2048" s="103">
        <v>42783</v>
      </c>
      <c r="B2048" s="119" t="s">
        <v>6329</v>
      </c>
      <c r="C2048" s="120"/>
      <c r="D2048" s="106">
        <v>101383</v>
      </c>
      <c r="E2048" s="107" t="s">
        <v>3426</v>
      </c>
      <c r="F2048" s="108">
        <v>2480</v>
      </c>
      <c r="G2048" s="111">
        <v>42783</v>
      </c>
      <c r="H2048" s="93">
        <f t="shared" si="57"/>
        <v>2480</v>
      </c>
      <c r="I2048" s="108">
        <f t="shared" si="58"/>
        <v>0</v>
      </c>
    </row>
    <row r="2049" spans="1:10" x14ac:dyDescent="0.25">
      <c r="A2049" s="103">
        <v>42783</v>
      </c>
      <c r="B2049" s="119" t="s">
        <v>6330</v>
      </c>
      <c r="C2049" s="120"/>
      <c r="D2049" s="106">
        <v>101384</v>
      </c>
      <c r="E2049" s="107" t="s">
        <v>43</v>
      </c>
      <c r="F2049" s="108">
        <v>3484</v>
      </c>
      <c r="G2049" s="111">
        <v>42786</v>
      </c>
      <c r="H2049" s="93">
        <f t="shared" si="57"/>
        <v>3484</v>
      </c>
      <c r="I2049" s="108">
        <f t="shared" si="58"/>
        <v>0</v>
      </c>
    </row>
    <row r="2050" spans="1:10" x14ac:dyDescent="0.25">
      <c r="A2050" s="103">
        <v>42783</v>
      </c>
      <c r="B2050" s="119" t="s">
        <v>6331</v>
      </c>
      <c r="C2050" s="120"/>
      <c r="D2050" s="106">
        <v>101385</v>
      </c>
      <c r="E2050" s="107" t="s">
        <v>1666</v>
      </c>
      <c r="F2050" s="108">
        <v>6515.7</v>
      </c>
      <c r="G2050" s="111">
        <v>42788</v>
      </c>
      <c r="H2050" s="93">
        <f t="shared" si="57"/>
        <v>6515.7</v>
      </c>
      <c r="I2050" s="108">
        <f t="shared" si="58"/>
        <v>0</v>
      </c>
    </row>
    <row r="2051" spans="1:10" x14ac:dyDescent="0.25">
      <c r="A2051" s="103">
        <v>42783</v>
      </c>
      <c r="B2051" s="119" t="s">
        <v>6332</v>
      </c>
      <c r="C2051" s="120"/>
      <c r="D2051" s="106">
        <v>101386</v>
      </c>
      <c r="E2051" s="107" t="s">
        <v>67</v>
      </c>
      <c r="F2051" s="108">
        <v>5624.8</v>
      </c>
      <c r="G2051" s="111">
        <v>42784</v>
      </c>
      <c r="H2051" s="93">
        <f t="shared" si="57"/>
        <v>5624.8</v>
      </c>
      <c r="I2051" s="108">
        <f t="shared" si="58"/>
        <v>0</v>
      </c>
    </row>
    <row r="2052" spans="1:10" x14ac:dyDescent="0.25">
      <c r="A2052" s="103">
        <v>42783</v>
      </c>
      <c r="B2052" s="119" t="s">
        <v>6333</v>
      </c>
      <c r="C2052" s="120"/>
      <c r="D2052" s="106">
        <v>101387</v>
      </c>
      <c r="E2052" s="107" t="s">
        <v>40</v>
      </c>
      <c r="F2052" s="108">
        <v>4297.8</v>
      </c>
      <c r="G2052" s="111">
        <v>42783</v>
      </c>
      <c r="H2052" s="93">
        <f t="shared" ref="H2052:H2115" si="59">F2052</f>
        <v>4297.8</v>
      </c>
      <c r="I2052" s="108">
        <f t="shared" si="58"/>
        <v>0</v>
      </c>
    </row>
    <row r="2053" spans="1:10" x14ac:dyDescent="0.25">
      <c r="A2053" s="103">
        <v>42783</v>
      </c>
      <c r="B2053" s="119" t="s">
        <v>6334</v>
      </c>
      <c r="C2053" s="120"/>
      <c r="D2053" s="106">
        <v>101388</v>
      </c>
      <c r="E2053" s="107" t="s">
        <v>253</v>
      </c>
      <c r="F2053" s="108">
        <v>6746.6</v>
      </c>
      <c r="G2053" s="111">
        <v>42786</v>
      </c>
      <c r="H2053" s="93">
        <f t="shared" si="59"/>
        <v>6746.6</v>
      </c>
      <c r="I2053" s="108">
        <f t="shared" si="58"/>
        <v>0</v>
      </c>
      <c r="J2053" s="21"/>
    </row>
    <row r="2054" spans="1:10" x14ac:dyDescent="0.25">
      <c r="A2054" s="103">
        <v>42783</v>
      </c>
      <c r="B2054" s="119" t="s">
        <v>6335</v>
      </c>
      <c r="C2054" s="120"/>
      <c r="D2054" s="106">
        <v>101389</v>
      </c>
      <c r="E2054" s="107" t="s">
        <v>151</v>
      </c>
      <c r="F2054" s="108">
        <v>25296.2</v>
      </c>
      <c r="G2054" s="111">
        <v>42783</v>
      </c>
      <c r="H2054" s="93">
        <f t="shared" si="59"/>
        <v>25296.2</v>
      </c>
      <c r="I2054" s="108">
        <f t="shared" si="58"/>
        <v>0</v>
      </c>
      <c r="J2054" s="21"/>
    </row>
    <row r="2055" spans="1:10" x14ac:dyDescent="0.25">
      <c r="A2055" s="103">
        <v>42783</v>
      </c>
      <c r="B2055" s="119" t="s">
        <v>6336</v>
      </c>
      <c r="C2055" s="120"/>
      <c r="D2055" s="106">
        <v>101390</v>
      </c>
      <c r="E2055" s="107" t="s">
        <v>240</v>
      </c>
      <c r="F2055" s="108">
        <v>5727.2</v>
      </c>
      <c r="G2055" s="111">
        <v>42783</v>
      </c>
      <c r="H2055" s="93">
        <f t="shared" si="59"/>
        <v>5727.2</v>
      </c>
      <c r="I2055" s="108">
        <f t="shared" si="58"/>
        <v>0</v>
      </c>
      <c r="J2055" s="21"/>
    </row>
    <row r="2056" spans="1:10" x14ac:dyDescent="0.25">
      <c r="A2056" s="103">
        <v>42783</v>
      </c>
      <c r="B2056" s="119" t="s">
        <v>6337</v>
      </c>
      <c r="C2056" s="120"/>
      <c r="D2056" s="106">
        <v>101391</v>
      </c>
      <c r="E2056" s="107" t="s">
        <v>250</v>
      </c>
      <c r="F2056" s="108">
        <v>10013.200000000001</v>
      </c>
      <c r="G2056" s="111">
        <v>42784</v>
      </c>
      <c r="H2056" s="93">
        <f t="shared" si="59"/>
        <v>10013.200000000001</v>
      </c>
      <c r="I2056" s="108">
        <f t="shared" si="58"/>
        <v>0</v>
      </c>
      <c r="J2056" s="21"/>
    </row>
    <row r="2057" spans="1:10" x14ac:dyDescent="0.25">
      <c r="A2057" s="103">
        <v>42783</v>
      </c>
      <c r="B2057" s="119" t="s">
        <v>6338</v>
      </c>
      <c r="C2057" s="120"/>
      <c r="D2057" s="106">
        <v>101392</v>
      </c>
      <c r="E2057" s="107" t="s">
        <v>35</v>
      </c>
      <c r="F2057" s="108">
        <v>380.1</v>
      </c>
      <c r="G2057" s="111">
        <v>42786</v>
      </c>
      <c r="H2057" s="93">
        <f t="shared" si="59"/>
        <v>380.1</v>
      </c>
      <c r="I2057" s="108">
        <f t="shared" si="58"/>
        <v>0</v>
      </c>
      <c r="J2057" s="21"/>
    </row>
    <row r="2058" spans="1:10" x14ac:dyDescent="0.25">
      <c r="A2058" s="103">
        <v>42783</v>
      </c>
      <c r="B2058" s="119" t="s">
        <v>6339</v>
      </c>
      <c r="C2058" s="120"/>
      <c r="D2058" s="106">
        <v>101393</v>
      </c>
      <c r="E2058" s="107" t="s">
        <v>79</v>
      </c>
      <c r="F2058" s="108">
        <v>3480.8</v>
      </c>
      <c r="G2058" s="111">
        <v>42783</v>
      </c>
      <c r="H2058" s="93">
        <f t="shared" si="59"/>
        <v>3480.8</v>
      </c>
      <c r="I2058" s="108">
        <f t="shared" si="58"/>
        <v>0</v>
      </c>
      <c r="J2058" s="21"/>
    </row>
    <row r="2059" spans="1:10" x14ac:dyDescent="0.25">
      <c r="A2059" s="103">
        <v>42783</v>
      </c>
      <c r="B2059" s="119" t="s">
        <v>6340</v>
      </c>
      <c r="C2059" s="120"/>
      <c r="D2059" s="106">
        <v>101394</v>
      </c>
      <c r="E2059" s="107" t="s">
        <v>149</v>
      </c>
      <c r="F2059" s="108">
        <v>15179.3</v>
      </c>
      <c r="G2059" s="111">
        <v>42783</v>
      </c>
      <c r="H2059" s="93">
        <f t="shared" si="59"/>
        <v>15179.3</v>
      </c>
      <c r="I2059" s="108">
        <f t="shared" si="58"/>
        <v>0</v>
      </c>
      <c r="J2059" s="21"/>
    </row>
    <row r="2060" spans="1:10" x14ac:dyDescent="0.25">
      <c r="A2060" s="103">
        <v>42783</v>
      </c>
      <c r="B2060" s="119" t="s">
        <v>6341</v>
      </c>
      <c r="C2060" s="120"/>
      <c r="D2060" s="106">
        <v>101395</v>
      </c>
      <c r="E2060" s="107" t="s">
        <v>149</v>
      </c>
      <c r="F2060" s="108">
        <v>864</v>
      </c>
      <c r="G2060" s="111">
        <v>42783</v>
      </c>
      <c r="H2060" s="93">
        <f t="shared" si="59"/>
        <v>864</v>
      </c>
      <c r="I2060" s="108">
        <f t="shared" si="58"/>
        <v>0</v>
      </c>
      <c r="J2060" s="21"/>
    </row>
    <row r="2061" spans="1:10" x14ac:dyDescent="0.25">
      <c r="A2061" s="103">
        <v>42783</v>
      </c>
      <c r="B2061" s="119" t="s">
        <v>6342</v>
      </c>
      <c r="C2061" s="120"/>
      <c r="D2061" s="106">
        <v>101396</v>
      </c>
      <c r="E2061" s="107" t="s">
        <v>32</v>
      </c>
      <c r="F2061" s="108">
        <v>1601.6</v>
      </c>
      <c r="G2061" s="111">
        <v>42786</v>
      </c>
      <c r="H2061" s="93">
        <f t="shared" si="59"/>
        <v>1601.6</v>
      </c>
      <c r="I2061" s="108">
        <f t="shared" si="58"/>
        <v>0</v>
      </c>
      <c r="J2061" s="21"/>
    </row>
    <row r="2062" spans="1:10" x14ac:dyDescent="0.25">
      <c r="A2062" s="103">
        <v>42783</v>
      </c>
      <c r="B2062" s="119" t="s">
        <v>6343</v>
      </c>
      <c r="C2062" s="120"/>
      <c r="D2062" s="106">
        <v>101397</v>
      </c>
      <c r="E2062" s="107" t="s">
        <v>32</v>
      </c>
      <c r="F2062" s="108">
        <v>3277.8</v>
      </c>
      <c r="G2062" s="111">
        <v>42786</v>
      </c>
      <c r="H2062" s="93">
        <f t="shared" si="59"/>
        <v>3277.8</v>
      </c>
      <c r="I2062" s="108">
        <f t="shared" si="58"/>
        <v>0</v>
      </c>
      <c r="J2062" s="21"/>
    </row>
    <row r="2063" spans="1:10" x14ac:dyDescent="0.25">
      <c r="A2063" s="103">
        <v>42783</v>
      </c>
      <c r="B2063" s="119" t="s">
        <v>6344</v>
      </c>
      <c r="C2063" s="120"/>
      <c r="D2063" s="106">
        <v>101398</v>
      </c>
      <c r="E2063" s="107" t="s">
        <v>1090</v>
      </c>
      <c r="F2063" s="108">
        <v>6301.9</v>
      </c>
      <c r="G2063" s="111">
        <v>42783</v>
      </c>
      <c r="H2063" s="93">
        <f t="shared" si="59"/>
        <v>6301.9</v>
      </c>
      <c r="I2063" s="108">
        <f t="shared" si="58"/>
        <v>0</v>
      </c>
      <c r="J2063" s="21"/>
    </row>
    <row r="2064" spans="1:10" x14ac:dyDescent="0.25">
      <c r="A2064" s="103">
        <v>42783</v>
      </c>
      <c r="B2064" s="119" t="s">
        <v>6345</v>
      </c>
      <c r="C2064" s="120"/>
      <c r="D2064" s="106">
        <v>101399</v>
      </c>
      <c r="E2064" s="107" t="s">
        <v>590</v>
      </c>
      <c r="F2064" s="108">
        <v>22618.1</v>
      </c>
      <c r="G2064" s="111">
        <v>42788</v>
      </c>
      <c r="H2064" s="93">
        <f t="shared" si="59"/>
        <v>22618.1</v>
      </c>
      <c r="I2064" s="108">
        <f t="shared" si="58"/>
        <v>0</v>
      </c>
      <c r="J2064" s="21"/>
    </row>
    <row r="2065" spans="1:10" x14ac:dyDescent="0.25">
      <c r="A2065" s="103">
        <v>42783</v>
      </c>
      <c r="B2065" s="119" t="s">
        <v>6346</v>
      </c>
      <c r="C2065" s="120"/>
      <c r="D2065" s="106">
        <v>101400</v>
      </c>
      <c r="E2065" s="107" t="s">
        <v>268</v>
      </c>
      <c r="F2065" s="108">
        <v>22011.599999999999</v>
      </c>
      <c r="G2065" s="111">
        <v>42788</v>
      </c>
      <c r="H2065" s="93">
        <f t="shared" si="59"/>
        <v>22011.599999999999</v>
      </c>
      <c r="I2065" s="108">
        <f t="shared" si="58"/>
        <v>0</v>
      </c>
      <c r="J2065" s="21"/>
    </row>
    <row r="2066" spans="1:10" x14ac:dyDescent="0.25">
      <c r="A2066" s="103">
        <v>42783</v>
      </c>
      <c r="B2066" s="119" t="s">
        <v>6347</v>
      </c>
      <c r="C2066" s="120"/>
      <c r="D2066" s="106">
        <v>101401</v>
      </c>
      <c r="E2066" s="107" t="s">
        <v>101</v>
      </c>
      <c r="F2066" s="108">
        <v>2102.1</v>
      </c>
      <c r="G2066" s="111">
        <v>42783</v>
      </c>
      <c r="H2066" s="93">
        <f t="shared" si="59"/>
        <v>2102.1</v>
      </c>
      <c r="I2066" s="108">
        <f t="shared" si="58"/>
        <v>0</v>
      </c>
      <c r="J2066" s="21"/>
    </row>
    <row r="2067" spans="1:10" x14ac:dyDescent="0.25">
      <c r="A2067" s="103">
        <v>42783</v>
      </c>
      <c r="B2067" s="119" t="s">
        <v>6348</v>
      </c>
      <c r="C2067" s="120"/>
      <c r="D2067" s="106">
        <v>101402</v>
      </c>
      <c r="E2067" s="107" t="s">
        <v>103</v>
      </c>
      <c r="F2067" s="108">
        <v>3445.1</v>
      </c>
      <c r="G2067" s="111">
        <v>42784</v>
      </c>
      <c r="H2067" s="93">
        <f t="shared" si="59"/>
        <v>3445.1</v>
      </c>
      <c r="I2067" s="108">
        <f t="shared" si="58"/>
        <v>0</v>
      </c>
      <c r="J2067" s="21"/>
    </row>
    <row r="2068" spans="1:10" x14ac:dyDescent="0.25">
      <c r="A2068" s="103">
        <v>42783</v>
      </c>
      <c r="B2068" s="119" t="s">
        <v>6349</v>
      </c>
      <c r="C2068" s="120"/>
      <c r="D2068" s="106">
        <v>101403</v>
      </c>
      <c r="E2068" s="107" t="s">
        <v>81</v>
      </c>
      <c r="F2068" s="108">
        <v>2930.2</v>
      </c>
      <c r="G2068" s="111">
        <v>42783</v>
      </c>
      <c r="H2068" s="93">
        <f t="shared" si="59"/>
        <v>2930.2</v>
      </c>
      <c r="I2068" s="108">
        <f t="shared" si="58"/>
        <v>0</v>
      </c>
      <c r="J2068" s="21"/>
    </row>
    <row r="2069" spans="1:10" x14ac:dyDescent="0.25">
      <c r="A2069" s="103">
        <v>42783</v>
      </c>
      <c r="B2069" s="119" t="s">
        <v>6350</v>
      </c>
      <c r="C2069" s="120"/>
      <c r="D2069" s="106">
        <v>101404</v>
      </c>
      <c r="E2069" s="107" t="s">
        <v>205</v>
      </c>
      <c r="F2069" s="108">
        <v>5286.4</v>
      </c>
      <c r="G2069" s="111">
        <v>42783</v>
      </c>
      <c r="H2069" s="93">
        <f t="shared" si="59"/>
        <v>5286.4</v>
      </c>
      <c r="I2069" s="108">
        <f t="shared" si="58"/>
        <v>0</v>
      </c>
      <c r="J2069" s="21"/>
    </row>
    <row r="2070" spans="1:10" x14ac:dyDescent="0.25">
      <c r="A2070" s="103">
        <v>42783</v>
      </c>
      <c r="B2070" s="119" t="s">
        <v>6351</v>
      </c>
      <c r="C2070" s="120"/>
      <c r="D2070" s="106">
        <v>101405</v>
      </c>
      <c r="E2070" s="116" t="s">
        <v>712</v>
      </c>
      <c r="F2070" s="117">
        <v>0</v>
      </c>
      <c r="G2070" s="118" t="s">
        <v>95</v>
      </c>
      <c r="H2070" s="117">
        <f t="shared" si="59"/>
        <v>0</v>
      </c>
      <c r="I2070" s="117">
        <f t="shared" si="58"/>
        <v>0</v>
      </c>
      <c r="J2070" s="21"/>
    </row>
    <row r="2071" spans="1:10" x14ac:dyDescent="0.25">
      <c r="A2071" s="103">
        <v>42783</v>
      </c>
      <c r="B2071" s="119" t="s">
        <v>6352</v>
      </c>
      <c r="C2071" s="120"/>
      <c r="D2071" s="106">
        <v>101406</v>
      </c>
      <c r="E2071" s="107" t="s">
        <v>99</v>
      </c>
      <c r="F2071" s="108">
        <v>2454.9</v>
      </c>
      <c r="G2071" s="111">
        <v>42783</v>
      </c>
      <c r="H2071" s="93">
        <f t="shared" si="59"/>
        <v>2454.9</v>
      </c>
      <c r="I2071" s="108">
        <f t="shared" si="58"/>
        <v>0</v>
      </c>
      <c r="J2071" s="21"/>
    </row>
    <row r="2072" spans="1:10" x14ac:dyDescent="0.25">
      <c r="A2072" s="103">
        <v>42783</v>
      </c>
      <c r="B2072" s="119" t="s">
        <v>6353</v>
      </c>
      <c r="C2072" s="120"/>
      <c r="D2072" s="106">
        <v>101407</v>
      </c>
      <c r="E2072" s="107" t="s">
        <v>590</v>
      </c>
      <c r="F2072" s="108">
        <v>22618.1</v>
      </c>
      <c r="G2072" s="111"/>
      <c r="H2072" s="93">
        <f t="shared" si="59"/>
        <v>22618.1</v>
      </c>
      <c r="I2072" s="108">
        <f t="shared" si="58"/>
        <v>0</v>
      </c>
      <c r="J2072" s="21"/>
    </row>
    <row r="2073" spans="1:10" x14ac:dyDescent="0.25">
      <c r="A2073" s="103">
        <v>42783</v>
      </c>
      <c r="B2073" s="119" t="s">
        <v>6354</v>
      </c>
      <c r="C2073" s="120"/>
      <c r="D2073" s="106">
        <v>101408</v>
      </c>
      <c r="E2073" s="107" t="s">
        <v>445</v>
      </c>
      <c r="F2073" s="108">
        <v>2064.6</v>
      </c>
      <c r="G2073" s="111">
        <v>42783</v>
      </c>
      <c r="H2073" s="93">
        <f t="shared" si="59"/>
        <v>2064.6</v>
      </c>
      <c r="I2073" s="108">
        <f t="shared" si="58"/>
        <v>0</v>
      </c>
      <c r="J2073" s="21"/>
    </row>
    <row r="2074" spans="1:10" x14ac:dyDescent="0.25">
      <c r="A2074" s="103">
        <v>42783</v>
      </c>
      <c r="B2074" s="119" t="s">
        <v>6355</v>
      </c>
      <c r="C2074" s="120"/>
      <c r="D2074" s="106">
        <v>101409</v>
      </c>
      <c r="E2074" s="107" t="s">
        <v>293</v>
      </c>
      <c r="F2074" s="108">
        <v>772.5</v>
      </c>
      <c r="G2074" s="111">
        <v>42784</v>
      </c>
      <c r="H2074" s="93">
        <f t="shared" si="59"/>
        <v>772.5</v>
      </c>
      <c r="I2074" s="108">
        <f t="shared" si="58"/>
        <v>0</v>
      </c>
      <c r="J2074" s="21"/>
    </row>
    <row r="2075" spans="1:10" x14ac:dyDescent="0.25">
      <c r="A2075" s="103">
        <v>42783</v>
      </c>
      <c r="B2075" s="119" t="s">
        <v>6356</v>
      </c>
      <c r="C2075" s="120"/>
      <c r="D2075" s="106">
        <v>101410</v>
      </c>
      <c r="E2075" s="116" t="s">
        <v>4369</v>
      </c>
      <c r="F2075" s="117">
        <v>0</v>
      </c>
      <c r="G2075" s="118" t="s">
        <v>95</v>
      </c>
      <c r="H2075" s="117">
        <f t="shared" si="59"/>
        <v>0</v>
      </c>
      <c r="I2075" s="117">
        <f t="shared" si="58"/>
        <v>0</v>
      </c>
      <c r="J2075" s="21"/>
    </row>
    <row r="2076" spans="1:10" x14ac:dyDescent="0.25">
      <c r="A2076" s="103">
        <v>42783</v>
      </c>
      <c r="B2076" s="119" t="s">
        <v>6357</v>
      </c>
      <c r="C2076" s="120"/>
      <c r="D2076" s="106">
        <v>101411</v>
      </c>
      <c r="E2076" s="107" t="s">
        <v>4369</v>
      </c>
      <c r="F2076" s="108">
        <v>1628.4</v>
      </c>
      <c r="G2076" s="111">
        <v>42783</v>
      </c>
      <c r="H2076" s="93">
        <f t="shared" si="59"/>
        <v>1628.4</v>
      </c>
      <c r="I2076" s="108">
        <f t="shared" si="58"/>
        <v>0</v>
      </c>
      <c r="J2076" s="21"/>
    </row>
    <row r="2077" spans="1:10" x14ac:dyDescent="0.25">
      <c r="A2077" s="103">
        <v>42783</v>
      </c>
      <c r="B2077" s="119" t="s">
        <v>6358</v>
      </c>
      <c r="C2077" s="120"/>
      <c r="D2077" s="106">
        <v>101412</v>
      </c>
      <c r="E2077" s="107" t="s">
        <v>773</v>
      </c>
      <c r="F2077" s="108">
        <v>8281</v>
      </c>
      <c r="G2077" s="111">
        <v>42783</v>
      </c>
      <c r="H2077" s="93">
        <f t="shared" si="59"/>
        <v>8281</v>
      </c>
      <c r="I2077" s="108">
        <f t="shared" si="58"/>
        <v>0</v>
      </c>
      <c r="J2077" s="21"/>
    </row>
    <row r="2078" spans="1:10" x14ac:dyDescent="0.25">
      <c r="A2078" s="103">
        <v>42783</v>
      </c>
      <c r="B2078" s="119" t="s">
        <v>6359</v>
      </c>
      <c r="C2078" s="120"/>
      <c r="D2078" s="106">
        <v>101413</v>
      </c>
      <c r="E2078" s="107" t="s">
        <v>613</v>
      </c>
      <c r="F2078" s="108">
        <v>3274.2</v>
      </c>
      <c r="G2078" s="111">
        <v>42783</v>
      </c>
      <c r="H2078" s="93">
        <f t="shared" si="59"/>
        <v>3274.2</v>
      </c>
      <c r="I2078" s="108">
        <f t="shared" si="58"/>
        <v>0</v>
      </c>
      <c r="J2078" s="21"/>
    </row>
    <row r="2079" spans="1:10" x14ac:dyDescent="0.25">
      <c r="A2079" s="103">
        <v>42783</v>
      </c>
      <c r="B2079" s="119" t="s">
        <v>6360</v>
      </c>
      <c r="C2079" s="120"/>
      <c r="D2079" s="106">
        <v>101414</v>
      </c>
      <c r="E2079" s="107" t="s">
        <v>432</v>
      </c>
      <c r="F2079" s="108">
        <v>17616.8</v>
      </c>
      <c r="G2079" s="111">
        <v>42788</v>
      </c>
      <c r="H2079" s="93">
        <f t="shared" si="59"/>
        <v>17616.8</v>
      </c>
      <c r="I2079" s="108">
        <f t="shared" si="58"/>
        <v>0</v>
      </c>
      <c r="J2079" s="21"/>
    </row>
    <row r="2080" spans="1:10" x14ac:dyDescent="0.25">
      <c r="A2080" s="103">
        <v>42783</v>
      </c>
      <c r="B2080" s="119" t="s">
        <v>6361</v>
      </c>
      <c r="C2080" s="120"/>
      <c r="D2080" s="106">
        <v>101415</v>
      </c>
      <c r="E2080" s="107" t="s">
        <v>1259</v>
      </c>
      <c r="F2080" s="108">
        <v>2054.4</v>
      </c>
      <c r="G2080" s="111">
        <v>42783</v>
      </c>
      <c r="H2080" s="93">
        <f t="shared" si="59"/>
        <v>2054.4</v>
      </c>
      <c r="I2080" s="108">
        <f t="shared" si="58"/>
        <v>0</v>
      </c>
      <c r="J2080" s="21"/>
    </row>
    <row r="2081" spans="1:10" x14ac:dyDescent="0.25">
      <c r="A2081" s="103">
        <v>42783</v>
      </c>
      <c r="B2081" s="119" t="s">
        <v>6362</v>
      </c>
      <c r="C2081" s="120"/>
      <c r="D2081" s="106">
        <v>101416</v>
      </c>
      <c r="E2081" s="107" t="s">
        <v>83</v>
      </c>
      <c r="F2081" s="108">
        <v>5717.1</v>
      </c>
      <c r="G2081" s="111">
        <v>42783</v>
      </c>
      <c r="H2081" s="93">
        <f t="shared" si="59"/>
        <v>5717.1</v>
      </c>
      <c r="I2081" s="108">
        <f t="shared" si="58"/>
        <v>0</v>
      </c>
      <c r="J2081" s="21"/>
    </row>
    <row r="2082" spans="1:10" x14ac:dyDescent="0.25">
      <c r="A2082" s="103">
        <v>42783</v>
      </c>
      <c r="B2082" s="119" t="s">
        <v>6363</v>
      </c>
      <c r="C2082" s="120"/>
      <c r="D2082" s="106">
        <v>101417</v>
      </c>
      <c r="E2082" s="107" t="s">
        <v>1797</v>
      </c>
      <c r="F2082" s="108">
        <v>4684.2</v>
      </c>
      <c r="G2082" s="111">
        <v>42788</v>
      </c>
      <c r="H2082" s="93">
        <f t="shared" si="59"/>
        <v>4684.2</v>
      </c>
      <c r="I2082" s="108">
        <f t="shared" si="58"/>
        <v>0</v>
      </c>
      <c r="J2082" s="21"/>
    </row>
    <row r="2083" spans="1:10" x14ac:dyDescent="0.25">
      <c r="A2083" s="103">
        <v>42783</v>
      </c>
      <c r="B2083" s="119" t="s">
        <v>6364</v>
      </c>
      <c r="C2083" s="120"/>
      <c r="D2083" s="106">
        <v>101418</v>
      </c>
      <c r="E2083" s="107" t="s">
        <v>590</v>
      </c>
      <c r="F2083" s="108">
        <v>4595.3999999999996</v>
      </c>
      <c r="G2083" s="111">
        <v>42788</v>
      </c>
      <c r="H2083" s="93">
        <f t="shared" si="59"/>
        <v>4595.3999999999996</v>
      </c>
      <c r="I2083" s="108">
        <f t="shared" si="58"/>
        <v>0</v>
      </c>
      <c r="J2083" s="21"/>
    </row>
    <row r="2084" spans="1:10" ht="30" x14ac:dyDescent="0.25">
      <c r="A2084" s="103">
        <v>42783</v>
      </c>
      <c r="B2084" s="119" t="s">
        <v>6365</v>
      </c>
      <c r="C2084" s="120"/>
      <c r="D2084" s="106">
        <v>101419</v>
      </c>
      <c r="E2084" s="107" t="s">
        <v>2986</v>
      </c>
      <c r="F2084" s="108">
        <v>3096.6</v>
      </c>
      <c r="G2084" s="114" t="s">
        <v>5954</v>
      </c>
      <c r="H2084" s="115">
        <f>1900+1196.6</f>
        <v>3096.6</v>
      </c>
      <c r="I2084" s="115">
        <f t="shared" si="58"/>
        <v>0</v>
      </c>
      <c r="J2084" s="21"/>
    </row>
    <row r="2085" spans="1:10" x14ac:dyDescent="0.25">
      <c r="A2085" s="103">
        <v>42783</v>
      </c>
      <c r="B2085" s="119" t="s">
        <v>6366</v>
      </c>
      <c r="C2085" s="120"/>
      <c r="D2085" s="106">
        <v>101420</v>
      </c>
      <c r="E2085" s="107" t="s">
        <v>281</v>
      </c>
      <c r="F2085" s="108">
        <v>2070</v>
      </c>
      <c r="G2085" s="111">
        <v>42783</v>
      </c>
      <c r="H2085" s="93">
        <f t="shared" si="59"/>
        <v>2070</v>
      </c>
      <c r="I2085" s="108">
        <f t="shared" si="58"/>
        <v>0</v>
      </c>
      <c r="J2085" s="21"/>
    </row>
    <row r="2086" spans="1:10" x14ac:dyDescent="0.25">
      <c r="A2086" s="103">
        <v>42783</v>
      </c>
      <c r="B2086" s="119" t="s">
        <v>6367</v>
      </c>
      <c r="C2086" s="120"/>
      <c r="D2086" s="106">
        <v>101421</v>
      </c>
      <c r="E2086" s="107" t="s">
        <v>109</v>
      </c>
      <c r="F2086" s="108">
        <v>185</v>
      </c>
      <c r="G2086" s="111">
        <v>42783</v>
      </c>
      <c r="H2086" s="93">
        <f t="shared" si="59"/>
        <v>185</v>
      </c>
      <c r="I2086" s="108">
        <f t="shared" si="58"/>
        <v>0</v>
      </c>
      <c r="J2086" s="21"/>
    </row>
    <row r="2087" spans="1:10" x14ac:dyDescent="0.25">
      <c r="A2087" s="103">
        <v>42783</v>
      </c>
      <c r="B2087" s="119" t="s">
        <v>6368</v>
      </c>
      <c r="C2087" s="120"/>
      <c r="D2087" s="106">
        <v>101422</v>
      </c>
      <c r="E2087" s="107" t="s">
        <v>459</v>
      </c>
      <c r="F2087" s="108">
        <v>1574.2</v>
      </c>
      <c r="G2087" s="111">
        <v>42783</v>
      </c>
      <c r="H2087" s="93">
        <f t="shared" si="59"/>
        <v>1574.2</v>
      </c>
      <c r="I2087" s="108">
        <f t="shared" si="58"/>
        <v>0</v>
      </c>
      <c r="J2087" s="21"/>
    </row>
    <row r="2088" spans="1:10" x14ac:dyDescent="0.25">
      <c r="A2088" s="103">
        <v>42783</v>
      </c>
      <c r="B2088" s="119" t="s">
        <v>6369</v>
      </c>
      <c r="C2088" s="120"/>
      <c r="D2088" s="106">
        <v>101423</v>
      </c>
      <c r="E2088" s="107" t="s">
        <v>122</v>
      </c>
      <c r="F2088" s="108">
        <v>5032.3999999999996</v>
      </c>
      <c r="G2088" s="111">
        <v>42783</v>
      </c>
      <c r="H2088" s="93">
        <f t="shared" si="59"/>
        <v>5032.3999999999996</v>
      </c>
      <c r="I2088" s="108">
        <f t="shared" si="58"/>
        <v>0</v>
      </c>
      <c r="J2088" s="21"/>
    </row>
    <row r="2089" spans="1:10" x14ac:dyDescent="0.25">
      <c r="A2089" s="103">
        <v>42783</v>
      </c>
      <c r="B2089" s="119" t="s">
        <v>6370</v>
      </c>
      <c r="C2089" s="120"/>
      <c r="D2089" s="106">
        <v>101424</v>
      </c>
      <c r="E2089" s="107" t="s">
        <v>122</v>
      </c>
      <c r="F2089" s="108">
        <v>21620</v>
      </c>
      <c r="G2089" s="111">
        <v>42798</v>
      </c>
      <c r="H2089" s="93">
        <f t="shared" si="59"/>
        <v>21620</v>
      </c>
      <c r="I2089" s="108">
        <f t="shared" si="58"/>
        <v>0</v>
      </c>
      <c r="J2089" s="21"/>
    </row>
    <row r="2090" spans="1:10" x14ac:dyDescent="0.25">
      <c r="A2090" s="103">
        <v>42783</v>
      </c>
      <c r="B2090" s="119" t="s">
        <v>6371</v>
      </c>
      <c r="C2090" s="120"/>
      <c r="D2090" s="106">
        <v>101425</v>
      </c>
      <c r="E2090" s="107" t="s">
        <v>291</v>
      </c>
      <c r="F2090" s="108">
        <v>2366.4</v>
      </c>
      <c r="G2090" s="111">
        <v>42783</v>
      </c>
      <c r="H2090" s="93">
        <f t="shared" si="59"/>
        <v>2366.4</v>
      </c>
      <c r="I2090" s="108">
        <f t="shared" si="58"/>
        <v>0</v>
      </c>
      <c r="J2090" s="21"/>
    </row>
    <row r="2091" spans="1:10" x14ac:dyDescent="0.25">
      <c r="A2091" s="103">
        <v>42783</v>
      </c>
      <c r="B2091" s="119" t="s">
        <v>6372</v>
      </c>
      <c r="C2091" s="120"/>
      <c r="D2091" s="106">
        <v>101426</v>
      </c>
      <c r="E2091" s="107" t="s">
        <v>270</v>
      </c>
      <c r="F2091" s="108">
        <v>38741.08</v>
      </c>
      <c r="G2091" s="111">
        <v>42788</v>
      </c>
      <c r="H2091" s="93">
        <f t="shared" si="59"/>
        <v>38741.08</v>
      </c>
      <c r="I2091" s="108">
        <f t="shared" si="58"/>
        <v>0</v>
      </c>
      <c r="J2091" s="21"/>
    </row>
    <row r="2092" spans="1:10" x14ac:dyDescent="0.25">
      <c r="A2092" s="103">
        <v>42783</v>
      </c>
      <c r="B2092" s="119" t="s">
        <v>6373</v>
      </c>
      <c r="C2092" s="120"/>
      <c r="D2092" s="106">
        <v>101427</v>
      </c>
      <c r="E2092" s="116" t="s">
        <v>274</v>
      </c>
      <c r="F2092" s="117">
        <v>0</v>
      </c>
      <c r="G2092" s="118" t="s">
        <v>95</v>
      </c>
      <c r="H2092" s="117">
        <f t="shared" si="59"/>
        <v>0</v>
      </c>
      <c r="I2092" s="117">
        <f t="shared" si="58"/>
        <v>0</v>
      </c>
      <c r="J2092" s="21"/>
    </row>
    <row r="2093" spans="1:10" x14ac:dyDescent="0.25">
      <c r="A2093" s="103">
        <v>42783</v>
      </c>
      <c r="B2093" s="119" t="s">
        <v>6374</v>
      </c>
      <c r="C2093" s="120"/>
      <c r="D2093" s="106">
        <v>101428</v>
      </c>
      <c r="E2093" s="107" t="s">
        <v>274</v>
      </c>
      <c r="F2093" s="108">
        <v>19918</v>
      </c>
      <c r="G2093" s="111">
        <v>42788</v>
      </c>
      <c r="H2093" s="93">
        <f t="shared" si="59"/>
        <v>19918</v>
      </c>
      <c r="I2093" s="108">
        <f t="shared" si="58"/>
        <v>0</v>
      </c>
      <c r="J2093" s="21"/>
    </row>
    <row r="2094" spans="1:10" x14ac:dyDescent="0.25">
      <c r="A2094" s="103">
        <v>42783</v>
      </c>
      <c r="B2094" s="119" t="s">
        <v>6375</v>
      </c>
      <c r="C2094" s="120"/>
      <c r="D2094" s="106">
        <v>101429</v>
      </c>
      <c r="E2094" s="107" t="s">
        <v>81</v>
      </c>
      <c r="F2094" s="108">
        <v>594</v>
      </c>
      <c r="G2094" s="111">
        <v>42783</v>
      </c>
      <c r="H2094" s="93">
        <f t="shared" si="59"/>
        <v>594</v>
      </c>
      <c r="I2094" s="108">
        <f t="shared" si="58"/>
        <v>0</v>
      </c>
      <c r="J2094" s="21"/>
    </row>
    <row r="2095" spans="1:10" x14ac:dyDescent="0.25">
      <c r="A2095" s="103">
        <v>42783</v>
      </c>
      <c r="B2095" s="119" t="s">
        <v>6376</v>
      </c>
      <c r="C2095" s="120"/>
      <c r="D2095" s="106">
        <v>101430</v>
      </c>
      <c r="E2095" s="107" t="s">
        <v>88</v>
      </c>
      <c r="F2095" s="108">
        <v>15402.8</v>
      </c>
      <c r="G2095" s="111">
        <v>42783</v>
      </c>
      <c r="H2095" s="93">
        <f t="shared" si="59"/>
        <v>15402.8</v>
      </c>
      <c r="I2095" s="108">
        <f t="shared" si="58"/>
        <v>0</v>
      </c>
      <c r="J2095" s="21"/>
    </row>
    <row r="2096" spans="1:10" x14ac:dyDescent="0.25">
      <c r="A2096" s="103">
        <v>42783</v>
      </c>
      <c r="B2096" s="119" t="s">
        <v>6377</v>
      </c>
      <c r="C2096" s="120"/>
      <c r="D2096" s="106">
        <v>101431</v>
      </c>
      <c r="E2096" s="107" t="s">
        <v>67</v>
      </c>
      <c r="F2096" s="108">
        <v>9527.5</v>
      </c>
      <c r="G2096" s="111">
        <v>42784</v>
      </c>
      <c r="H2096" s="93">
        <f t="shared" si="59"/>
        <v>9527.5</v>
      </c>
      <c r="I2096" s="108">
        <f t="shared" si="58"/>
        <v>0</v>
      </c>
      <c r="J2096" s="21"/>
    </row>
    <row r="2097" spans="1:10" x14ac:dyDescent="0.25">
      <c r="A2097" s="103">
        <v>42783</v>
      </c>
      <c r="B2097" s="119" t="s">
        <v>6378</v>
      </c>
      <c r="C2097" s="120"/>
      <c r="D2097" s="106">
        <v>101432</v>
      </c>
      <c r="E2097" s="107" t="s">
        <v>92</v>
      </c>
      <c r="F2097" s="108">
        <v>3695</v>
      </c>
      <c r="G2097" s="111">
        <v>42783</v>
      </c>
      <c r="H2097" s="93">
        <f t="shared" si="59"/>
        <v>3695</v>
      </c>
      <c r="I2097" s="108">
        <f t="shared" si="58"/>
        <v>0</v>
      </c>
      <c r="J2097" s="21"/>
    </row>
    <row r="2098" spans="1:10" x14ac:dyDescent="0.25">
      <c r="A2098" s="103">
        <v>42783</v>
      </c>
      <c r="B2098" s="119" t="s">
        <v>6379</v>
      </c>
      <c r="C2098" s="120"/>
      <c r="D2098" s="106">
        <v>101433</v>
      </c>
      <c r="E2098" s="107" t="s">
        <v>448</v>
      </c>
      <c r="F2098" s="108">
        <v>473.2</v>
      </c>
      <c r="G2098" s="111"/>
      <c r="H2098" s="93">
        <f t="shared" si="59"/>
        <v>473.2</v>
      </c>
      <c r="I2098" s="108">
        <f t="shared" si="58"/>
        <v>0</v>
      </c>
      <c r="J2098" s="21"/>
    </row>
    <row r="2099" spans="1:10" x14ac:dyDescent="0.25">
      <c r="A2099" s="103">
        <v>42783</v>
      </c>
      <c r="B2099" s="119" t="s">
        <v>6380</v>
      </c>
      <c r="C2099" s="120"/>
      <c r="D2099" s="106">
        <v>101434</v>
      </c>
      <c r="E2099" s="107" t="s">
        <v>30</v>
      </c>
      <c r="F2099" s="108">
        <v>2709.7</v>
      </c>
      <c r="G2099" s="111">
        <v>42783</v>
      </c>
      <c r="H2099" s="93">
        <f t="shared" si="59"/>
        <v>2709.7</v>
      </c>
      <c r="I2099" s="108">
        <f t="shared" si="58"/>
        <v>0</v>
      </c>
      <c r="J2099" s="21"/>
    </row>
    <row r="2100" spans="1:10" x14ac:dyDescent="0.25">
      <c r="A2100" s="103">
        <v>42783</v>
      </c>
      <c r="B2100" s="119" t="s">
        <v>6381</v>
      </c>
      <c r="C2100" s="120"/>
      <c r="D2100" s="106">
        <v>101435</v>
      </c>
      <c r="E2100" s="107" t="s">
        <v>133</v>
      </c>
      <c r="F2100" s="108">
        <v>1938.6</v>
      </c>
      <c r="G2100" s="111">
        <v>42783</v>
      </c>
      <c r="H2100" s="93">
        <f t="shared" si="59"/>
        <v>1938.6</v>
      </c>
      <c r="I2100" s="108">
        <f t="shared" si="58"/>
        <v>0</v>
      </c>
      <c r="J2100" s="23"/>
    </row>
    <row r="2101" spans="1:10" x14ac:dyDescent="0.25">
      <c r="A2101" s="103">
        <v>42783</v>
      </c>
      <c r="B2101" s="119" t="s">
        <v>6382</v>
      </c>
      <c r="C2101" s="120"/>
      <c r="D2101" s="106">
        <v>101436</v>
      </c>
      <c r="E2101" s="107" t="s">
        <v>30</v>
      </c>
      <c r="F2101" s="108">
        <v>1334.76</v>
      </c>
      <c r="G2101" s="111">
        <v>42784</v>
      </c>
      <c r="H2101" s="93">
        <f t="shared" si="59"/>
        <v>1334.76</v>
      </c>
      <c r="I2101" s="108">
        <f t="shared" si="58"/>
        <v>0</v>
      </c>
      <c r="J2101" s="23"/>
    </row>
    <row r="2102" spans="1:10" x14ac:dyDescent="0.25">
      <c r="A2102" s="103">
        <v>42783</v>
      </c>
      <c r="B2102" s="119" t="s">
        <v>6383</v>
      </c>
      <c r="C2102" s="120"/>
      <c r="D2102" s="106">
        <v>101437</v>
      </c>
      <c r="E2102" s="107" t="s">
        <v>208</v>
      </c>
      <c r="F2102" s="108">
        <v>11830.2</v>
      </c>
      <c r="G2102" s="111">
        <v>42783</v>
      </c>
      <c r="H2102" s="93">
        <f t="shared" si="59"/>
        <v>11830.2</v>
      </c>
      <c r="I2102" s="108">
        <f t="shared" si="58"/>
        <v>0</v>
      </c>
      <c r="J2102" s="23"/>
    </row>
    <row r="2103" spans="1:10" x14ac:dyDescent="0.25">
      <c r="A2103" s="103">
        <v>42783</v>
      </c>
      <c r="B2103" s="119" t="s">
        <v>6384</v>
      </c>
      <c r="C2103" s="120"/>
      <c r="D2103" s="106">
        <v>101438</v>
      </c>
      <c r="E2103" s="107" t="s">
        <v>509</v>
      </c>
      <c r="F2103" s="108">
        <v>15444</v>
      </c>
      <c r="G2103" s="111">
        <v>42787</v>
      </c>
      <c r="H2103" s="93">
        <f t="shared" si="59"/>
        <v>15444</v>
      </c>
      <c r="I2103" s="108">
        <f t="shared" si="58"/>
        <v>0</v>
      </c>
      <c r="J2103" s="23"/>
    </row>
    <row r="2104" spans="1:10" x14ac:dyDescent="0.25">
      <c r="A2104" s="103">
        <v>42783</v>
      </c>
      <c r="B2104" s="119" t="s">
        <v>6385</v>
      </c>
      <c r="C2104" s="120"/>
      <c r="D2104" s="106">
        <v>101439</v>
      </c>
      <c r="E2104" s="107" t="s">
        <v>145</v>
      </c>
      <c r="F2104" s="108">
        <v>24134.400000000001</v>
      </c>
      <c r="G2104" s="111">
        <v>42784</v>
      </c>
      <c r="H2104" s="93">
        <f t="shared" si="59"/>
        <v>24134.400000000001</v>
      </c>
      <c r="I2104" s="108">
        <f t="shared" ref="I2104:I2167" si="60">F2104-H2104</f>
        <v>0</v>
      </c>
      <c r="J2104" s="23"/>
    </row>
    <row r="2105" spans="1:10" x14ac:dyDescent="0.25">
      <c r="A2105" s="103">
        <v>42783</v>
      </c>
      <c r="B2105" s="119" t="s">
        <v>6386</v>
      </c>
      <c r="C2105" s="120"/>
      <c r="D2105" s="106">
        <v>101440</v>
      </c>
      <c r="E2105" s="107" t="s">
        <v>923</v>
      </c>
      <c r="F2105" s="108">
        <v>6702.7</v>
      </c>
      <c r="G2105" s="111">
        <v>42783</v>
      </c>
      <c r="H2105" s="93">
        <f t="shared" si="59"/>
        <v>6702.7</v>
      </c>
      <c r="I2105" s="108">
        <f t="shared" si="60"/>
        <v>0</v>
      </c>
      <c r="J2105" s="23"/>
    </row>
    <row r="2106" spans="1:10" x14ac:dyDescent="0.25">
      <c r="A2106" s="103">
        <v>42783</v>
      </c>
      <c r="B2106" s="119" t="s">
        <v>6387</v>
      </c>
      <c r="C2106" s="120"/>
      <c r="D2106" s="106">
        <v>101441</v>
      </c>
      <c r="E2106" s="107" t="s">
        <v>302</v>
      </c>
      <c r="F2106" s="108">
        <v>10189</v>
      </c>
      <c r="G2106" s="111">
        <v>42783</v>
      </c>
      <c r="H2106" s="93">
        <f t="shared" si="59"/>
        <v>10189</v>
      </c>
      <c r="I2106" s="108">
        <f t="shared" si="60"/>
        <v>0</v>
      </c>
      <c r="J2106" s="23"/>
    </row>
    <row r="2107" spans="1:10" x14ac:dyDescent="0.25">
      <c r="A2107" s="103">
        <v>42783</v>
      </c>
      <c r="B2107" s="119" t="s">
        <v>6388</v>
      </c>
      <c r="C2107" s="120"/>
      <c r="D2107" s="106">
        <v>101442</v>
      </c>
      <c r="E2107" s="107" t="s">
        <v>155</v>
      </c>
      <c r="F2107" s="108">
        <v>26075.599999999999</v>
      </c>
      <c r="G2107" s="111">
        <v>42787</v>
      </c>
      <c r="H2107" s="93">
        <f t="shared" si="59"/>
        <v>26075.599999999999</v>
      </c>
      <c r="I2107" s="108">
        <f t="shared" si="60"/>
        <v>0</v>
      </c>
      <c r="J2107" s="23"/>
    </row>
    <row r="2108" spans="1:10" x14ac:dyDescent="0.25">
      <c r="A2108" s="103">
        <v>42783</v>
      </c>
      <c r="B2108" s="119" t="s">
        <v>6389</v>
      </c>
      <c r="C2108" s="120"/>
      <c r="D2108" s="106">
        <v>101443</v>
      </c>
      <c r="E2108" s="107" t="s">
        <v>161</v>
      </c>
      <c r="F2108" s="108">
        <v>53054.1</v>
      </c>
      <c r="G2108" s="111">
        <v>42804</v>
      </c>
      <c r="H2108" s="93">
        <f t="shared" si="59"/>
        <v>53054.1</v>
      </c>
      <c r="I2108" s="108">
        <f t="shared" si="60"/>
        <v>0</v>
      </c>
      <c r="J2108" s="23"/>
    </row>
    <row r="2109" spans="1:10" x14ac:dyDescent="0.25">
      <c r="A2109" s="103">
        <v>42783</v>
      </c>
      <c r="B2109" s="119" t="s">
        <v>6390</v>
      </c>
      <c r="C2109" s="120"/>
      <c r="D2109" s="106">
        <v>101444</v>
      </c>
      <c r="E2109" s="107" t="s">
        <v>472</v>
      </c>
      <c r="F2109" s="108">
        <v>21165</v>
      </c>
      <c r="G2109" s="111">
        <v>42787</v>
      </c>
      <c r="H2109" s="93">
        <f t="shared" si="59"/>
        <v>21165</v>
      </c>
      <c r="I2109" s="108">
        <f t="shared" si="60"/>
        <v>0</v>
      </c>
      <c r="J2109" s="23"/>
    </row>
    <row r="2110" spans="1:10" x14ac:dyDescent="0.25">
      <c r="A2110" s="103">
        <v>42783</v>
      </c>
      <c r="B2110" s="119" t="s">
        <v>6391</v>
      </c>
      <c r="C2110" s="120"/>
      <c r="D2110" s="106">
        <v>101445</v>
      </c>
      <c r="E2110" s="107" t="s">
        <v>2240</v>
      </c>
      <c r="F2110" s="108">
        <v>10141.299999999999</v>
      </c>
      <c r="G2110" s="111">
        <v>42783</v>
      </c>
      <c r="H2110" s="93">
        <f t="shared" si="59"/>
        <v>10141.299999999999</v>
      </c>
      <c r="I2110" s="108">
        <f t="shared" si="60"/>
        <v>0</v>
      </c>
      <c r="J2110" s="23"/>
    </row>
    <row r="2111" spans="1:10" x14ac:dyDescent="0.25">
      <c r="A2111" s="103">
        <v>42783</v>
      </c>
      <c r="B2111" s="119" t="s">
        <v>6392</v>
      </c>
      <c r="C2111" s="120"/>
      <c r="D2111" s="106">
        <v>101446</v>
      </c>
      <c r="E2111" s="107" t="s">
        <v>176</v>
      </c>
      <c r="F2111" s="108">
        <v>3186.6</v>
      </c>
      <c r="G2111" s="111">
        <v>42783</v>
      </c>
      <c r="H2111" s="93">
        <f t="shared" si="59"/>
        <v>3186.6</v>
      </c>
      <c r="I2111" s="108">
        <f t="shared" si="60"/>
        <v>0</v>
      </c>
      <c r="J2111" s="23"/>
    </row>
    <row r="2112" spans="1:10" x14ac:dyDescent="0.25">
      <c r="A2112" s="103">
        <v>42783</v>
      </c>
      <c r="B2112" s="119" t="s">
        <v>6393</v>
      </c>
      <c r="C2112" s="120"/>
      <c r="D2112" s="106">
        <v>101447</v>
      </c>
      <c r="E2112" s="107" t="s">
        <v>879</v>
      </c>
      <c r="F2112" s="108">
        <v>3580.2</v>
      </c>
      <c r="G2112" s="111">
        <v>42783</v>
      </c>
      <c r="H2112" s="93">
        <f t="shared" si="59"/>
        <v>3580.2</v>
      </c>
      <c r="I2112" s="108">
        <f t="shared" si="60"/>
        <v>0</v>
      </c>
      <c r="J2112" s="23"/>
    </row>
    <row r="2113" spans="1:10" x14ac:dyDescent="0.25">
      <c r="A2113" s="103">
        <v>42783</v>
      </c>
      <c r="B2113" s="119" t="s">
        <v>6394</v>
      </c>
      <c r="C2113" s="120"/>
      <c r="D2113" s="106">
        <v>101448</v>
      </c>
      <c r="E2113" s="107" t="s">
        <v>476</v>
      </c>
      <c r="F2113" s="108">
        <v>23264.6</v>
      </c>
      <c r="G2113" s="111">
        <v>42787</v>
      </c>
      <c r="H2113" s="93">
        <f t="shared" si="59"/>
        <v>23264.6</v>
      </c>
      <c r="I2113" s="108">
        <f t="shared" si="60"/>
        <v>0</v>
      </c>
      <c r="J2113" s="23"/>
    </row>
    <row r="2114" spans="1:10" x14ac:dyDescent="0.25">
      <c r="A2114" s="103">
        <v>42783</v>
      </c>
      <c r="B2114" s="119" t="s">
        <v>6395</v>
      </c>
      <c r="C2114" s="120"/>
      <c r="D2114" s="106">
        <v>101449</v>
      </c>
      <c r="E2114" s="107" t="s">
        <v>305</v>
      </c>
      <c r="F2114" s="108">
        <v>3543.4</v>
      </c>
      <c r="G2114" s="111">
        <v>42787</v>
      </c>
      <c r="H2114" s="93">
        <f t="shared" si="59"/>
        <v>3543.4</v>
      </c>
      <c r="I2114" s="108">
        <f t="shared" si="60"/>
        <v>0</v>
      </c>
      <c r="J2114" s="23"/>
    </row>
    <row r="2115" spans="1:10" x14ac:dyDescent="0.25">
      <c r="A2115" s="103">
        <v>42783</v>
      </c>
      <c r="B2115" s="119" t="s">
        <v>6396</v>
      </c>
      <c r="C2115" s="120"/>
      <c r="D2115" s="106">
        <v>101450</v>
      </c>
      <c r="E2115" s="107" t="s">
        <v>30</v>
      </c>
      <c r="F2115" s="108">
        <v>1540</v>
      </c>
      <c r="G2115" s="111">
        <v>42783</v>
      </c>
      <c r="H2115" s="93">
        <f t="shared" si="59"/>
        <v>1540</v>
      </c>
      <c r="I2115" s="108">
        <f t="shared" si="60"/>
        <v>0</v>
      </c>
      <c r="J2115" s="23"/>
    </row>
    <row r="2116" spans="1:10" x14ac:dyDescent="0.25">
      <c r="A2116" s="103">
        <v>42783</v>
      </c>
      <c r="B2116" s="119" t="s">
        <v>6397</v>
      </c>
      <c r="C2116" s="120"/>
      <c r="D2116" s="106">
        <v>101451</v>
      </c>
      <c r="E2116" s="107" t="s">
        <v>30</v>
      </c>
      <c r="F2116" s="108">
        <v>2327.5</v>
      </c>
      <c r="G2116" s="111">
        <v>42783</v>
      </c>
      <c r="H2116" s="93">
        <f t="shared" ref="H2116:H2179" si="61">F2116</f>
        <v>2327.5</v>
      </c>
      <c r="I2116" s="108">
        <f t="shared" si="60"/>
        <v>0</v>
      </c>
      <c r="J2116" s="23"/>
    </row>
    <row r="2117" spans="1:10" x14ac:dyDescent="0.25">
      <c r="A2117" s="103">
        <v>42783</v>
      </c>
      <c r="B2117" s="119" t="s">
        <v>6398</v>
      </c>
      <c r="C2117" s="120"/>
      <c r="D2117" s="106">
        <v>101452</v>
      </c>
      <c r="E2117" s="107" t="s">
        <v>115</v>
      </c>
      <c r="F2117" s="108">
        <v>3453.3</v>
      </c>
      <c r="G2117" s="111">
        <v>42783</v>
      </c>
      <c r="H2117" s="93">
        <f t="shared" si="61"/>
        <v>3453.3</v>
      </c>
      <c r="I2117" s="108">
        <f t="shared" si="60"/>
        <v>0</v>
      </c>
      <c r="J2117" s="23"/>
    </row>
    <row r="2118" spans="1:10" x14ac:dyDescent="0.25">
      <c r="A2118" s="103">
        <v>42783</v>
      </c>
      <c r="B2118" s="119" t="s">
        <v>6399</v>
      </c>
      <c r="C2118" s="120"/>
      <c r="D2118" s="106">
        <v>101453</v>
      </c>
      <c r="E2118" s="107" t="s">
        <v>57</v>
      </c>
      <c r="F2118" s="108">
        <v>490</v>
      </c>
      <c r="G2118" s="111">
        <v>42784</v>
      </c>
      <c r="H2118" s="93">
        <f t="shared" si="61"/>
        <v>490</v>
      </c>
      <c r="I2118" s="108">
        <f t="shared" si="60"/>
        <v>0</v>
      </c>
      <c r="J2118" s="23"/>
    </row>
    <row r="2119" spans="1:10" x14ac:dyDescent="0.25">
      <c r="A2119" s="103">
        <v>42783</v>
      </c>
      <c r="B2119" s="119" t="s">
        <v>6400</v>
      </c>
      <c r="C2119" s="120"/>
      <c r="D2119" s="106">
        <v>101454</v>
      </c>
      <c r="E2119" s="107" t="s">
        <v>422</v>
      </c>
      <c r="F2119" s="108">
        <v>2230.8000000000002</v>
      </c>
      <c r="G2119" s="111">
        <v>42783</v>
      </c>
      <c r="H2119" s="93">
        <f t="shared" si="61"/>
        <v>2230.8000000000002</v>
      </c>
      <c r="I2119" s="108">
        <f t="shared" si="60"/>
        <v>0</v>
      </c>
      <c r="J2119" s="23"/>
    </row>
    <row r="2120" spans="1:10" x14ac:dyDescent="0.25">
      <c r="A2120" s="103">
        <v>42783</v>
      </c>
      <c r="B2120" s="119" t="s">
        <v>6401</v>
      </c>
      <c r="C2120" s="120"/>
      <c r="D2120" s="106">
        <v>101455</v>
      </c>
      <c r="E2120" s="107" t="s">
        <v>198</v>
      </c>
      <c r="F2120" s="108">
        <v>680.4</v>
      </c>
      <c r="G2120" s="111">
        <v>42784</v>
      </c>
      <c r="H2120" s="93">
        <f t="shared" si="61"/>
        <v>680.4</v>
      </c>
      <c r="I2120" s="108">
        <f t="shared" si="60"/>
        <v>0</v>
      </c>
      <c r="J2120" s="23"/>
    </row>
    <row r="2121" spans="1:10" x14ac:dyDescent="0.25">
      <c r="A2121" s="103">
        <v>42783</v>
      </c>
      <c r="B2121" s="119" t="s">
        <v>6402</v>
      </c>
      <c r="C2121" s="120"/>
      <c r="D2121" s="106">
        <v>101456</v>
      </c>
      <c r="E2121" s="107" t="s">
        <v>331</v>
      </c>
      <c r="F2121" s="108">
        <v>4377.54</v>
      </c>
      <c r="G2121" s="111">
        <v>42784</v>
      </c>
      <c r="H2121" s="93">
        <f t="shared" si="61"/>
        <v>4377.54</v>
      </c>
      <c r="I2121" s="108">
        <f t="shared" si="60"/>
        <v>0</v>
      </c>
      <c r="J2121" s="23"/>
    </row>
    <row r="2122" spans="1:10" x14ac:dyDescent="0.25">
      <c r="A2122" s="103">
        <v>42783</v>
      </c>
      <c r="B2122" s="119" t="s">
        <v>6403</v>
      </c>
      <c r="C2122" s="120"/>
      <c r="D2122" s="106">
        <v>101457</v>
      </c>
      <c r="E2122" s="107" t="s">
        <v>45</v>
      </c>
      <c r="F2122" s="108">
        <v>885.4</v>
      </c>
      <c r="G2122" s="111">
        <v>42784</v>
      </c>
      <c r="H2122" s="93">
        <f t="shared" si="61"/>
        <v>885.4</v>
      </c>
      <c r="I2122" s="108">
        <f t="shared" si="60"/>
        <v>0</v>
      </c>
      <c r="J2122" s="21"/>
    </row>
    <row r="2123" spans="1:10" x14ac:dyDescent="0.25">
      <c r="A2123" s="103">
        <v>42783</v>
      </c>
      <c r="B2123" s="119" t="s">
        <v>6404</v>
      </c>
      <c r="C2123" s="120"/>
      <c r="D2123" s="106">
        <v>101458</v>
      </c>
      <c r="E2123" s="107" t="s">
        <v>53</v>
      </c>
      <c r="F2123" s="108">
        <v>3703.6</v>
      </c>
      <c r="G2123" s="111">
        <v>42784</v>
      </c>
      <c r="H2123" s="93">
        <f t="shared" si="61"/>
        <v>3703.6</v>
      </c>
      <c r="I2123" s="108">
        <f t="shared" si="60"/>
        <v>0</v>
      </c>
      <c r="J2123" s="23"/>
    </row>
    <row r="2124" spans="1:10" x14ac:dyDescent="0.25">
      <c r="A2124" s="103">
        <v>42783</v>
      </c>
      <c r="B2124" s="119" t="s">
        <v>6405</v>
      </c>
      <c r="C2124" s="120"/>
      <c r="D2124" s="106">
        <v>101459</v>
      </c>
      <c r="E2124" s="107" t="s">
        <v>186</v>
      </c>
      <c r="F2124" s="108">
        <v>3161.4</v>
      </c>
      <c r="G2124" s="111">
        <v>42789</v>
      </c>
      <c r="H2124" s="93">
        <f t="shared" si="61"/>
        <v>3161.4</v>
      </c>
      <c r="I2124" s="108">
        <f t="shared" si="60"/>
        <v>0</v>
      </c>
      <c r="J2124" s="23"/>
    </row>
    <row r="2125" spans="1:10" x14ac:dyDescent="0.25">
      <c r="A2125" s="103">
        <v>42783</v>
      </c>
      <c r="B2125" s="119" t="s">
        <v>6406</v>
      </c>
      <c r="C2125" s="120"/>
      <c r="D2125" s="106">
        <v>101460</v>
      </c>
      <c r="E2125" s="107" t="s">
        <v>3998</v>
      </c>
      <c r="F2125" s="108">
        <v>2827.2</v>
      </c>
      <c r="G2125" s="111"/>
      <c r="H2125" s="93">
        <f t="shared" si="61"/>
        <v>2827.2</v>
      </c>
      <c r="I2125" s="108">
        <f t="shared" si="60"/>
        <v>0</v>
      </c>
      <c r="J2125" s="23"/>
    </row>
    <row r="2126" spans="1:10" x14ac:dyDescent="0.25">
      <c r="A2126" s="103">
        <v>42783</v>
      </c>
      <c r="B2126" s="119" t="s">
        <v>6407</v>
      </c>
      <c r="C2126" s="120"/>
      <c r="D2126" s="106">
        <v>101461</v>
      </c>
      <c r="E2126" s="116" t="s">
        <v>61</v>
      </c>
      <c r="F2126" s="117">
        <v>0</v>
      </c>
      <c r="G2126" s="118" t="s">
        <v>95</v>
      </c>
      <c r="H2126" s="117">
        <f t="shared" si="61"/>
        <v>0</v>
      </c>
      <c r="I2126" s="117">
        <f t="shared" si="60"/>
        <v>0</v>
      </c>
      <c r="J2126" s="23"/>
    </row>
    <row r="2127" spans="1:10" x14ac:dyDescent="0.25">
      <c r="A2127" s="103">
        <v>42783</v>
      </c>
      <c r="B2127" s="119" t="s">
        <v>6408</v>
      </c>
      <c r="C2127" s="120"/>
      <c r="D2127" s="106">
        <v>101462</v>
      </c>
      <c r="E2127" s="107" t="s">
        <v>61</v>
      </c>
      <c r="F2127" s="108">
        <v>16836.900000000001</v>
      </c>
      <c r="G2127" s="111">
        <v>42784</v>
      </c>
      <c r="H2127" s="93">
        <f t="shared" si="61"/>
        <v>16836.900000000001</v>
      </c>
      <c r="I2127" s="108">
        <f t="shared" si="60"/>
        <v>0</v>
      </c>
      <c r="J2127" s="23"/>
    </row>
    <row r="2128" spans="1:10" x14ac:dyDescent="0.25">
      <c r="A2128" s="103">
        <v>42783</v>
      </c>
      <c r="B2128" s="119" t="s">
        <v>6409</v>
      </c>
      <c r="C2128" s="120"/>
      <c r="D2128" s="106">
        <v>101463</v>
      </c>
      <c r="E2128" s="107" t="s">
        <v>428</v>
      </c>
      <c r="F2128" s="108">
        <v>1030.4000000000001</v>
      </c>
      <c r="G2128" s="111">
        <v>42788</v>
      </c>
      <c r="H2128" s="93">
        <f t="shared" si="61"/>
        <v>1030.4000000000001</v>
      </c>
      <c r="I2128" s="108">
        <f t="shared" si="60"/>
        <v>0</v>
      </c>
      <c r="J2128" s="23"/>
    </row>
    <row r="2129" spans="1:10" x14ac:dyDescent="0.25">
      <c r="A2129" s="103">
        <v>42783</v>
      </c>
      <c r="B2129" s="119" t="s">
        <v>6410</v>
      </c>
      <c r="C2129" s="120"/>
      <c r="D2129" s="106">
        <v>101464</v>
      </c>
      <c r="E2129" s="107" t="s">
        <v>879</v>
      </c>
      <c r="F2129" s="108">
        <v>1398.6</v>
      </c>
      <c r="G2129" s="111">
        <v>42783</v>
      </c>
      <c r="H2129" s="93">
        <f t="shared" si="61"/>
        <v>1398.6</v>
      </c>
      <c r="I2129" s="108">
        <f t="shared" si="60"/>
        <v>0</v>
      </c>
      <c r="J2129" s="23"/>
    </row>
    <row r="2130" spans="1:10" x14ac:dyDescent="0.25">
      <c r="A2130" s="103">
        <v>42783</v>
      </c>
      <c r="B2130" s="119" t="s">
        <v>6411</v>
      </c>
      <c r="C2130" s="120"/>
      <c r="D2130" s="106">
        <v>101465</v>
      </c>
      <c r="E2130" s="116" t="s">
        <v>509</v>
      </c>
      <c r="F2130" s="117">
        <v>0</v>
      </c>
      <c r="G2130" s="118" t="s">
        <v>95</v>
      </c>
      <c r="H2130" s="117">
        <f t="shared" si="61"/>
        <v>0</v>
      </c>
      <c r="I2130" s="117">
        <f t="shared" si="60"/>
        <v>0</v>
      </c>
      <c r="J2130" s="23"/>
    </row>
    <row r="2131" spans="1:10" x14ac:dyDescent="0.25">
      <c r="A2131" s="103">
        <v>42783</v>
      </c>
      <c r="B2131" s="119" t="s">
        <v>6412</v>
      </c>
      <c r="C2131" s="120"/>
      <c r="D2131" s="106">
        <v>101466</v>
      </c>
      <c r="E2131" s="107" t="s">
        <v>800</v>
      </c>
      <c r="F2131" s="108">
        <v>3115.2</v>
      </c>
      <c r="G2131" s="111">
        <v>42783</v>
      </c>
      <c r="H2131" s="93">
        <f t="shared" si="61"/>
        <v>3115.2</v>
      </c>
      <c r="I2131" s="108">
        <f t="shared" si="60"/>
        <v>0</v>
      </c>
      <c r="J2131" s="23"/>
    </row>
    <row r="2132" spans="1:10" x14ac:dyDescent="0.25">
      <c r="A2132" s="103">
        <v>42783</v>
      </c>
      <c r="B2132" s="119" t="s">
        <v>6413</v>
      </c>
      <c r="C2132" s="120"/>
      <c r="D2132" s="106">
        <v>101467</v>
      </c>
      <c r="E2132" s="107" t="s">
        <v>806</v>
      </c>
      <c r="F2132" s="108">
        <v>3518.8</v>
      </c>
      <c r="G2132" s="111">
        <v>42783</v>
      </c>
      <c r="H2132" s="93">
        <f t="shared" si="61"/>
        <v>3518.8</v>
      </c>
      <c r="I2132" s="108">
        <f t="shared" si="60"/>
        <v>0</v>
      </c>
      <c r="J2132" s="23"/>
    </row>
    <row r="2133" spans="1:10" x14ac:dyDescent="0.25">
      <c r="A2133" s="103">
        <v>42783</v>
      </c>
      <c r="B2133" s="119" t="s">
        <v>6414</v>
      </c>
      <c r="C2133" s="120"/>
      <c r="D2133" s="106">
        <v>101468</v>
      </c>
      <c r="E2133" s="107" t="s">
        <v>3320</v>
      </c>
      <c r="F2133" s="108">
        <v>4900</v>
      </c>
      <c r="G2133" s="111">
        <v>42785</v>
      </c>
      <c r="H2133" s="93">
        <f t="shared" si="61"/>
        <v>4900</v>
      </c>
      <c r="I2133" s="108">
        <f t="shared" si="60"/>
        <v>0</v>
      </c>
      <c r="J2133" s="23"/>
    </row>
    <row r="2134" spans="1:10" x14ac:dyDescent="0.25">
      <c r="A2134" s="103">
        <v>42783</v>
      </c>
      <c r="B2134" s="119" t="s">
        <v>6415</v>
      </c>
      <c r="C2134" s="120"/>
      <c r="D2134" s="106">
        <v>101469</v>
      </c>
      <c r="E2134" s="116" t="s">
        <v>172</v>
      </c>
      <c r="F2134" s="117">
        <v>0</v>
      </c>
      <c r="G2134" s="118" t="s">
        <v>95</v>
      </c>
      <c r="H2134" s="117">
        <f t="shared" si="61"/>
        <v>0</v>
      </c>
      <c r="I2134" s="117">
        <f t="shared" si="60"/>
        <v>0</v>
      </c>
      <c r="J2134" s="23"/>
    </row>
    <row r="2135" spans="1:10" x14ac:dyDescent="0.25">
      <c r="A2135" s="103">
        <v>42783</v>
      </c>
      <c r="B2135" s="119" t="s">
        <v>6416</v>
      </c>
      <c r="C2135" s="120"/>
      <c r="D2135" s="106">
        <v>101470</v>
      </c>
      <c r="E2135" s="116" t="s">
        <v>163</v>
      </c>
      <c r="F2135" s="117">
        <v>0</v>
      </c>
      <c r="G2135" s="118" t="s">
        <v>95</v>
      </c>
      <c r="H2135" s="117">
        <f t="shared" si="61"/>
        <v>0</v>
      </c>
      <c r="I2135" s="117">
        <f t="shared" si="60"/>
        <v>0</v>
      </c>
      <c r="J2135" s="23"/>
    </row>
    <row r="2136" spans="1:10" x14ac:dyDescent="0.25">
      <c r="A2136" s="103">
        <v>42783</v>
      </c>
      <c r="B2136" s="119" t="s">
        <v>6417</v>
      </c>
      <c r="C2136" s="120"/>
      <c r="D2136" s="106">
        <v>101471</v>
      </c>
      <c r="E2136" s="116" t="s">
        <v>165</v>
      </c>
      <c r="F2136" s="117">
        <v>0</v>
      </c>
      <c r="G2136" s="118" t="s">
        <v>95</v>
      </c>
      <c r="H2136" s="117">
        <f t="shared" si="61"/>
        <v>0</v>
      </c>
      <c r="I2136" s="117">
        <f t="shared" si="60"/>
        <v>0</v>
      </c>
      <c r="J2136" s="23"/>
    </row>
    <row r="2137" spans="1:10" x14ac:dyDescent="0.25">
      <c r="A2137" s="103">
        <v>42783</v>
      </c>
      <c r="B2137" s="119" t="s">
        <v>6418</v>
      </c>
      <c r="C2137" s="120"/>
      <c r="D2137" s="106">
        <v>101472</v>
      </c>
      <c r="E2137" s="107" t="s">
        <v>172</v>
      </c>
      <c r="F2137" s="108">
        <v>40155.300000000003</v>
      </c>
      <c r="G2137" s="111">
        <v>42804</v>
      </c>
      <c r="H2137" s="93">
        <f t="shared" si="61"/>
        <v>40155.300000000003</v>
      </c>
      <c r="I2137" s="108">
        <f t="shared" si="60"/>
        <v>0</v>
      </c>
      <c r="J2137" s="23"/>
    </row>
    <row r="2138" spans="1:10" x14ac:dyDescent="0.25">
      <c r="A2138" s="103">
        <v>42783</v>
      </c>
      <c r="B2138" s="119" t="s">
        <v>6419</v>
      </c>
      <c r="C2138" s="120"/>
      <c r="D2138" s="106">
        <v>101473</v>
      </c>
      <c r="E2138" s="107" t="s">
        <v>163</v>
      </c>
      <c r="F2138" s="108">
        <v>16060.9</v>
      </c>
      <c r="G2138" s="111">
        <v>42804</v>
      </c>
      <c r="H2138" s="93">
        <f t="shared" si="61"/>
        <v>16060.9</v>
      </c>
      <c r="I2138" s="108">
        <f t="shared" si="60"/>
        <v>0</v>
      </c>
      <c r="J2138" s="23"/>
    </row>
    <row r="2139" spans="1:10" x14ac:dyDescent="0.25">
      <c r="A2139" s="103">
        <v>42783</v>
      </c>
      <c r="B2139" s="119" t="s">
        <v>6420</v>
      </c>
      <c r="C2139" s="120"/>
      <c r="D2139" s="106">
        <v>101474</v>
      </c>
      <c r="E2139" s="107" t="s">
        <v>165</v>
      </c>
      <c r="F2139" s="108">
        <v>8539.2000000000007</v>
      </c>
      <c r="G2139" s="111">
        <v>42804</v>
      </c>
      <c r="H2139" s="93">
        <f t="shared" si="61"/>
        <v>8539.2000000000007</v>
      </c>
      <c r="I2139" s="108">
        <f t="shared" si="60"/>
        <v>0</v>
      </c>
      <c r="J2139" s="23"/>
    </row>
    <row r="2140" spans="1:10" x14ac:dyDescent="0.25">
      <c r="A2140" s="103">
        <v>42783</v>
      </c>
      <c r="B2140" s="119" t="s">
        <v>6421</v>
      </c>
      <c r="C2140" s="120"/>
      <c r="D2140" s="106">
        <v>101475</v>
      </c>
      <c r="E2140" s="107" t="s">
        <v>4252</v>
      </c>
      <c r="F2140" s="108">
        <v>17306</v>
      </c>
      <c r="G2140" s="111">
        <v>42785</v>
      </c>
      <c r="H2140" s="93">
        <f t="shared" si="61"/>
        <v>17306</v>
      </c>
      <c r="I2140" s="108">
        <f t="shared" si="60"/>
        <v>0</v>
      </c>
      <c r="J2140" s="23"/>
    </row>
    <row r="2141" spans="1:10" x14ac:dyDescent="0.25">
      <c r="A2141" s="103">
        <v>42783</v>
      </c>
      <c r="B2141" s="119" t="s">
        <v>6422</v>
      </c>
      <c r="C2141" s="120"/>
      <c r="D2141" s="106">
        <v>101476</v>
      </c>
      <c r="E2141" s="107" t="s">
        <v>930</v>
      </c>
      <c r="F2141" s="108">
        <v>12266.25</v>
      </c>
      <c r="G2141" s="111">
        <v>42783</v>
      </c>
      <c r="H2141" s="93">
        <f t="shared" si="61"/>
        <v>12266.25</v>
      </c>
      <c r="I2141" s="108">
        <f t="shared" si="60"/>
        <v>0</v>
      </c>
      <c r="J2141" s="23"/>
    </row>
    <row r="2142" spans="1:10" x14ac:dyDescent="0.25">
      <c r="A2142" s="103">
        <v>42783</v>
      </c>
      <c r="B2142" s="119" t="s">
        <v>6423</v>
      </c>
      <c r="C2142" s="120"/>
      <c r="D2142" s="106">
        <v>101477</v>
      </c>
      <c r="E2142" s="107" t="s">
        <v>30</v>
      </c>
      <c r="F2142" s="108">
        <v>3086.4</v>
      </c>
      <c r="G2142" s="111">
        <v>42783</v>
      </c>
      <c r="H2142" s="93">
        <f t="shared" si="61"/>
        <v>3086.4</v>
      </c>
      <c r="I2142" s="108">
        <f t="shared" si="60"/>
        <v>0</v>
      </c>
      <c r="J2142" s="23"/>
    </row>
    <row r="2143" spans="1:10" x14ac:dyDescent="0.25">
      <c r="A2143" s="103">
        <v>42783</v>
      </c>
      <c r="B2143" s="119" t="s">
        <v>6424</v>
      </c>
      <c r="C2143" s="120"/>
      <c r="D2143" s="106">
        <v>101478</v>
      </c>
      <c r="E2143" s="107" t="s">
        <v>141</v>
      </c>
      <c r="F2143" s="108">
        <v>11181.2</v>
      </c>
      <c r="G2143" s="111">
        <v>42784</v>
      </c>
      <c r="H2143" s="93">
        <f t="shared" si="61"/>
        <v>11181.2</v>
      </c>
      <c r="I2143" s="108">
        <f t="shared" si="60"/>
        <v>0</v>
      </c>
      <c r="J2143" s="23"/>
    </row>
    <row r="2144" spans="1:10" x14ac:dyDescent="0.25">
      <c r="A2144" s="103">
        <v>42783</v>
      </c>
      <c r="B2144" s="119" t="s">
        <v>6425</v>
      </c>
      <c r="C2144" s="120"/>
      <c r="D2144" s="106">
        <v>101479</v>
      </c>
      <c r="E2144" s="107" t="s">
        <v>231</v>
      </c>
      <c r="F2144" s="108">
        <v>9139</v>
      </c>
      <c r="G2144" s="111">
        <v>42784</v>
      </c>
      <c r="H2144" s="93">
        <f t="shared" si="61"/>
        <v>9139</v>
      </c>
      <c r="I2144" s="108">
        <f t="shared" si="60"/>
        <v>0</v>
      </c>
      <c r="J2144" s="23"/>
    </row>
    <row r="2145" spans="1:10" x14ac:dyDescent="0.25">
      <c r="A2145" s="103">
        <v>42783</v>
      </c>
      <c r="B2145" s="119" t="s">
        <v>6426</v>
      </c>
      <c r="C2145" s="120"/>
      <c r="D2145" s="106">
        <v>101480</v>
      </c>
      <c r="E2145" s="107" t="s">
        <v>205</v>
      </c>
      <c r="F2145" s="108">
        <v>39342</v>
      </c>
      <c r="G2145" s="111">
        <v>42802</v>
      </c>
      <c r="H2145" s="93">
        <f t="shared" si="61"/>
        <v>39342</v>
      </c>
      <c r="I2145" s="108">
        <f t="shared" si="60"/>
        <v>0</v>
      </c>
      <c r="J2145" s="23"/>
    </row>
    <row r="2146" spans="1:10" x14ac:dyDescent="0.25">
      <c r="A2146" s="103">
        <v>42783</v>
      </c>
      <c r="B2146" s="119" t="s">
        <v>6427</v>
      </c>
      <c r="C2146" s="120"/>
      <c r="D2146" s="106">
        <v>101481</v>
      </c>
      <c r="E2146" s="107" t="s">
        <v>10</v>
      </c>
      <c r="F2146" s="108">
        <v>335035.92</v>
      </c>
      <c r="G2146" s="111">
        <v>42786</v>
      </c>
      <c r="H2146" s="93">
        <f t="shared" si="61"/>
        <v>335035.92</v>
      </c>
      <c r="I2146" s="108">
        <f t="shared" si="60"/>
        <v>0</v>
      </c>
      <c r="J2146" s="23"/>
    </row>
    <row r="2147" spans="1:10" x14ac:dyDescent="0.25">
      <c r="A2147" s="103">
        <v>42783</v>
      </c>
      <c r="B2147" s="119" t="s">
        <v>6428</v>
      </c>
      <c r="C2147" s="120"/>
      <c r="D2147" s="106">
        <v>101482</v>
      </c>
      <c r="E2147" s="107" t="s">
        <v>61</v>
      </c>
      <c r="F2147" s="108">
        <v>223.2</v>
      </c>
      <c r="G2147" s="111">
        <v>42784</v>
      </c>
      <c r="H2147" s="93">
        <f t="shared" si="61"/>
        <v>223.2</v>
      </c>
      <c r="I2147" s="108">
        <f t="shared" si="60"/>
        <v>0</v>
      </c>
      <c r="J2147" s="23"/>
    </row>
    <row r="2148" spans="1:10" x14ac:dyDescent="0.25">
      <c r="A2148" s="103">
        <v>42783</v>
      </c>
      <c r="B2148" s="119" t="s">
        <v>6429</v>
      </c>
      <c r="C2148" s="120"/>
      <c r="D2148" s="106">
        <v>101483</v>
      </c>
      <c r="E2148" s="107" t="s">
        <v>1925</v>
      </c>
      <c r="F2148" s="108">
        <v>548.70000000000005</v>
      </c>
      <c r="G2148" s="111">
        <v>42783</v>
      </c>
      <c r="H2148" s="93">
        <f t="shared" si="61"/>
        <v>548.70000000000005</v>
      </c>
      <c r="I2148" s="108">
        <f t="shared" si="60"/>
        <v>0</v>
      </c>
      <c r="J2148" s="23"/>
    </row>
    <row r="2149" spans="1:10" x14ac:dyDescent="0.25">
      <c r="A2149" s="103">
        <v>42783</v>
      </c>
      <c r="B2149" s="119" t="s">
        <v>6430</v>
      </c>
      <c r="C2149" s="120"/>
      <c r="D2149" s="106">
        <v>101484</v>
      </c>
      <c r="E2149" s="107" t="s">
        <v>352</v>
      </c>
      <c r="F2149" s="108">
        <v>3135</v>
      </c>
      <c r="G2149" s="111">
        <v>42783</v>
      </c>
      <c r="H2149" s="93">
        <f t="shared" si="61"/>
        <v>3135</v>
      </c>
      <c r="I2149" s="108">
        <f t="shared" si="60"/>
        <v>0</v>
      </c>
      <c r="J2149" s="23"/>
    </row>
    <row r="2150" spans="1:10" x14ac:dyDescent="0.25">
      <c r="A2150" s="103">
        <v>42783</v>
      </c>
      <c r="B2150" s="119" t="s">
        <v>6431</v>
      </c>
      <c r="C2150" s="120"/>
      <c r="D2150" s="106">
        <v>101485</v>
      </c>
      <c r="E2150" s="107" t="s">
        <v>693</v>
      </c>
      <c r="F2150" s="108">
        <v>2812</v>
      </c>
      <c r="G2150" s="111">
        <v>42784</v>
      </c>
      <c r="H2150" s="93">
        <f t="shared" si="61"/>
        <v>2812</v>
      </c>
      <c r="I2150" s="108">
        <f t="shared" si="60"/>
        <v>0</v>
      </c>
      <c r="J2150" s="23"/>
    </row>
    <row r="2151" spans="1:10" x14ac:dyDescent="0.25">
      <c r="A2151" s="103">
        <v>42783</v>
      </c>
      <c r="B2151" s="119" t="s">
        <v>6432</v>
      </c>
      <c r="C2151" s="120"/>
      <c r="D2151" s="106">
        <v>101486</v>
      </c>
      <c r="E2151" s="107" t="s">
        <v>30</v>
      </c>
      <c r="F2151" s="108">
        <v>854.4</v>
      </c>
      <c r="G2151" s="111">
        <v>42784</v>
      </c>
      <c r="H2151" s="93">
        <f t="shared" si="61"/>
        <v>854.4</v>
      </c>
      <c r="I2151" s="108">
        <f t="shared" si="60"/>
        <v>0</v>
      </c>
      <c r="J2151" s="23"/>
    </row>
    <row r="2152" spans="1:10" x14ac:dyDescent="0.25">
      <c r="A2152" s="103">
        <v>42783</v>
      </c>
      <c r="B2152" s="119" t="s">
        <v>6433</v>
      </c>
      <c r="C2152" s="120"/>
      <c r="D2152" s="106">
        <v>101487</v>
      </c>
      <c r="E2152" s="107" t="s">
        <v>528</v>
      </c>
      <c r="F2152" s="108">
        <v>10524</v>
      </c>
      <c r="G2152" s="111">
        <v>42784</v>
      </c>
      <c r="H2152" s="93">
        <f t="shared" si="61"/>
        <v>10524</v>
      </c>
      <c r="I2152" s="108">
        <f t="shared" si="60"/>
        <v>0</v>
      </c>
      <c r="J2152" s="23"/>
    </row>
    <row r="2153" spans="1:10" x14ac:dyDescent="0.25">
      <c r="A2153" s="103">
        <v>42783</v>
      </c>
      <c r="B2153" s="119" t="s">
        <v>6434</v>
      </c>
      <c r="C2153" s="120"/>
      <c r="D2153" s="106">
        <v>101488</v>
      </c>
      <c r="E2153" s="107" t="s">
        <v>182</v>
      </c>
      <c r="F2153" s="108">
        <v>2450</v>
      </c>
      <c r="G2153" s="111">
        <v>42784</v>
      </c>
      <c r="H2153" s="93">
        <f t="shared" si="61"/>
        <v>2450</v>
      </c>
      <c r="I2153" s="108">
        <f t="shared" si="60"/>
        <v>0</v>
      </c>
      <c r="J2153" s="23"/>
    </row>
    <row r="2154" spans="1:10" x14ac:dyDescent="0.25">
      <c r="A2154" s="103">
        <v>42783</v>
      </c>
      <c r="B2154" s="119" t="s">
        <v>6435</v>
      </c>
      <c r="C2154" s="120"/>
      <c r="D2154" s="106">
        <v>101489</v>
      </c>
      <c r="E2154" s="107" t="s">
        <v>193</v>
      </c>
      <c r="F2154" s="108">
        <v>2976</v>
      </c>
      <c r="G2154" s="111">
        <v>42784</v>
      </c>
      <c r="H2154" s="93">
        <f t="shared" si="61"/>
        <v>2976</v>
      </c>
      <c r="I2154" s="108">
        <f t="shared" si="60"/>
        <v>0</v>
      </c>
      <c r="J2154" s="23"/>
    </row>
    <row r="2155" spans="1:10" x14ac:dyDescent="0.25">
      <c r="A2155" s="103">
        <v>42783</v>
      </c>
      <c r="B2155" s="119" t="s">
        <v>6436</v>
      </c>
      <c r="C2155" s="120"/>
      <c r="D2155" s="106">
        <v>101490</v>
      </c>
      <c r="E2155" s="107" t="s">
        <v>354</v>
      </c>
      <c r="F2155" s="108">
        <v>1090.2</v>
      </c>
      <c r="G2155" s="111">
        <v>42783</v>
      </c>
      <c r="H2155" s="93">
        <f t="shared" si="61"/>
        <v>1090.2</v>
      </c>
      <c r="I2155" s="108">
        <f t="shared" si="60"/>
        <v>0</v>
      </c>
      <c r="J2155" s="23"/>
    </row>
    <row r="2156" spans="1:10" x14ac:dyDescent="0.25">
      <c r="A2156" s="103">
        <v>42783</v>
      </c>
      <c r="B2156" s="119" t="s">
        <v>6437</v>
      </c>
      <c r="C2156" s="120"/>
      <c r="D2156" s="106">
        <v>101491</v>
      </c>
      <c r="E2156" s="107" t="s">
        <v>205</v>
      </c>
      <c r="F2156" s="108">
        <v>31972.5</v>
      </c>
      <c r="G2156" s="111">
        <v>42802</v>
      </c>
      <c r="H2156" s="93">
        <f t="shared" si="61"/>
        <v>31972.5</v>
      </c>
      <c r="I2156" s="108">
        <f t="shared" si="60"/>
        <v>0</v>
      </c>
      <c r="J2156" s="23"/>
    </row>
    <row r="2157" spans="1:10" x14ac:dyDescent="0.25">
      <c r="A2157" s="103">
        <v>42783</v>
      </c>
      <c r="B2157" s="119" t="s">
        <v>6438</v>
      </c>
      <c r="C2157" s="120"/>
      <c r="D2157" s="106">
        <v>101492</v>
      </c>
      <c r="E2157" s="107" t="s">
        <v>5354</v>
      </c>
      <c r="F2157" s="108">
        <v>15000</v>
      </c>
      <c r="G2157" s="111">
        <v>42783</v>
      </c>
      <c r="H2157" s="93">
        <f t="shared" si="61"/>
        <v>15000</v>
      </c>
      <c r="I2157" s="108">
        <f t="shared" si="60"/>
        <v>0</v>
      </c>
      <c r="J2157" s="23"/>
    </row>
    <row r="2158" spans="1:10" x14ac:dyDescent="0.25">
      <c r="A2158" s="103">
        <v>42783</v>
      </c>
      <c r="B2158" s="119" t="s">
        <v>6439</v>
      </c>
      <c r="C2158" s="120"/>
      <c r="D2158" s="106">
        <v>101493</v>
      </c>
      <c r="E2158" s="107" t="s">
        <v>205</v>
      </c>
      <c r="F2158" s="108">
        <v>39469</v>
      </c>
      <c r="G2158" s="111">
        <v>42802</v>
      </c>
      <c r="H2158" s="93">
        <f t="shared" si="61"/>
        <v>39469</v>
      </c>
      <c r="I2158" s="108">
        <f t="shared" si="60"/>
        <v>0</v>
      </c>
      <c r="J2158" s="23"/>
    </row>
    <row r="2159" spans="1:10" x14ac:dyDescent="0.25">
      <c r="A2159" s="103">
        <v>42783</v>
      </c>
      <c r="B2159" s="119" t="s">
        <v>6440</v>
      </c>
      <c r="C2159" s="120"/>
      <c r="D2159" s="106">
        <v>101494</v>
      </c>
      <c r="E2159" s="107" t="s">
        <v>30</v>
      </c>
      <c r="F2159" s="108">
        <v>2212.8000000000002</v>
      </c>
      <c r="G2159" s="111">
        <v>42783</v>
      </c>
      <c r="H2159" s="93">
        <f t="shared" si="61"/>
        <v>2212.8000000000002</v>
      </c>
      <c r="I2159" s="108">
        <f t="shared" si="60"/>
        <v>0</v>
      </c>
      <c r="J2159" s="23"/>
    </row>
    <row r="2160" spans="1:10" x14ac:dyDescent="0.25">
      <c r="A2160" s="103">
        <v>42783</v>
      </c>
      <c r="B2160" s="119" t="s">
        <v>6441</v>
      </c>
      <c r="C2160" s="120"/>
      <c r="D2160" s="106">
        <v>101495</v>
      </c>
      <c r="E2160" s="107" t="s">
        <v>10</v>
      </c>
      <c r="F2160" s="108">
        <v>99274.06</v>
      </c>
      <c r="G2160" s="111">
        <v>42786</v>
      </c>
      <c r="H2160" s="93">
        <f t="shared" si="61"/>
        <v>99274.06</v>
      </c>
      <c r="I2160" s="108">
        <f t="shared" si="60"/>
        <v>0</v>
      </c>
      <c r="J2160" s="23"/>
    </row>
    <row r="2161" spans="1:10" x14ac:dyDescent="0.25">
      <c r="A2161" s="103">
        <v>42783</v>
      </c>
      <c r="B2161" s="119" t="s">
        <v>6442</v>
      </c>
      <c r="C2161" s="120"/>
      <c r="D2161" s="106">
        <v>101496</v>
      </c>
      <c r="E2161" s="107" t="s">
        <v>10</v>
      </c>
      <c r="F2161" s="108">
        <v>7316.8</v>
      </c>
      <c r="G2161" s="111">
        <v>42786</v>
      </c>
      <c r="H2161" s="93">
        <f t="shared" si="61"/>
        <v>7316.8</v>
      </c>
      <c r="I2161" s="108">
        <f t="shared" si="60"/>
        <v>0</v>
      </c>
      <c r="J2161" s="23"/>
    </row>
    <row r="2162" spans="1:10" x14ac:dyDescent="0.25">
      <c r="A2162" s="103">
        <v>42783</v>
      </c>
      <c r="B2162" s="119" t="s">
        <v>6443</v>
      </c>
      <c r="C2162" s="120"/>
      <c r="D2162" s="106">
        <v>101497</v>
      </c>
      <c r="E2162" s="107" t="s">
        <v>125</v>
      </c>
      <c r="F2162" s="108">
        <v>9065</v>
      </c>
      <c r="G2162" s="111">
        <v>42784</v>
      </c>
      <c r="H2162" s="93">
        <f t="shared" si="61"/>
        <v>9065</v>
      </c>
      <c r="I2162" s="108">
        <f t="shared" si="60"/>
        <v>0</v>
      </c>
      <c r="J2162" s="23"/>
    </row>
    <row r="2163" spans="1:10" x14ac:dyDescent="0.25">
      <c r="A2163" s="103">
        <v>42783</v>
      </c>
      <c r="B2163" s="119" t="s">
        <v>6444</v>
      </c>
      <c r="C2163" s="120"/>
      <c r="D2163" s="106">
        <v>101498</v>
      </c>
      <c r="E2163" s="107" t="s">
        <v>785</v>
      </c>
      <c r="F2163" s="108">
        <v>6329</v>
      </c>
      <c r="G2163" s="111">
        <v>42784</v>
      </c>
      <c r="H2163" s="93">
        <f t="shared" si="61"/>
        <v>6329</v>
      </c>
      <c r="I2163" s="108">
        <f t="shared" si="60"/>
        <v>0</v>
      </c>
      <c r="J2163" s="23"/>
    </row>
    <row r="2164" spans="1:10" x14ac:dyDescent="0.25">
      <c r="A2164" s="103">
        <v>42783</v>
      </c>
      <c r="B2164" s="119" t="s">
        <v>6445</v>
      </c>
      <c r="C2164" s="120"/>
      <c r="D2164" s="106">
        <v>101499</v>
      </c>
      <c r="E2164" s="107" t="s">
        <v>55</v>
      </c>
      <c r="F2164" s="108">
        <v>25607.8</v>
      </c>
      <c r="G2164" s="111">
        <v>42783</v>
      </c>
      <c r="H2164" s="93">
        <f t="shared" si="61"/>
        <v>25607.8</v>
      </c>
      <c r="I2164" s="108">
        <f t="shared" si="60"/>
        <v>0</v>
      </c>
      <c r="J2164" s="23"/>
    </row>
    <row r="2165" spans="1:10" x14ac:dyDescent="0.25">
      <c r="A2165" s="103">
        <v>42783</v>
      </c>
      <c r="B2165" s="119" t="s">
        <v>6446</v>
      </c>
      <c r="C2165" s="120"/>
      <c r="D2165" s="106">
        <v>101500</v>
      </c>
      <c r="E2165" s="107" t="s">
        <v>509</v>
      </c>
      <c r="F2165" s="108">
        <v>10026</v>
      </c>
      <c r="G2165" s="111">
        <v>42787</v>
      </c>
      <c r="H2165" s="93">
        <f t="shared" si="61"/>
        <v>10026</v>
      </c>
      <c r="I2165" s="108">
        <f t="shared" si="60"/>
        <v>0</v>
      </c>
      <c r="J2165" s="23"/>
    </row>
    <row r="2166" spans="1:10" x14ac:dyDescent="0.25">
      <c r="A2166" s="103">
        <v>42783</v>
      </c>
      <c r="B2166" s="119" t="s">
        <v>6447</v>
      </c>
      <c r="C2166" s="120"/>
      <c r="D2166" s="106">
        <v>101501</v>
      </c>
      <c r="E2166" s="107" t="s">
        <v>12</v>
      </c>
      <c r="F2166" s="108">
        <v>922.2</v>
      </c>
      <c r="G2166" s="111">
        <v>42784</v>
      </c>
      <c r="H2166" s="93">
        <f t="shared" si="61"/>
        <v>922.2</v>
      </c>
      <c r="I2166" s="108">
        <f t="shared" si="60"/>
        <v>0</v>
      </c>
      <c r="J2166" s="23"/>
    </row>
    <row r="2167" spans="1:10" x14ac:dyDescent="0.25">
      <c r="A2167" s="103">
        <v>42783</v>
      </c>
      <c r="B2167" s="119" t="s">
        <v>6448</v>
      </c>
      <c r="C2167" s="120"/>
      <c r="D2167" s="106">
        <v>101502</v>
      </c>
      <c r="E2167" s="107" t="s">
        <v>220</v>
      </c>
      <c r="F2167" s="108">
        <v>4027.2</v>
      </c>
      <c r="G2167" s="111">
        <v>42784</v>
      </c>
      <c r="H2167" s="93">
        <f t="shared" si="61"/>
        <v>4027.2</v>
      </c>
      <c r="I2167" s="108">
        <f t="shared" si="60"/>
        <v>0</v>
      </c>
      <c r="J2167" s="23"/>
    </row>
    <row r="2168" spans="1:10" x14ac:dyDescent="0.25">
      <c r="A2168" s="103">
        <v>42783</v>
      </c>
      <c r="B2168" s="119" t="s">
        <v>6449</v>
      </c>
      <c r="C2168" s="120"/>
      <c r="D2168" s="106">
        <v>101503</v>
      </c>
      <c r="E2168" s="107" t="s">
        <v>211</v>
      </c>
      <c r="F2168" s="108">
        <v>8632.6</v>
      </c>
      <c r="G2168" s="111">
        <v>42783</v>
      </c>
      <c r="H2168" s="93">
        <f t="shared" si="61"/>
        <v>8632.6</v>
      </c>
      <c r="I2168" s="108">
        <f t="shared" ref="I2168:I2231" si="62">F2168-H2168</f>
        <v>0</v>
      </c>
      <c r="J2168" s="23"/>
    </row>
    <row r="2169" spans="1:10" x14ac:dyDescent="0.25">
      <c r="A2169" s="103">
        <v>42783</v>
      </c>
      <c r="B2169" s="119" t="s">
        <v>6450</v>
      </c>
      <c r="C2169" s="120"/>
      <c r="D2169" s="106">
        <v>101504</v>
      </c>
      <c r="E2169" s="107" t="s">
        <v>21</v>
      </c>
      <c r="F2169" s="108">
        <v>10670.4</v>
      </c>
      <c r="G2169" s="111">
        <v>42800</v>
      </c>
      <c r="H2169" s="93">
        <f t="shared" si="61"/>
        <v>10670.4</v>
      </c>
      <c r="I2169" s="108">
        <f t="shared" si="62"/>
        <v>0</v>
      </c>
      <c r="J2169" s="23"/>
    </row>
    <row r="2170" spans="1:10" x14ac:dyDescent="0.25">
      <c r="A2170" s="103">
        <v>42784</v>
      </c>
      <c r="B2170" s="119" t="s">
        <v>6451</v>
      </c>
      <c r="C2170" s="120"/>
      <c r="D2170" s="106">
        <v>101505</v>
      </c>
      <c r="E2170" s="107" t="s">
        <v>374</v>
      </c>
      <c r="F2170" s="108">
        <v>1382.4</v>
      </c>
      <c r="G2170" s="111">
        <v>42784</v>
      </c>
      <c r="H2170" s="93">
        <f t="shared" si="61"/>
        <v>1382.4</v>
      </c>
      <c r="I2170" s="108">
        <f t="shared" si="62"/>
        <v>0</v>
      </c>
      <c r="J2170" s="23"/>
    </row>
    <row r="2171" spans="1:10" x14ac:dyDescent="0.25">
      <c r="A2171" s="103">
        <v>42784</v>
      </c>
      <c r="B2171" s="119" t="s">
        <v>6452</v>
      </c>
      <c r="C2171" s="120"/>
      <c r="D2171" s="106">
        <v>101506</v>
      </c>
      <c r="E2171" s="107" t="s">
        <v>231</v>
      </c>
      <c r="F2171" s="108">
        <v>8753.6</v>
      </c>
      <c r="G2171" s="111">
        <v>42785</v>
      </c>
      <c r="H2171" s="93">
        <f t="shared" si="61"/>
        <v>8753.6</v>
      </c>
      <c r="I2171" s="108">
        <f t="shared" si="62"/>
        <v>0</v>
      </c>
      <c r="J2171" s="23"/>
    </row>
    <row r="2172" spans="1:10" x14ac:dyDescent="0.25">
      <c r="A2172" s="103">
        <v>42784</v>
      </c>
      <c r="B2172" s="119" t="s">
        <v>6453</v>
      </c>
      <c r="C2172" s="120"/>
      <c r="D2172" s="106">
        <v>101507</v>
      </c>
      <c r="E2172" s="107" t="s">
        <v>231</v>
      </c>
      <c r="F2172" s="108">
        <v>363.3</v>
      </c>
      <c r="G2172" s="111">
        <v>42785</v>
      </c>
      <c r="H2172" s="93">
        <f t="shared" si="61"/>
        <v>363.3</v>
      </c>
      <c r="I2172" s="108">
        <f t="shared" si="62"/>
        <v>0</v>
      </c>
      <c r="J2172" s="23"/>
    </row>
    <row r="2173" spans="1:10" x14ac:dyDescent="0.25">
      <c r="A2173" s="103">
        <v>42784</v>
      </c>
      <c r="B2173" s="119" t="s">
        <v>6454</v>
      </c>
      <c r="C2173" s="120"/>
      <c r="D2173" s="106">
        <v>101508</v>
      </c>
      <c r="E2173" s="107" t="s">
        <v>231</v>
      </c>
      <c r="F2173" s="108">
        <v>33128.199999999997</v>
      </c>
      <c r="G2173" s="111">
        <v>42785</v>
      </c>
      <c r="H2173" s="93">
        <f t="shared" si="61"/>
        <v>33128.199999999997</v>
      </c>
      <c r="I2173" s="108">
        <f t="shared" si="62"/>
        <v>0</v>
      </c>
      <c r="J2173" s="23"/>
    </row>
    <row r="2174" spans="1:10" x14ac:dyDescent="0.25">
      <c r="A2174" s="103">
        <v>42784</v>
      </c>
      <c r="B2174" s="119" t="s">
        <v>6455</v>
      </c>
      <c r="C2174" s="120"/>
      <c r="D2174" s="106">
        <v>101509</v>
      </c>
      <c r="E2174" s="107" t="s">
        <v>26</v>
      </c>
      <c r="F2174" s="108">
        <v>18076</v>
      </c>
      <c r="G2174" s="111">
        <v>42784</v>
      </c>
      <c r="H2174" s="93">
        <f t="shared" si="61"/>
        <v>18076</v>
      </c>
      <c r="I2174" s="108">
        <f t="shared" si="62"/>
        <v>0</v>
      </c>
      <c r="J2174" s="23"/>
    </row>
    <row r="2175" spans="1:10" x14ac:dyDescent="0.25">
      <c r="A2175" s="103">
        <v>42784</v>
      </c>
      <c r="B2175" s="119" t="s">
        <v>6456</v>
      </c>
      <c r="C2175" s="120"/>
      <c r="D2175" s="106">
        <v>101510</v>
      </c>
      <c r="E2175" s="107" t="s">
        <v>17</v>
      </c>
      <c r="F2175" s="108">
        <v>5635</v>
      </c>
      <c r="G2175" s="111">
        <v>42784</v>
      </c>
      <c r="H2175" s="93">
        <f t="shared" si="61"/>
        <v>5635</v>
      </c>
      <c r="I2175" s="108">
        <f t="shared" si="62"/>
        <v>0</v>
      </c>
      <c r="J2175" s="23"/>
    </row>
    <row r="2176" spans="1:10" x14ac:dyDescent="0.25">
      <c r="A2176" s="103">
        <v>42784</v>
      </c>
      <c r="B2176" s="119" t="s">
        <v>6457</v>
      </c>
      <c r="C2176" s="120"/>
      <c r="D2176" s="106">
        <v>101511</v>
      </c>
      <c r="E2176" s="107" t="s">
        <v>19</v>
      </c>
      <c r="F2176" s="108">
        <v>1470</v>
      </c>
      <c r="G2176" s="111">
        <v>42784</v>
      </c>
      <c r="H2176" s="93">
        <f t="shared" si="61"/>
        <v>1470</v>
      </c>
      <c r="I2176" s="108">
        <f t="shared" si="62"/>
        <v>0</v>
      </c>
      <c r="J2176" s="23"/>
    </row>
    <row r="2177" spans="1:10" x14ac:dyDescent="0.25">
      <c r="A2177" s="103">
        <v>42784</v>
      </c>
      <c r="B2177" s="119" t="s">
        <v>6458</v>
      </c>
      <c r="C2177" s="120"/>
      <c r="D2177" s="106">
        <v>101512</v>
      </c>
      <c r="E2177" s="107" t="s">
        <v>28</v>
      </c>
      <c r="F2177" s="108">
        <v>4977</v>
      </c>
      <c r="G2177" s="111">
        <v>42787</v>
      </c>
      <c r="H2177" s="93">
        <f t="shared" si="61"/>
        <v>4977</v>
      </c>
      <c r="I2177" s="108">
        <f t="shared" si="62"/>
        <v>0</v>
      </c>
      <c r="J2177" s="23"/>
    </row>
    <row r="2178" spans="1:10" x14ac:dyDescent="0.25">
      <c r="A2178" s="103">
        <v>42784</v>
      </c>
      <c r="B2178" s="119" t="s">
        <v>6459</v>
      </c>
      <c r="C2178" s="120"/>
      <c r="D2178" s="106">
        <v>101513</v>
      </c>
      <c r="E2178" s="107" t="s">
        <v>35</v>
      </c>
      <c r="F2178" s="108">
        <v>31746.7</v>
      </c>
      <c r="G2178" s="111">
        <v>42787</v>
      </c>
      <c r="H2178" s="93">
        <f t="shared" si="61"/>
        <v>31746.7</v>
      </c>
      <c r="I2178" s="108">
        <f t="shared" si="62"/>
        <v>0</v>
      </c>
      <c r="J2178" s="23"/>
    </row>
    <row r="2179" spans="1:10" x14ac:dyDescent="0.25">
      <c r="A2179" s="103">
        <v>42784</v>
      </c>
      <c r="B2179" s="119" t="s">
        <v>6460</v>
      </c>
      <c r="C2179" s="120"/>
      <c r="D2179" s="106">
        <v>101514</v>
      </c>
      <c r="E2179" s="107" t="s">
        <v>428</v>
      </c>
      <c r="F2179" s="108">
        <v>2310</v>
      </c>
      <c r="G2179" s="111">
        <v>42787</v>
      </c>
      <c r="H2179" s="93">
        <f t="shared" si="61"/>
        <v>2310</v>
      </c>
      <c r="I2179" s="108">
        <f t="shared" si="62"/>
        <v>0</v>
      </c>
      <c r="J2179" s="23"/>
    </row>
    <row r="2180" spans="1:10" x14ac:dyDescent="0.25">
      <c r="A2180" s="103">
        <v>42784</v>
      </c>
      <c r="B2180" s="119" t="s">
        <v>6461</v>
      </c>
      <c r="C2180" s="120"/>
      <c r="D2180" s="106">
        <v>101515</v>
      </c>
      <c r="E2180" s="107" t="s">
        <v>32</v>
      </c>
      <c r="F2180" s="108">
        <v>16294.1</v>
      </c>
      <c r="G2180" s="111">
        <v>42788</v>
      </c>
      <c r="H2180" s="93">
        <f t="shared" ref="H2180:H2243" si="63">F2180</f>
        <v>16294.1</v>
      </c>
      <c r="I2180" s="108">
        <f t="shared" si="62"/>
        <v>0</v>
      </c>
      <c r="J2180" s="23"/>
    </row>
    <row r="2181" spans="1:10" x14ac:dyDescent="0.25">
      <c r="A2181" s="103">
        <v>42784</v>
      </c>
      <c r="B2181" s="119" t="s">
        <v>6462</v>
      </c>
      <c r="C2181" s="120"/>
      <c r="D2181" s="106">
        <v>101516</v>
      </c>
      <c r="E2181" s="107" t="s">
        <v>30</v>
      </c>
      <c r="F2181" s="108">
        <v>7387</v>
      </c>
      <c r="G2181" s="111">
        <v>42784</v>
      </c>
      <c r="H2181" s="93">
        <f t="shared" si="63"/>
        <v>7387</v>
      </c>
      <c r="I2181" s="108">
        <f t="shared" si="62"/>
        <v>0</v>
      </c>
      <c r="J2181" s="23"/>
    </row>
    <row r="2182" spans="1:10" x14ac:dyDescent="0.25">
      <c r="A2182" s="103">
        <v>42784</v>
      </c>
      <c r="B2182" s="119" t="s">
        <v>6463</v>
      </c>
      <c r="C2182" s="120"/>
      <c r="D2182" s="106">
        <v>101517</v>
      </c>
      <c r="E2182" s="107" t="s">
        <v>785</v>
      </c>
      <c r="F2182" s="108">
        <v>13441.2</v>
      </c>
      <c r="G2182" s="111">
        <v>42784</v>
      </c>
      <c r="H2182" s="93">
        <f t="shared" si="63"/>
        <v>13441.2</v>
      </c>
      <c r="I2182" s="108">
        <f t="shared" si="62"/>
        <v>0</v>
      </c>
      <c r="J2182" s="23"/>
    </row>
    <row r="2183" spans="1:10" x14ac:dyDescent="0.25">
      <c r="A2183" s="103">
        <v>42784</v>
      </c>
      <c r="B2183" s="119" t="s">
        <v>6464</v>
      </c>
      <c r="C2183" s="120"/>
      <c r="D2183" s="106">
        <v>101518</v>
      </c>
      <c r="E2183" s="107" t="s">
        <v>430</v>
      </c>
      <c r="F2183" s="108">
        <v>2667.2</v>
      </c>
      <c r="G2183" s="111">
        <v>42784</v>
      </c>
      <c r="H2183" s="93">
        <f t="shared" si="63"/>
        <v>2667.2</v>
      </c>
      <c r="I2183" s="108">
        <f t="shared" si="62"/>
        <v>0</v>
      </c>
      <c r="J2183" s="23"/>
    </row>
    <row r="2184" spans="1:10" x14ac:dyDescent="0.25">
      <c r="A2184" s="103">
        <v>42784</v>
      </c>
      <c r="B2184" s="119" t="s">
        <v>6465</v>
      </c>
      <c r="C2184" s="120"/>
      <c r="D2184" s="106">
        <v>101519</v>
      </c>
      <c r="E2184" s="107" t="s">
        <v>1335</v>
      </c>
      <c r="F2184" s="108">
        <v>13475.4</v>
      </c>
      <c r="G2184" s="111">
        <v>42784</v>
      </c>
      <c r="H2184" s="93">
        <f t="shared" si="63"/>
        <v>13475.4</v>
      </c>
      <c r="I2184" s="108">
        <f t="shared" si="62"/>
        <v>0</v>
      </c>
      <c r="J2184" s="23"/>
    </row>
    <row r="2185" spans="1:10" x14ac:dyDescent="0.25">
      <c r="A2185" s="103">
        <v>42784</v>
      </c>
      <c r="B2185" s="119" t="s">
        <v>6466</v>
      </c>
      <c r="C2185" s="120"/>
      <c r="D2185" s="106">
        <v>101520</v>
      </c>
      <c r="E2185" s="107" t="s">
        <v>38</v>
      </c>
      <c r="F2185" s="108">
        <v>3757.1</v>
      </c>
      <c r="G2185" s="111">
        <v>42788</v>
      </c>
      <c r="H2185" s="93">
        <f t="shared" si="63"/>
        <v>3757.1</v>
      </c>
      <c r="I2185" s="108">
        <f t="shared" si="62"/>
        <v>0</v>
      </c>
      <c r="J2185" s="23"/>
    </row>
    <row r="2186" spans="1:10" x14ac:dyDescent="0.25">
      <c r="A2186" s="103">
        <v>42784</v>
      </c>
      <c r="B2186" s="119" t="s">
        <v>6467</v>
      </c>
      <c r="C2186" s="120"/>
      <c r="D2186" s="106">
        <v>101521</v>
      </c>
      <c r="E2186" s="107" t="s">
        <v>43</v>
      </c>
      <c r="F2186" s="108">
        <v>10505.9</v>
      </c>
      <c r="G2186" s="111">
        <v>42787</v>
      </c>
      <c r="H2186" s="93">
        <f t="shared" si="63"/>
        <v>10505.9</v>
      </c>
      <c r="I2186" s="108">
        <f t="shared" si="62"/>
        <v>0</v>
      </c>
      <c r="J2186" s="23"/>
    </row>
    <row r="2187" spans="1:10" x14ac:dyDescent="0.25">
      <c r="A2187" s="103">
        <v>42784</v>
      </c>
      <c r="B2187" s="119" t="s">
        <v>6468</v>
      </c>
      <c r="C2187" s="120"/>
      <c r="D2187" s="106">
        <v>101522</v>
      </c>
      <c r="E2187" s="107" t="s">
        <v>712</v>
      </c>
      <c r="F2187" s="108">
        <v>7380.1</v>
      </c>
      <c r="G2187" s="111">
        <v>42784</v>
      </c>
      <c r="H2187" s="93">
        <f t="shared" si="63"/>
        <v>7380.1</v>
      </c>
      <c r="I2187" s="108">
        <f t="shared" si="62"/>
        <v>0</v>
      </c>
      <c r="J2187" s="23"/>
    </row>
    <row r="2188" spans="1:10" ht="30" x14ac:dyDescent="0.25">
      <c r="A2188" s="103">
        <v>42784</v>
      </c>
      <c r="B2188" s="119" t="s">
        <v>6469</v>
      </c>
      <c r="C2188" s="120"/>
      <c r="D2188" s="106">
        <v>101523</v>
      </c>
      <c r="E2188" s="107" t="s">
        <v>49</v>
      </c>
      <c r="F2188" s="108">
        <v>24723.4</v>
      </c>
      <c r="G2188" s="114" t="s">
        <v>6470</v>
      </c>
      <c r="H2188" s="115">
        <f>12000+12723.4</f>
        <v>24723.4</v>
      </c>
      <c r="I2188" s="115">
        <f t="shared" si="62"/>
        <v>0</v>
      </c>
      <c r="J2188" s="23"/>
    </row>
    <row r="2189" spans="1:10" x14ac:dyDescent="0.25">
      <c r="A2189" s="103">
        <v>42784</v>
      </c>
      <c r="B2189" s="119" t="s">
        <v>6471</v>
      </c>
      <c r="C2189" s="120"/>
      <c r="D2189" s="106">
        <v>101524</v>
      </c>
      <c r="E2189" s="107" t="s">
        <v>30</v>
      </c>
      <c r="F2189" s="108">
        <v>2430.8000000000002</v>
      </c>
      <c r="G2189" s="111">
        <v>42784</v>
      </c>
      <c r="H2189" s="93">
        <f t="shared" si="63"/>
        <v>2430.8000000000002</v>
      </c>
      <c r="I2189" s="108">
        <f t="shared" si="62"/>
        <v>0</v>
      </c>
      <c r="J2189" s="23"/>
    </row>
    <row r="2190" spans="1:10" ht="30" x14ac:dyDescent="0.25">
      <c r="A2190" s="103">
        <v>42784</v>
      </c>
      <c r="B2190" s="119" t="s">
        <v>6472</v>
      </c>
      <c r="C2190" s="120"/>
      <c r="D2190" s="106">
        <v>101525</v>
      </c>
      <c r="E2190" s="107" t="s">
        <v>250</v>
      </c>
      <c r="F2190" s="108">
        <v>18557.2</v>
      </c>
      <c r="G2190" s="114" t="s">
        <v>6473</v>
      </c>
      <c r="H2190" s="115">
        <f>16000+2557.2</f>
        <v>18557.2</v>
      </c>
      <c r="I2190" s="115">
        <f t="shared" si="62"/>
        <v>0</v>
      </c>
      <c r="J2190" s="23"/>
    </row>
    <row r="2191" spans="1:10" x14ac:dyDescent="0.25">
      <c r="A2191" s="103">
        <v>42784</v>
      </c>
      <c r="B2191" s="119" t="s">
        <v>6474</v>
      </c>
      <c r="C2191" s="120"/>
      <c r="D2191" s="106">
        <v>101526</v>
      </c>
      <c r="E2191" s="107" t="s">
        <v>21</v>
      </c>
      <c r="F2191" s="108">
        <v>49522.5</v>
      </c>
      <c r="G2191" s="111">
        <v>42800</v>
      </c>
      <c r="H2191" s="93">
        <f t="shared" si="63"/>
        <v>49522.5</v>
      </c>
      <c r="I2191" s="108">
        <f t="shared" si="62"/>
        <v>0</v>
      </c>
      <c r="J2191" s="23"/>
    </row>
    <row r="2192" spans="1:10" x14ac:dyDescent="0.25">
      <c r="A2192" s="103">
        <v>42784</v>
      </c>
      <c r="B2192" s="119" t="s">
        <v>6475</v>
      </c>
      <c r="C2192" s="120"/>
      <c r="D2192" s="106">
        <v>101527</v>
      </c>
      <c r="E2192" s="116" t="s">
        <v>157</v>
      </c>
      <c r="F2192" s="117">
        <v>0</v>
      </c>
      <c r="G2192" s="118" t="s">
        <v>95</v>
      </c>
      <c r="H2192" s="117">
        <f t="shared" si="63"/>
        <v>0</v>
      </c>
      <c r="I2192" s="117">
        <f t="shared" si="62"/>
        <v>0</v>
      </c>
      <c r="J2192" s="23"/>
    </row>
    <row r="2193" spans="1:10" x14ac:dyDescent="0.25">
      <c r="A2193" s="103">
        <v>42784</v>
      </c>
      <c r="B2193" s="119" t="s">
        <v>6476</v>
      </c>
      <c r="C2193" s="120"/>
      <c r="D2193" s="106">
        <v>101528</v>
      </c>
      <c r="E2193" s="107" t="s">
        <v>157</v>
      </c>
      <c r="F2193" s="108">
        <v>30078.799999999999</v>
      </c>
      <c r="G2193" s="111">
        <v>42784</v>
      </c>
      <c r="H2193" s="93">
        <f t="shared" si="63"/>
        <v>30078.799999999999</v>
      </c>
      <c r="I2193" s="108">
        <f t="shared" si="62"/>
        <v>0</v>
      </c>
      <c r="J2193" s="23"/>
    </row>
    <row r="2194" spans="1:10" x14ac:dyDescent="0.25">
      <c r="A2194" s="103">
        <v>42784</v>
      </c>
      <c r="B2194" s="119" t="s">
        <v>6477</v>
      </c>
      <c r="C2194" s="120"/>
      <c r="D2194" s="106">
        <v>101529</v>
      </c>
      <c r="E2194" s="107" t="s">
        <v>1335</v>
      </c>
      <c r="F2194" s="108">
        <v>234.6</v>
      </c>
      <c r="G2194" s="111">
        <v>42784</v>
      </c>
      <c r="H2194" s="93">
        <f t="shared" si="63"/>
        <v>234.6</v>
      </c>
      <c r="I2194" s="108">
        <f t="shared" si="62"/>
        <v>0</v>
      </c>
      <c r="J2194" s="23"/>
    </row>
    <row r="2195" spans="1:10" ht="30" x14ac:dyDescent="0.25">
      <c r="A2195" s="103">
        <v>42784</v>
      </c>
      <c r="B2195" s="119" t="s">
        <v>6478</v>
      </c>
      <c r="C2195" s="120"/>
      <c r="D2195" s="106">
        <v>101530</v>
      </c>
      <c r="E2195" s="107" t="s">
        <v>51</v>
      </c>
      <c r="F2195" s="108">
        <v>6861.6</v>
      </c>
      <c r="G2195" s="112" t="s">
        <v>6470</v>
      </c>
      <c r="H2195" s="113">
        <f>50000+14861.6+1861.6</f>
        <v>66723.199999999997</v>
      </c>
      <c r="I2195" s="113">
        <f t="shared" si="62"/>
        <v>-59861.599999999999</v>
      </c>
      <c r="J2195" s="23"/>
    </row>
    <row r="2196" spans="1:10" ht="45" x14ac:dyDescent="0.25">
      <c r="A2196" s="103">
        <v>42784</v>
      </c>
      <c r="B2196" s="119" t="s">
        <v>6479</v>
      </c>
      <c r="C2196" s="120"/>
      <c r="D2196" s="106">
        <v>101531</v>
      </c>
      <c r="E2196" s="107" t="s">
        <v>253</v>
      </c>
      <c r="F2196" s="108">
        <v>10133.4</v>
      </c>
      <c r="G2196" s="114" t="s">
        <v>6480</v>
      </c>
      <c r="H2196" s="115">
        <f>2000+5700+2433.4</f>
        <v>10133.4</v>
      </c>
      <c r="I2196" s="115">
        <f t="shared" si="62"/>
        <v>0</v>
      </c>
      <c r="J2196" s="23"/>
    </row>
    <row r="2197" spans="1:10" x14ac:dyDescent="0.25">
      <c r="A2197" s="103">
        <v>42784</v>
      </c>
      <c r="B2197" s="119" t="s">
        <v>6481</v>
      </c>
      <c r="C2197" s="120"/>
      <c r="D2197" s="106">
        <v>101532</v>
      </c>
      <c r="E2197" s="107" t="s">
        <v>289</v>
      </c>
      <c r="F2197" s="108">
        <v>85940.7</v>
      </c>
      <c r="G2197" s="111">
        <v>42798</v>
      </c>
      <c r="H2197" s="93">
        <f t="shared" si="63"/>
        <v>85940.7</v>
      </c>
      <c r="I2197" s="108">
        <f t="shared" si="62"/>
        <v>0</v>
      </c>
      <c r="J2197" s="23"/>
    </row>
    <row r="2198" spans="1:10" x14ac:dyDescent="0.25">
      <c r="A2198" s="103">
        <v>42784</v>
      </c>
      <c r="B2198" s="119" t="s">
        <v>6482</v>
      </c>
      <c r="C2198" s="120"/>
      <c r="D2198" s="106">
        <v>101533</v>
      </c>
      <c r="E2198" s="107" t="s">
        <v>47</v>
      </c>
      <c r="F2198" s="108">
        <v>3290.6</v>
      </c>
      <c r="G2198" s="111">
        <v>42784</v>
      </c>
      <c r="H2198" s="93">
        <f t="shared" si="63"/>
        <v>3290.6</v>
      </c>
      <c r="I2198" s="108">
        <f t="shared" si="62"/>
        <v>0</v>
      </c>
      <c r="J2198" s="23"/>
    </row>
    <row r="2199" spans="1:10" x14ac:dyDescent="0.25">
      <c r="A2199" s="103">
        <v>42784</v>
      </c>
      <c r="B2199" s="119" t="s">
        <v>6483</v>
      </c>
      <c r="C2199" s="120"/>
      <c r="D2199" s="106">
        <v>101534</v>
      </c>
      <c r="E2199" s="107" t="s">
        <v>1126</v>
      </c>
      <c r="F2199" s="108">
        <v>4436.5</v>
      </c>
      <c r="G2199" s="111">
        <v>42789</v>
      </c>
      <c r="H2199" s="93">
        <f t="shared" si="63"/>
        <v>4436.5</v>
      </c>
      <c r="I2199" s="108">
        <f t="shared" si="62"/>
        <v>0</v>
      </c>
      <c r="J2199" s="23"/>
    </row>
    <row r="2200" spans="1:10" x14ac:dyDescent="0.25">
      <c r="A2200" s="103">
        <v>42784</v>
      </c>
      <c r="B2200" s="119" t="s">
        <v>6484</v>
      </c>
      <c r="C2200" s="120"/>
      <c r="D2200" s="106">
        <v>101535</v>
      </c>
      <c r="E2200" s="107" t="s">
        <v>609</v>
      </c>
      <c r="F2200" s="108">
        <v>49833</v>
      </c>
      <c r="G2200" s="111">
        <v>42791</v>
      </c>
      <c r="H2200" s="93">
        <f t="shared" si="63"/>
        <v>49833</v>
      </c>
      <c r="I2200" s="108">
        <f t="shared" si="62"/>
        <v>0</v>
      </c>
      <c r="J2200" s="23"/>
    </row>
    <row r="2201" spans="1:10" x14ac:dyDescent="0.25">
      <c r="A2201" s="103">
        <v>42784</v>
      </c>
      <c r="B2201" s="119" t="s">
        <v>6485</v>
      </c>
      <c r="C2201" s="120"/>
      <c r="D2201" s="106">
        <v>101536</v>
      </c>
      <c r="E2201" s="107" t="s">
        <v>386</v>
      </c>
      <c r="F2201" s="108">
        <v>2561.1999999999998</v>
      </c>
      <c r="G2201" s="111">
        <v>42784</v>
      </c>
      <c r="H2201" s="93">
        <f t="shared" si="63"/>
        <v>2561.1999999999998</v>
      </c>
      <c r="I2201" s="108">
        <f t="shared" si="62"/>
        <v>0</v>
      </c>
      <c r="J2201" s="23"/>
    </row>
    <row r="2202" spans="1:10" x14ac:dyDescent="0.25">
      <c r="A2202" s="103">
        <v>42784</v>
      </c>
      <c r="B2202" s="119" t="s">
        <v>6486</v>
      </c>
      <c r="C2202" s="120"/>
      <c r="D2202" s="106">
        <v>101537</v>
      </c>
      <c r="E2202" s="107" t="s">
        <v>268</v>
      </c>
      <c r="F2202" s="108">
        <v>15007.2</v>
      </c>
      <c r="G2202" s="111">
        <v>42788</v>
      </c>
      <c r="H2202" s="93">
        <f t="shared" si="63"/>
        <v>15007.2</v>
      </c>
      <c r="I2202" s="108">
        <f t="shared" si="62"/>
        <v>0</v>
      </c>
      <c r="J2202" s="23"/>
    </row>
    <row r="2203" spans="1:10" x14ac:dyDescent="0.25">
      <c r="A2203" s="103">
        <v>42784</v>
      </c>
      <c r="B2203" s="119" t="s">
        <v>6487</v>
      </c>
      <c r="C2203" s="120"/>
      <c r="D2203" s="106">
        <v>101538</v>
      </c>
      <c r="E2203" s="107" t="s">
        <v>432</v>
      </c>
      <c r="F2203" s="108">
        <v>16080.2</v>
      </c>
      <c r="G2203" s="111">
        <v>42788</v>
      </c>
      <c r="H2203" s="93">
        <f t="shared" si="63"/>
        <v>16080.2</v>
      </c>
      <c r="I2203" s="108">
        <f t="shared" si="62"/>
        <v>0</v>
      </c>
      <c r="J2203" s="23"/>
    </row>
    <row r="2204" spans="1:10" x14ac:dyDescent="0.25">
      <c r="A2204" s="103">
        <v>42784</v>
      </c>
      <c r="B2204" s="119" t="s">
        <v>6488</v>
      </c>
      <c r="C2204" s="120"/>
      <c r="D2204" s="106">
        <v>101539</v>
      </c>
      <c r="E2204" s="107" t="s">
        <v>876</v>
      </c>
      <c r="F2204" s="108">
        <v>3122.8</v>
      </c>
      <c r="G2204" s="111">
        <v>42788</v>
      </c>
      <c r="H2204" s="93">
        <f t="shared" si="63"/>
        <v>3122.8</v>
      </c>
      <c r="I2204" s="108">
        <f t="shared" si="62"/>
        <v>0</v>
      </c>
      <c r="J2204" s="23"/>
    </row>
    <row r="2205" spans="1:10" x14ac:dyDescent="0.25">
      <c r="A2205" s="103">
        <v>42784</v>
      </c>
      <c r="B2205" s="119" t="s">
        <v>6489</v>
      </c>
      <c r="C2205" s="120"/>
      <c r="D2205" s="106">
        <v>101540</v>
      </c>
      <c r="E2205" s="107" t="s">
        <v>1830</v>
      </c>
      <c r="F2205" s="108">
        <v>16163</v>
      </c>
      <c r="G2205" s="111">
        <v>42784</v>
      </c>
      <c r="H2205" s="93">
        <f t="shared" si="63"/>
        <v>16163</v>
      </c>
      <c r="I2205" s="108">
        <f t="shared" si="62"/>
        <v>0</v>
      </c>
      <c r="J2205" s="23"/>
    </row>
    <row r="2206" spans="1:10" x14ac:dyDescent="0.25">
      <c r="A2206" s="103">
        <v>42784</v>
      </c>
      <c r="B2206" s="119" t="s">
        <v>6490</v>
      </c>
      <c r="C2206" s="120"/>
      <c r="D2206" s="106">
        <v>101541</v>
      </c>
      <c r="E2206" s="107" t="s">
        <v>272</v>
      </c>
      <c r="F2206" s="108">
        <v>2249.48</v>
      </c>
      <c r="G2206" s="111">
        <v>42788</v>
      </c>
      <c r="H2206" s="93">
        <f t="shared" si="63"/>
        <v>2249.48</v>
      </c>
      <c r="I2206" s="108">
        <f t="shared" si="62"/>
        <v>0</v>
      </c>
      <c r="J2206" s="23"/>
    </row>
    <row r="2207" spans="1:10" x14ac:dyDescent="0.25">
      <c r="A2207" s="103">
        <v>42784</v>
      </c>
      <c r="B2207" s="119" t="s">
        <v>6491</v>
      </c>
      <c r="C2207" s="120"/>
      <c r="D2207" s="106">
        <v>101542</v>
      </c>
      <c r="E2207" s="107" t="s">
        <v>627</v>
      </c>
      <c r="F2207" s="108">
        <v>1102</v>
      </c>
      <c r="G2207" s="111">
        <v>42784</v>
      </c>
      <c r="H2207" s="93">
        <f t="shared" si="63"/>
        <v>1102</v>
      </c>
      <c r="I2207" s="108">
        <f t="shared" si="62"/>
        <v>0</v>
      </c>
      <c r="J2207" s="23"/>
    </row>
    <row r="2208" spans="1:10" x14ac:dyDescent="0.25">
      <c r="A2208" s="103">
        <v>42784</v>
      </c>
      <c r="B2208" s="119" t="s">
        <v>6492</v>
      </c>
      <c r="C2208" s="120"/>
      <c r="D2208" s="106">
        <v>101543</v>
      </c>
      <c r="E2208" s="107" t="s">
        <v>79</v>
      </c>
      <c r="F2208" s="108">
        <v>2570</v>
      </c>
      <c r="G2208" s="111">
        <v>42784</v>
      </c>
      <c r="H2208" s="93">
        <f t="shared" si="63"/>
        <v>2570</v>
      </c>
      <c r="I2208" s="108">
        <f t="shared" si="62"/>
        <v>0</v>
      </c>
      <c r="J2208" s="23"/>
    </row>
    <row r="2209" spans="1:10" x14ac:dyDescent="0.25">
      <c r="A2209" s="103">
        <v>42784</v>
      </c>
      <c r="B2209" s="119" t="s">
        <v>6493</v>
      </c>
      <c r="C2209" s="120"/>
      <c r="D2209" s="106">
        <v>101544</v>
      </c>
      <c r="E2209" s="107" t="s">
        <v>101</v>
      </c>
      <c r="F2209" s="108">
        <v>1960</v>
      </c>
      <c r="G2209" s="111">
        <v>42784</v>
      </c>
      <c r="H2209" s="93">
        <f t="shared" si="63"/>
        <v>1960</v>
      </c>
      <c r="I2209" s="108">
        <f t="shared" si="62"/>
        <v>0</v>
      </c>
      <c r="J2209" s="23"/>
    </row>
    <row r="2210" spans="1:10" x14ac:dyDescent="0.25">
      <c r="A2210" s="103">
        <v>42784</v>
      </c>
      <c r="B2210" s="119" t="s">
        <v>6494</v>
      </c>
      <c r="C2210" s="120"/>
      <c r="D2210" s="106">
        <v>101545</v>
      </c>
      <c r="E2210" s="107" t="s">
        <v>240</v>
      </c>
      <c r="F2210" s="108">
        <v>5659</v>
      </c>
      <c r="G2210" s="111">
        <v>42784</v>
      </c>
      <c r="H2210" s="93">
        <f t="shared" si="63"/>
        <v>5659</v>
      </c>
      <c r="I2210" s="108">
        <f t="shared" si="62"/>
        <v>0</v>
      </c>
      <c r="J2210" s="21"/>
    </row>
    <row r="2211" spans="1:10" x14ac:dyDescent="0.25">
      <c r="A2211" s="103">
        <v>42784</v>
      </c>
      <c r="B2211" s="119" t="s">
        <v>6495</v>
      </c>
      <c r="C2211" s="120"/>
      <c r="D2211" s="106">
        <v>101546</v>
      </c>
      <c r="E2211" s="107" t="s">
        <v>281</v>
      </c>
      <c r="F2211" s="108">
        <v>2814.4</v>
      </c>
      <c r="G2211" s="111">
        <v>42784</v>
      </c>
      <c r="H2211" s="93">
        <f t="shared" si="63"/>
        <v>2814.4</v>
      </c>
      <c r="I2211" s="108">
        <f t="shared" si="62"/>
        <v>0</v>
      </c>
      <c r="J2211" s="21"/>
    </row>
    <row r="2212" spans="1:10" x14ac:dyDescent="0.25">
      <c r="A2212" s="103">
        <v>42784</v>
      </c>
      <c r="B2212" s="119" t="s">
        <v>6496</v>
      </c>
      <c r="C2212" s="120"/>
      <c r="D2212" s="106">
        <v>101547</v>
      </c>
      <c r="E2212" s="107" t="s">
        <v>99</v>
      </c>
      <c r="F2212" s="108">
        <v>4900</v>
      </c>
      <c r="G2212" s="111">
        <v>42784</v>
      </c>
      <c r="H2212" s="93">
        <f t="shared" si="63"/>
        <v>4900</v>
      </c>
      <c r="I2212" s="108">
        <f t="shared" si="62"/>
        <v>0</v>
      </c>
      <c r="J2212" s="21"/>
    </row>
    <row r="2213" spans="1:10" x14ac:dyDescent="0.25">
      <c r="A2213" s="103">
        <v>42784</v>
      </c>
      <c r="B2213" s="119" t="s">
        <v>6497</v>
      </c>
      <c r="C2213" s="120"/>
      <c r="D2213" s="106">
        <v>101548</v>
      </c>
      <c r="E2213" s="107" t="s">
        <v>442</v>
      </c>
      <c r="F2213" s="108">
        <v>447.2</v>
      </c>
      <c r="G2213" s="111">
        <v>42788</v>
      </c>
      <c r="H2213" s="93">
        <f t="shared" si="63"/>
        <v>447.2</v>
      </c>
      <c r="I2213" s="108">
        <f t="shared" si="62"/>
        <v>0</v>
      </c>
      <c r="J2213" s="21"/>
    </row>
    <row r="2214" spans="1:10" x14ac:dyDescent="0.25">
      <c r="A2214" s="103">
        <v>42784</v>
      </c>
      <c r="B2214" s="119" t="s">
        <v>6498</v>
      </c>
      <c r="C2214" s="120"/>
      <c r="D2214" s="106">
        <v>101549</v>
      </c>
      <c r="E2214" s="107" t="s">
        <v>590</v>
      </c>
      <c r="F2214" s="108">
        <v>5261.4</v>
      </c>
      <c r="G2214" s="111">
        <v>42788</v>
      </c>
      <c r="H2214" s="93">
        <f t="shared" si="63"/>
        <v>5261.4</v>
      </c>
      <c r="I2214" s="108">
        <f t="shared" si="62"/>
        <v>0</v>
      </c>
      <c r="J2214" s="21"/>
    </row>
    <row r="2215" spans="1:10" x14ac:dyDescent="0.25">
      <c r="A2215" s="103">
        <v>42784</v>
      </c>
      <c r="B2215" s="119" t="s">
        <v>6499</v>
      </c>
      <c r="C2215" s="120"/>
      <c r="D2215" s="106">
        <v>101550</v>
      </c>
      <c r="E2215" s="107" t="s">
        <v>30</v>
      </c>
      <c r="F2215" s="108">
        <v>2710</v>
      </c>
      <c r="G2215" s="111">
        <v>42784</v>
      </c>
      <c r="H2215" s="93">
        <f t="shared" si="63"/>
        <v>2710</v>
      </c>
      <c r="I2215" s="108">
        <f t="shared" si="62"/>
        <v>0</v>
      </c>
      <c r="J2215" s="21"/>
    </row>
    <row r="2216" spans="1:10" x14ac:dyDescent="0.25">
      <c r="A2216" s="103">
        <v>42784</v>
      </c>
      <c r="B2216" s="119" t="s">
        <v>6500</v>
      </c>
      <c r="C2216" s="120"/>
      <c r="D2216" s="106">
        <v>101551</v>
      </c>
      <c r="E2216" s="107" t="s">
        <v>270</v>
      </c>
      <c r="F2216" s="108">
        <v>1955.6</v>
      </c>
      <c r="G2216" s="111">
        <v>42788</v>
      </c>
      <c r="H2216" s="93">
        <f t="shared" si="63"/>
        <v>1955.6</v>
      </c>
      <c r="I2216" s="108">
        <f t="shared" si="62"/>
        <v>0</v>
      </c>
      <c r="J2216" s="21"/>
    </row>
    <row r="2217" spans="1:10" x14ac:dyDescent="0.25">
      <c r="A2217" s="103">
        <v>42784</v>
      </c>
      <c r="B2217" s="119" t="s">
        <v>6501</v>
      </c>
      <c r="C2217" s="120"/>
      <c r="D2217" s="106">
        <v>101552</v>
      </c>
      <c r="E2217" s="107" t="s">
        <v>83</v>
      </c>
      <c r="F2217" s="108">
        <v>7524.6</v>
      </c>
      <c r="G2217" s="111">
        <v>42784</v>
      </c>
      <c r="H2217" s="93">
        <f t="shared" si="63"/>
        <v>7524.6</v>
      </c>
      <c r="I2217" s="108">
        <f t="shared" si="62"/>
        <v>0</v>
      </c>
      <c r="J2217" s="21"/>
    </row>
    <row r="2218" spans="1:10" x14ac:dyDescent="0.25">
      <c r="A2218" s="103">
        <v>42784</v>
      </c>
      <c r="B2218" s="119" t="s">
        <v>6502</v>
      </c>
      <c r="C2218" s="120"/>
      <c r="D2218" s="106">
        <v>101553</v>
      </c>
      <c r="E2218" s="107" t="s">
        <v>613</v>
      </c>
      <c r="F2218" s="108">
        <v>3508.8</v>
      </c>
      <c r="G2218" s="111">
        <v>42784</v>
      </c>
      <c r="H2218" s="93">
        <f t="shared" si="63"/>
        <v>3508.8</v>
      </c>
      <c r="I2218" s="108">
        <f t="shared" si="62"/>
        <v>0</v>
      </c>
      <c r="J2218" s="21"/>
    </row>
    <row r="2219" spans="1:10" x14ac:dyDescent="0.25">
      <c r="A2219" s="103">
        <v>42784</v>
      </c>
      <c r="B2219" s="119" t="s">
        <v>6503</v>
      </c>
      <c r="C2219" s="120"/>
      <c r="D2219" s="106">
        <v>101554</v>
      </c>
      <c r="E2219" s="107" t="s">
        <v>1870</v>
      </c>
      <c r="F2219" s="108">
        <v>1895.6</v>
      </c>
      <c r="G2219" s="111">
        <v>42784</v>
      </c>
      <c r="H2219" s="93">
        <f t="shared" si="63"/>
        <v>1895.6</v>
      </c>
      <c r="I2219" s="108">
        <f t="shared" si="62"/>
        <v>0</v>
      </c>
      <c r="J2219" s="21"/>
    </row>
    <row r="2220" spans="1:10" x14ac:dyDescent="0.25">
      <c r="A2220" s="103">
        <v>42784</v>
      </c>
      <c r="B2220" s="119" t="s">
        <v>6504</v>
      </c>
      <c r="C2220" s="120"/>
      <c r="D2220" s="106">
        <v>101555</v>
      </c>
      <c r="E2220" s="107" t="s">
        <v>435</v>
      </c>
      <c r="F2220" s="108">
        <v>10215.1</v>
      </c>
      <c r="G2220" s="111"/>
      <c r="H2220" s="93">
        <f t="shared" si="63"/>
        <v>10215.1</v>
      </c>
      <c r="I2220" s="108">
        <f t="shared" si="62"/>
        <v>0</v>
      </c>
      <c r="J2220" s="21"/>
    </row>
    <row r="2221" spans="1:10" x14ac:dyDescent="0.25">
      <c r="A2221" s="103">
        <v>42784</v>
      </c>
      <c r="B2221" s="119" t="s">
        <v>6505</v>
      </c>
      <c r="C2221" s="120"/>
      <c r="D2221" s="106">
        <v>101556</v>
      </c>
      <c r="E2221" s="107" t="s">
        <v>445</v>
      </c>
      <c r="F2221" s="108">
        <v>3273</v>
      </c>
      <c r="G2221" s="111">
        <v>42784</v>
      </c>
      <c r="H2221" s="93">
        <f t="shared" si="63"/>
        <v>3273</v>
      </c>
      <c r="I2221" s="108">
        <f t="shared" si="62"/>
        <v>0</v>
      </c>
      <c r="J2221" s="21"/>
    </row>
    <row r="2222" spans="1:10" x14ac:dyDescent="0.25">
      <c r="A2222" s="103">
        <v>42784</v>
      </c>
      <c r="B2222" s="119" t="s">
        <v>6506</v>
      </c>
      <c r="C2222" s="120"/>
      <c r="D2222" s="106">
        <v>101557</v>
      </c>
      <c r="E2222" s="107" t="s">
        <v>448</v>
      </c>
      <c r="F2222" s="108">
        <v>286</v>
      </c>
      <c r="G2222" s="111">
        <v>42784</v>
      </c>
      <c r="H2222" s="93">
        <f t="shared" si="63"/>
        <v>286</v>
      </c>
      <c r="I2222" s="108">
        <f t="shared" si="62"/>
        <v>0</v>
      </c>
      <c r="J2222" s="21"/>
    </row>
    <row r="2223" spans="1:10" x14ac:dyDescent="0.25">
      <c r="A2223" s="103">
        <v>42784</v>
      </c>
      <c r="B2223" s="119" t="s">
        <v>6507</v>
      </c>
      <c r="C2223" s="120"/>
      <c r="D2223" s="106">
        <v>101558</v>
      </c>
      <c r="E2223" s="107" t="s">
        <v>201</v>
      </c>
      <c r="F2223" s="108">
        <v>30506.6</v>
      </c>
      <c r="G2223" s="111">
        <v>42788</v>
      </c>
      <c r="H2223" s="93">
        <f t="shared" si="63"/>
        <v>30506.6</v>
      </c>
      <c r="I2223" s="108">
        <f t="shared" si="62"/>
        <v>0</v>
      </c>
      <c r="J2223" s="21"/>
    </row>
    <row r="2224" spans="1:10" x14ac:dyDescent="0.25">
      <c r="A2224" s="103">
        <v>42784</v>
      </c>
      <c r="B2224" s="119" t="s">
        <v>6508</v>
      </c>
      <c r="C2224" s="120"/>
      <c r="D2224" s="106">
        <v>101559</v>
      </c>
      <c r="E2224" s="107" t="s">
        <v>1259</v>
      </c>
      <c r="F2224" s="108">
        <v>1660.8</v>
      </c>
      <c r="G2224" s="111">
        <v>42784</v>
      </c>
      <c r="H2224" s="93">
        <f t="shared" si="63"/>
        <v>1660.8</v>
      </c>
      <c r="I2224" s="108">
        <f t="shared" si="62"/>
        <v>0</v>
      </c>
      <c r="J2224" s="21"/>
    </row>
    <row r="2225" spans="1:10" x14ac:dyDescent="0.25">
      <c r="A2225" s="103">
        <v>42784</v>
      </c>
      <c r="B2225" s="119" t="s">
        <v>6509</v>
      </c>
      <c r="C2225" s="120"/>
      <c r="D2225" s="106">
        <v>101560</v>
      </c>
      <c r="E2225" s="107" t="s">
        <v>92</v>
      </c>
      <c r="F2225" s="108">
        <v>2435</v>
      </c>
      <c r="G2225" s="111">
        <v>42784</v>
      </c>
      <c r="H2225" s="93">
        <f t="shared" si="63"/>
        <v>2435</v>
      </c>
      <c r="I2225" s="108">
        <f t="shared" si="62"/>
        <v>0</v>
      </c>
      <c r="J2225" s="21"/>
    </row>
    <row r="2226" spans="1:10" x14ac:dyDescent="0.25">
      <c r="A2226" s="103">
        <v>42784</v>
      </c>
      <c r="B2226" s="119" t="s">
        <v>6510</v>
      </c>
      <c r="C2226" s="120"/>
      <c r="D2226" s="106">
        <v>101561</v>
      </c>
      <c r="E2226" s="107" t="s">
        <v>30</v>
      </c>
      <c r="F2226" s="108">
        <v>14823.8</v>
      </c>
      <c r="G2226" s="111">
        <v>42784</v>
      </c>
      <c r="H2226" s="93">
        <f t="shared" si="63"/>
        <v>14823.8</v>
      </c>
      <c r="I2226" s="108">
        <f t="shared" si="62"/>
        <v>0</v>
      </c>
      <c r="J2226" s="21"/>
    </row>
    <row r="2227" spans="1:10" x14ac:dyDescent="0.25">
      <c r="A2227" s="103">
        <v>42784</v>
      </c>
      <c r="B2227" s="119" t="s">
        <v>6511</v>
      </c>
      <c r="C2227" s="120"/>
      <c r="D2227" s="106">
        <v>101562</v>
      </c>
      <c r="E2227" s="107" t="s">
        <v>457</v>
      </c>
      <c r="F2227" s="108">
        <v>1616.7</v>
      </c>
      <c r="G2227" s="111">
        <v>42784</v>
      </c>
      <c r="H2227" s="93">
        <f t="shared" si="63"/>
        <v>1616.7</v>
      </c>
      <c r="I2227" s="108">
        <f t="shared" si="62"/>
        <v>0</v>
      </c>
      <c r="J2227" s="21"/>
    </row>
    <row r="2228" spans="1:10" x14ac:dyDescent="0.25">
      <c r="A2228" s="103">
        <v>42784</v>
      </c>
      <c r="B2228" s="119" t="s">
        <v>6512</v>
      </c>
      <c r="C2228" s="120"/>
      <c r="D2228" s="106">
        <v>101563</v>
      </c>
      <c r="E2228" s="107" t="s">
        <v>105</v>
      </c>
      <c r="F2228" s="108">
        <v>3191.3</v>
      </c>
      <c r="G2228" s="111">
        <v>42789</v>
      </c>
      <c r="H2228" s="93">
        <f t="shared" si="63"/>
        <v>3191.3</v>
      </c>
      <c r="I2228" s="108">
        <f t="shared" si="62"/>
        <v>0</v>
      </c>
      <c r="J2228" s="21"/>
    </row>
    <row r="2229" spans="1:10" x14ac:dyDescent="0.25">
      <c r="A2229" s="103">
        <v>42784</v>
      </c>
      <c r="B2229" s="119" t="s">
        <v>6513</v>
      </c>
      <c r="C2229" s="120"/>
      <c r="D2229" s="106">
        <v>101564</v>
      </c>
      <c r="E2229" s="107" t="s">
        <v>305</v>
      </c>
      <c r="F2229" s="108">
        <v>6041.94</v>
      </c>
      <c r="G2229" s="111">
        <v>42787</v>
      </c>
      <c r="H2229" s="93">
        <f t="shared" si="63"/>
        <v>6041.94</v>
      </c>
      <c r="I2229" s="108">
        <f t="shared" si="62"/>
        <v>0</v>
      </c>
      <c r="J2229" s="21"/>
    </row>
    <row r="2230" spans="1:10" x14ac:dyDescent="0.25">
      <c r="A2230" s="103">
        <v>42784</v>
      </c>
      <c r="B2230" s="119" t="s">
        <v>6514</v>
      </c>
      <c r="C2230" s="120"/>
      <c r="D2230" s="106">
        <v>101565</v>
      </c>
      <c r="E2230" s="107" t="s">
        <v>103</v>
      </c>
      <c r="F2230" s="108">
        <v>405</v>
      </c>
      <c r="G2230" s="111">
        <v>42784</v>
      </c>
      <c r="H2230" s="93">
        <f t="shared" si="63"/>
        <v>405</v>
      </c>
      <c r="I2230" s="108">
        <f t="shared" si="62"/>
        <v>0</v>
      </c>
      <c r="J2230" s="21"/>
    </row>
    <row r="2231" spans="1:10" x14ac:dyDescent="0.25">
      <c r="A2231" s="103">
        <v>42784</v>
      </c>
      <c r="B2231" s="119" t="s">
        <v>6515</v>
      </c>
      <c r="C2231" s="120"/>
      <c r="D2231" s="106">
        <v>101566</v>
      </c>
      <c r="E2231" s="107" t="s">
        <v>476</v>
      </c>
      <c r="F2231" s="108">
        <v>37609.599999999999</v>
      </c>
      <c r="G2231" s="111">
        <v>42793</v>
      </c>
      <c r="H2231" s="93">
        <f t="shared" si="63"/>
        <v>37609.599999999999</v>
      </c>
      <c r="I2231" s="108">
        <f t="shared" si="62"/>
        <v>0</v>
      </c>
      <c r="J2231" s="21"/>
    </row>
    <row r="2232" spans="1:10" x14ac:dyDescent="0.25">
      <c r="A2232" s="103">
        <v>42784</v>
      </c>
      <c r="B2232" s="119" t="s">
        <v>6516</v>
      </c>
      <c r="C2232" s="120"/>
      <c r="D2232" s="106">
        <v>101567</v>
      </c>
      <c r="E2232" s="107" t="s">
        <v>159</v>
      </c>
      <c r="F2232" s="108">
        <v>8616</v>
      </c>
      <c r="G2232" s="111">
        <v>42784</v>
      </c>
      <c r="H2232" s="93">
        <f t="shared" si="63"/>
        <v>8616</v>
      </c>
      <c r="I2232" s="108">
        <f t="shared" ref="I2232:I2295" si="64">F2232-H2232</f>
        <v>0</v>
      </c>
      <c r="J2232" s="21"/>
    </row>
    <row r="2233" spans="1:10" x14ac:dyDescent="0.25">
      <c r="A2233" s="103">
        <v>42784</v>
      </c>
      <c r="B2233" s="119" t="s">
        <v>6517</v>
      </c>
      <c r="C2233" s="120"/>
      <c r="D2233" s="106">
        <v>101568</v>
      </c>
      <c r="E2233" s="107" t="s">
        <v>492</v>
      </c>
      <c r="F2233" s="108">
        <v>33422.9</v>
      </c>
      <c r="G2233" s="111">
        <v>42788</v>
      </c>
      <c r="H2233" s="93">
        <f t="shared" si="63"/>
        <v>33422.9</v>
      </c>
      <c r="I2233" s="108">
        <f t="shared" si="64"/>
        <v>0</v>
      </c>
      <c r="J2233" s="21"/>
    </row>
    <row r="2234" spans="1:10" x14ac:dyDescent="0.25">
      <c r="A2234" s="103">
        <v>42784</v>
      </c>
      <c r="B2234" s="119" t="s">
        <v>6518</v>
      </c>
      <c r="C2234" s="120"/>
      <c r="D2234" s="106">
        <v>101569</v>
      </c>
      <c r="E2234" s="107" t="s">
        <v>168</v>
      </c>
      <c r="F2234" s="108">
        <v>921.4</v>
      </c>
      <c r="G2234" s="111">
        <v>42784</v>
      </c>
      <c r="H2234" s="93">
        <f t="shared" si="63"/>
        <v>921.4</v>
      </c>
      <c r="I2234" s="108">
        <f t="shared" si="64"/>
        <v>0</v>
      </c>
      <c r="J2234" s="21"/>
    </row>
    <row r="2235" spans="1:10" x14ac:dyDescent="0.25">
      <c r="A2235" s="103">
        <v>42784</v>
      </c>
      <c r="B2235" s="119" t="s">
        <v>6519</v>
      </c>
      <c r="C2235" s="120"/>
      <c r="D2235" s="106">
        <v>101570</v>
      </c>
      <c r="E2235" s="116" t="s">
        <v>6263</v>
      </c>
      <c r="F2235" s="117">
        <v>0</v>
      </c>
      <c r="G2235" s="118" t="s">
        <v>95</v>
      </c>
      <c r="H2235" s="117">
        <f t="shared" si="63"/>
        <v>0</v>
      </c>
      <c r="I2235" s="117">
        <f t="shared" si="64"/>
        <v>0</v>
      </c>
      <c r="J2235" s="21"/>
    </row>
    <row r="2236" spans="1:10" x14ac:dyDescent="0.25">
      <c r="A2236" s="103">
        <v>42784</v>
      </c>
      <c r="B2236" s="119" t="s">
        <v>6520</v>
      </c>
      <c r="C2236" s="120"/>
      <c r="D2236" s="106">
        <v>101571</v>
      </c>
      <c r="E2236" s="107" t="s">
        <v>168</v>
      </c>
      <c r="F2236" s="108">
        <v>845</v>
      </c>
      <c r="G2236" s="111">
        <v>42784</v>
      </c>
      <c r="H2236" s="93">
        <f t="shared" si="63"/>
        <v>845</v>
      </c>
      <c r="I2236" s="108">
        <f t="shared" si="64"/>
        <v>0</v>
      </c>
      <c r="J2236" s="21"/>
    </row>
    <row r="2237" spans="1:10" x14ac:dyDescent="0.25">
      <c r="A2237" s="103">
        <v>42784</v>
      </c>
      <c r="B2237" s="119" t="s">
        <v>6521</v>
      </c>
      <c r="C2237" s="120"/>
      <c r="D2237" s="106">
        <v>101572</v>
      </c>
      <c r="E2237" s="107" t="s">
        <v>103</v>
      </c>
      <c r="F2237" s="108">
        <v>133.19999999999999</v>
      </c>
      <c r="G2237" s="111">
        <v>42784</v>
      </c>
      <c r="H2237" s="93">
        <f t="shared" si="63"/>
        <v>133.19999999999999</v>
      </c>
      <c r="I2237" s="108">
        <f t="shared" si="64"/>
        <v>0</v>
      </c>
      <c r="J2237" s="21"/>
    </row>
    <row r="2238" spans="1:10" x14ac:dyDescent="0.25">
      <c r="A2238" s="103">
        <v>42784</v>
      </c>
      <c r="B2238" s="119" t="s">
        <v>6522</v>
      </c>
      <c r="C2238" s="120"/>
      <c r="D2238" s="106">
        <v>101573</v>
      </c>
      <c r="E2238" s="107" t="s">
        <v>125</v>
      </c>
      <c r="F2238" s="108">
        <v>11151.8</v>
      </c>
      <c r="G2238" s="111">
        <v>42784</v>
      </c>
      <c r="H2238" s="93">
        <f t="shared" si="63"/>
        <v>11151.8</v>
      </c>
      <c r="I2238" s="108">
        <f t="shared" si="64"/>
        <v>0</v>
      </c>
      <c r="J2238" s="21"/>
    </row>
    <row r="2239" spans="1:10" ht="30" x14ac:dyDescent="0.25">
      <c r="A2239" s="103">
        <v>42784</v>
      </c>
      <c r="B2239" s="119" t="s">
        <v>6523</v>
      </c>
      <c r="C2239" s="120"/>
      <c r="D2239" s="106">
        <v>101574</v>
      </c>
      <c r="E2239" s="107" t="s">
        <v>2986</v>
      </c>
      <c r="F2239" s="108">
        <v>3240.9</v>
      </c>
      <c r="G2239" s="114" t="s">
        <v>4459</v>
      </c>
      <c r="H2239" s="115">
        <f>2500+740.9</f>
        <v>3240.9</v>
      </c>
      <c r="I2239" s="115">
        <f t="shared" si="64"/>
        <v>0</v>
      </c>
      <c r="J2239" s="21"/>
    </row>
    <row r="2240" spans="1:10" x14ac:dyDescent="0.25">
      <c r="A2240" s="103">
        <v>42784</v>
      </c>
      <c r="B2240" s="119" t="s">
        <v>6524</v>
      </c>
      <c r="C2240" s="120"/>
      <c r="D2240" s="106">
        <v>101575</v>
      </c>
      <c r="E2240" s="107" t="s">
        <v>470</v>
      </c>
      <c r="F2240" s="108">
        <v>13585.2</v>
      </c>
      <c r="G2240" s="111">
        <v>42784</v>
      </c>
      <c r="H2240" s="93">
        <f t="shared" si="63"/>
        <v>13585.2</v>
      </c>
      <c r="I2240" s="108">
        <f t="shared" si="64"/>
        <v>0</v>
      </c>
      <c r="J2240" s="21"/>
    </row>
    <row r="2241" spans="1:10" x14ac:dyDescent="0.25">
      <c r="A2241" s="103">
        <v>42784</v>
      </c>
      <c r="B2241" s="119" t="s">
        <v>6525</v>
      </c>
      <c r="C2241" s="120"/>
      <c r="D2241" s="106">
        <v>101576</v>
      </c>
      <c r="E2241" s="107" t="s">
        <v>109</v>
      </c>
      <c r="F2241" s="108">
        <v>4460.3999999999996</v>
      </c>
      <c r="G2241" s="111">
        <v>42784</v>
      </c>
      <c r="H2241" s="93">
        <f t="shared" si="63"/>
        <v>4460.3999999999996</v>
      </c>
      <c r="I2241" s="108">
        <f t="shared" si="64"/>
        <v>0</v>
      </c>
      <c r="J2241" s="21"/>
    </row>
    <row r="2242" spans="1:10" x14ac:dyDescent="0.25">
      <c r="A2242" s="103">
        <v>42784</v>
      </c>
      <c r="B2242" s="119" t="s">
        <v>6526</v>
      </c>
      <c r="C2242" s="120"/>
      <c r="D2242" s="106">
        <v>101577</v>
      </c>
      <c r="E2242" s="107" t="s">
        <v>71</v>
      </c>
      <c r="F2242" s="108">
        <v>3132.5</v>
      </c>
      <c r="G2242" s="111">
        <v>42784</v>
      </c>
      <c r="H2242" s="93">
        <f t="shared" si="63"/>
        <v>3132.5</v>
      </c>
      <c r="I2242" s="108">
        <f t="shared" si="64"/>
        <v>0</v>
      </c>
      <c r="J2242" s="21"/>
    </row>
    <row r="2243" spans="1:10" x14ac:dyDescent="0.25">
      <c r="A2243" s="103">
        <v>42784</v>
      </c>
      <c r="B2243" s="119" t="s">
        <v>6527</v>
      </c>
      <c r="C2243" s="120"/>
      <c r="D2243" s="106">
        <v>101578</v>
      </c>
      <c r="E2243" s="107" t="s">
        <v>122</v>
      </c>
      <c r="F2243" s="108">
        <v>8721.6</v>
      </c>
      <c r="G2243" s="111"/>
      <c r="H2243" s="93">
        <f t="shared" si="63"/>
        <v>8721.6</v>
      </c>
      <c r="I2243" s="108">
        <f t="shared" si="64"/>
        <v>0</v>
      </c>
      <c r="J2243" s="21"/>
    </row>
    <row r="2244" spans="1:10" x14ac:dyDescent="0.25">
      <c r="A2244" s="103">
        <v>42784</v>
      </c>
      <c r="B2244" s="119" t="s">
        <v>6528</v>
      </c>
      <c r="C2244" s="120"/>
      <c r="D2244" s="106">
        <v>101579</v>
      </c>
      <c r="E2244" s="107" t="s">
        <v>131</v>
      </c>
      <c r="F2244" s="108">
        <v>31024.799999999999</v>
      </c>
      <c r="G2244" s="111">
        <v>42784</v>
      </c>
      <c r="H2244" s="93">
        <f t="shared" ref="H2244:H2307" si="65">F2244</f>
        <v>31024.799999999999</v>
      </c>
      <c r="I2244" s="108">
        <f t="shared" si="64"/>
        <v>0</v>
      </c>
      <c r="J2244" s="21"/>
    </row>
    <row r="2245" spans="1:10" x14ac:dyDescent="0.25">
      <c r="A2245" s="103">
        <v>42784</v>
      </c>
      <c r="B2245" s="119" t="s">
        <v>6529</v>
      </c>
      <c r="C2245" s="120"/>
      <c r="D2245" s="106">
        <v>101580</v>
      </c>
      <c r="E2245" s="107" t="s">
        <v>45</v>
      </c>
      <c r="F2245" s="108">
        <v>2379</v>
      </c>
      <c r="G2245" s="111">
        <v>42786</v>
      </c>
      <c r="H2245" s="93">
        <f t="shared" si="65"/>
        <v>2379</v>
      </c>
      <c r="I2245" s="108">
        <f t="shared" si="64"/>
        <v>0</v>
      </c>
      <c r="J2245" s="21"/>
    </row>
    <row r="2246" spans="1:10" x14ac:dyDescent="0.25">
      <c r="A2246" s="103">
        <v>42784</v>
      </c>
      <c r="B2246" s="119" t="s">
        <v>6530</v>
      </c>
      <c r="C2246" s="120"/>
      <c r="D2246" s="106">
        <v>101581</v>
      </c>
      <c r="E2246" s="107" t="s">
        <v>335</v>
      </c>
      <c r="F2246" s="108">
        <v>1569.8</v>
      </c>
      <c r="G2246" s="111">
        <v>42794</v>
      </c>
      <c r="H2246" s="93">
        <f t="shared" si="65"/>
        <v>1569.8</v>
      </c>
      <c r="I2246" s="108">
        <f t="shared" si="64"/>
        <v>0</v>
      </c>
      <c r="J2246" s="21"/>
    </row>
    <row r="2247" spans="1:10" x14ac:dyDescent="0.25">
      <c r="A2247" s="103">
        <v>42784</v>
      </c>
      <c r="B2247" s="119" t="s">
        <v>6531</v>
      </c>
      <c r="C2247" s="120"/>
      <c r="D2247" s="106">
        <v>101582</v>
      </c>
      <c r="E2247" s="107" t="s">
        <v>53</v>
      </c>
      <c r="F2247" s="108">
        <v>2063.3000000000002</v>
      </c>
      <c r="G2247" s="111">
        <v>42786</v>
      </c>
      <c r="H2247" s="93">
        <f t="shared" si="65"/>
        <v>2063.3000000000002</v>
      </c>
      <c r="I2247" s="108">
        <f t="shared" si="64"/>
        <v>0</v>
      </c>
      <c r="J2247" s="21"/>
    </row>
    <row r="2248" spans="1:10" x14ac:dyDescent="0.25">
      <c r="A2248" s="103">
        <v>42784</v>
      </c>
      <c r="B2248" s="119" t="s">
        <v>6532</v>
      </c>
      <c r="C2248" s="120"/>
      <c r="D2248" s="106">
        <v>101583</v>
      </c>
      <c r="E2248" s="107" t="s">
        <v>1830</v>
      </c>
      <c r="F2248" s="108">
        <v>20688.8</v>
      </c>
      <c r="G2248" s="111">
        <v>42784</v>
      </c>
      <c r="H2248" s="93">
        <f t="shared" si="65"/>
        <v>20688.8</v>
      </c>
      <c r="I2248" s="108">
        <f t="shared" si="64"/>
        <v>0</v>
      </c>
      <c r="J2248" s="21"/>
    </row>
    <row r="2249" spans="1:10" x14ac:dyDescent="0.25">
      <c r="A2249" s="103">
        <v>42784</v>
      </c>
      <c r="B2249" s="119" t="s">
        <v>6533</v>
      </c>
      <c r="C2249" s="120"/>
      <c r="D2249" s="106">
        <v>101584</v>
      </c>
      <c r="E2249" s="107" t="s">
        <v>879</v>
      </c>
      <c r="F2249" s="108">
        <v>3170.7</v>
      </c>
      <c r="G2249" s="111"/>
      <c r="H2249" s="93">
        <f t="shared" si="65"/>
        <v>3170.7</v>
      </c>
      <c r="I2249" s="108">
        <f t="shared" si="64"/>
        <v>0</v>
      </c>
      <c r="J2249" s="21"/>
    </row>
    <row r="2250" spans="1:10" x14ac:dyDescent="0.25">
      <c r="A2250" s="103">
        <v>42784</v>
      </c>
      <c r="B2250" s="119" t="s">
        <v>6534</v>
      </c>
      <c r="C2250" s="120"/>
      <c r="D2250" s="106">
        <v>101585</v>
      </c>
      <c r="E2250" s="107" t="s">
        <v>186</v>
      </c>
      <c r="F2250" s="108">
        <v>2725.8</v>
      </c>
      <c r="G2250" s="111">
        <v>42791</v>
      </c>
      <c r="H2250" s="93">
        <f t="shared" si="65"/>
        <v>2725.8</v>
      </c>
      <c r="I2250" s="108">
        <f t="shared" si="64"/>
        <v>0</v>
      </c>
      <c r="J2250" s="21"/>
    </row>
    <row r="2251" spans="1:10" x14ac:dyDescent="0.25">
      <c r="A2251" s="103">
        <v>42784</v>
      </c>
      <c r="B2251" s="119" t="s">
        <v>6535</v>
      </c>
      <c r="C2251" s="120"/>
      <c r="D2251" s="106">
        <v>101586</v>
      </c>
      <c r="E2251" s="107" t="s">
        <v>184</v>
      </c>
      <c r="F2251" s="108">
        <v>1584</v>
      </c>
      <c r="G2251" s="111">
        <v>42786</v>
      </c>
      <c r="H2251" s="93">
        <f t="shared" si="65"/>
        <v>1584</v>
      </c>
      <c r="I2251" s="108">
        <f t="shared" si="64"/>
        <v>0</v>
      </c>
      <c r="J2251" s="21"/>
    </row>
    <row r="2252" spans="1:10" x14ac:dyDescent="0.25">
      <c r="A2252" s="103">
        <v>42784</v>
      </c>
      <c r="B2252" s="119" t="s">
        <v>6536</v>
      </c>
      <c r="C2252" s="120"/>
      <c r="D2252" s="106">
        <v>101587</v>
      </c>
      <c r="E2252" s="107" t="s">
        <v>909</v>
      </c>
      <c r="F2252" s="108">
        <v>2624.7</v>
      </c>
      <c r="G2252" s="111">
        <v>42786</v>
      </c>
      <c r="H2252" s="93">
        <f t="shared" si="65"/>
        <v>2624.7</v>
      </c>
      <c r="I2252" s="108">
        <f t="shared" si="64"/>
        <v>0</v>
      </c>
      <c r="J2252" s="21"/>
    </row>
    <row r="2253" spans="1:10" x14ac:dyDescent="0.25">
      <c r="A2253" s="103">
        <v>42784</v>
      </c>
      <c r="B2253" s="119" t="s">
        <v>6537</v>
      </c>
      <c r="C2253" s="120"/>
      <c r="D2253" s="106">
        <v>101588</v>
      </c>
      <c r="E2253" s="107" t="s">
        <v>188</v>
      </c>
      <c r="F2253" s="108">
        <v>3072</v>
      </c>
      <c r="G2253" s="111">
        <v>42786</v>
      </c>
      <c r="H2253" s="93">
        <f t="shared" si="65"/>
        <v>3072</v>
      </c>
      <c r="I2253" s="108">
        <f t="shared" si="64"/>
        <v>0</v>
      </c>
      <c r="J2253" s="21"/>
    </row>
    <row r="2254" spans="1:10" x14ac:dyDescent="0.25">
      <c r="A2254" s="103">
        <v>42784</v>
      </c>
      <c r="B2254" s="119" t="s">
        <v>6538</v>
      </c>
      <c r="C2254" s="120"/>
      <c r="D2254" s="106">
        <v>101589</v>
      </c>
      <c r="E2254" s="107" t="s">
        <v>85</v>
      </c>
      <c r="F2254" s="108">
        <v>7472.4</v>
      </c>
      <c r="G2254" s="111">
        <v>42784</v>
      </c>
      <c r="H2254" s="93">
        <f t="shared" si="65"/>
        <v>7472.4</v>
      </c>
      <c r="I2254" s="108">
        <f t="shared" si="64"/>
        <v>0</v>
      </c>
      <c r="J2254" s="21"/>
    </row>
    <row r="2255" spans="1:10" x14ac:dyDescent="0.25">
      <c r="A2255" s="103">
        <v>42784</v>
      </c>
      <c r="B2255" s="119" t="s">
        <v>6539</v>
      </c>
      <c r="C2255" s="120"/>
      <c r="D2255" s="106">
        <v>101590</v>
      </c>
      <c r="E2255" s="107" t="s">
        <v>30</v>
      </c>
      <c r="F2255" s="108">
        <v>2803.2</v>
      </c>
      <c r="G2255" s="111">
        <v>42784</v>
      </c>
      <c r="H2255" s="93">
        <f t="shared" si="65"/>
        <v>2803.2</v>
      </c>
      <c r="I2255" s="108">
        <f t="shared" si="64"/>
        <v>0</v>
      </c>
      <c r="J2255" s="21"/>
    </row>
    <row r="2256" spans="1:10" x14ac:dyDescent="0.25">
      <c r="A2256" s="103">
        <v>42784</v>
      </c>
      <c r="B2256" s="119" t="s">
        <v>6540</v>
      </c>
      <c r="C2256" s="120"/>
      <c r="D2256" s="106">
        <v>101591</v>
      </c>
      <c r="E2256" s="107" t="s">
        <v>1293</v>
      </c>
      <c r="F2256" s="108">
        <v>5394</v>
      </c>
      <c r="G2256" s="111">
        <v>42786</v>
      </c>
      <c r="H2256" s="93">
        <f t="shared" si="65"/>
        <v>5394</v>
      </c>
      <c r="I2256" s="108">
        <f t="shared" si="64"/>
        <v>0</v>
      </c>
      <c r="J2256" s="21"/>
    </row>
    <row r="2257" spans="1:10" x14ac:dyDescent="0.25">
      <c r="A2257" s="103">
        <v>42784</v>
      </c>
      <c r="B2257" s="119" t="s">
        <v>6541</v>
      </c>
      <c r="C2257" s="120"/>
      <c r="D2257" s="106">
        <v>101592</v>
      </c>
      <c r="E2257" s="107" t="s">
        <v>312</v>
      </c>
      <c r="F2257" s="108">
        <v>9108</v>
      </c>
      <c r="G2257" s="111">
        <v>42794</v>
      </c>
      <c r="H2257" s="93">
        <f t="shared" si="65"/>
        <v>9108</v>
      </c>
      <c r="I2257" s="108">
        <f t="shared" si="64"/>
        <v>0</v>
      </c>
      <c r="J2257" s="21"/>
    </row>
    <row r="2258" spans="1:10" x14ac:dyDescent="0.25">
      <c r="A2258" s="103">
        <v>42784</v>
      </c>
      <c r="B2258" s="119" t="s">
        <v>6542</v>
      </c>
      <c r="C2258" s="120"/>
      <c r="D2258" s="106">
        <v>101593</v>
      </c>
      <c r="E2258" s="107" t="s">
        <v>115</v>
      </c>
      <c r="F2258" s="108">
        <v>7309.4</v>
      </c>
      <c r="G2258" s="111"/>
      <c r="H2258" s="93">
        <f t="shared" si="65"/>
        <v>7309.4</v>
      </c>
      <c r="I2258" s="108">
        <f t="shared" si="64"/>
        <v>0</v>
      </c>
      <c r="J2258" s="21"/>
    </row>
    <row r="2259" spans="1:10" ht="30" x14ac:dyDescent="0.25">
      <c r="A2259" s="103">
        <v>42784</v>
      </c>
      <c r="B2259" s="119" t="s">
        <v>6543</v>
      </c>
      <c r="C2259" s="120"/>
      <c r="D2259" s="106">
        <v>101594</v>
      </c>
      <c r="E2259" s="107" t="s">
        <v>422</v>
      </c>
      <c r="F2259" s="108">
        <v>3977.6</v>
      </c>
      <c r="G2259" s="114" t="s">
        <v>6544</v>
      </c>
      <c r="H2259" s="115">
        <f>3800+177.6</f>
        <v>3977.6</v>
      </c>
      <c r="I2259" s="115">
        <f t="shared" si="64"/>
        <v>0</v>
      </c>
      <c r="J2259" s="21"/>
    </row>
    <row r="2260" spans="1:10" x14ac:dyDescent="0.25">
      <c r="A2260" s="103">
        <v>42784</v>
      </c>
      <c r="B2260" s="119" t="s">
        <v>6545</v>
      </c>
      <c r="C2260" s="120"/>
      <c r="D2260" s="106">
        <v>101595</v>
      </c>
      <c r="E2260" s="107" t="s">
        <v>3998</v>
      </c>
      <c r="F2260" s="108">
        <v>5833.5</v>
      </c>
      <c r="G2260" s="111"/>
      <c r="H2260" s="93">
        <f t="shared" si="65"/>
        <v>5833.5</v>
      </c>
      <c r="I2260" s="108">
        <f t="shared" si="64"/>
        <v>0</v>
      </c>
      <c r="J2260" s="21"/>
    </row>
    <row r="2261" spans="1:10" x14ac:dyDescent="0.25">
      <c r="A2261" s="103">
        <v>42784</v>
      </c>
      <c r="B2261" s="119" t="s">
        <v>6546</v>
      </c>
      <c r="C2261" s="120"/>
      <c r="D2261" s="106">
        <v>101596</v>
      </c>
      <c r="E2261" s="107" t="s">
        <v>312</v>
      </c>
      <c r="F2261" s="108">
        <v>2534.6</v>
      </c>
      <c r="G2261" s="111">
        <v>42794</v>
      </c>
      <c r="H2261" s="93">
        <f t="shared" si="65"/>
        <v>2534.6</v>
      </c>
      <c r="I2261" s="108">
        <f t="shared" si="64"/>
        <v>0</v>
      </c>
      <c r="J2261" s="21"/>
    </row>
    <row r="2262" spans="1:10" x14ac:dyDescent="0.25">
      <c r="A2262" s="103">
        <v>42784</v>
      </c>
      <c r="B2262" s="119" t="s">
        <v>6547</v>
      </c>
      <c r="C2262" s="120"/>
      <c r="D2262" s="106">
        <v>101597</v>
      </c>
      <c r="E2262" s="107" t="s">
        <v>30</v>
      </c>
      <c r="F2262" s="108">
        <v>1216.8</v>
      </c>
      <c r="G2262" s="111">
        <v>42784</v>
      </c>
      <c r="H2262" s="93">
        <f t="shared" si="65"/>
        <v>1216.8</v>
      </c>
      <c r="I2262" s="108">
        <f t="shared" si="64"/>
        <v>0</v>
      </c>
      <c r="J2262" s="21"/>
    </row>
    <row r="2263" spans="1:10" x14ac:dyDescent="0.25">
      <c r="A2263" s="103">
        <v>42784</v>
      </c>
      <c r="B2263" s="119" t="s">
        <v>6548</v>
      </c>
      <c r="C2263" s="120"/>
      <c r="D2263" s="106">
        <v>101598</v>
      </c>
      <c r="E2263" s="107" t="s">
        <v>30</v>
      </c>
      <c r="F2263" s="108">
        <v>2451.3000000000002</v>
      </c>
      <c r="G2263" s="111">
        <v>42784</v>
      </c>
      <c r="H2263" s="93">
        <f t="shared" si="65"/>
        <v>2451.3000000000002</v>
      </c>
      <c r="I2263" s="108">
        <f t="shared" si="64"/>
        <v>0</v>
      </c>
      <c r="J2263" s="21"/>
    </row>
    <row r="2264" spans="1:10" x14ac:dyDescent="0.25">
      <c r="A2264" s="103">
        <v>42784</v>
      </c>
      <c r="B2264" s="119" t="s">
        <v>6549</v>
      </c>
      <c r="C2264" s="120"/>
      <c r="D2264" s="106">
        <v>101599</v>
      </c>
      <c r="E2264" s="107" t="s">
        <v>5221</v>
      </c>
      <c r="F2264" s="108">
        <v>7186.6</v>
      </c>
      <c r="G2264" s="111">
        <v>42784</v>
      </c>
      <c r="H2264" s="93">
        <f t="shared" si="65"/>
        <v>7186.6</v>
      </c>
      <c r="I2264" s="108">
        <f t="shared" si="64"/>
        <v>0</v>
      </c>
      <c r="J2264" s="21"/>
    </row>
    <row r="2265" spans="1:10" x14ac:dyDescent="0.25">
      <c r="A2265" s="103">
        <v>42784</v>
      </c>
      <c r="B2265" s="119" t="s">
        <v>6550</v>
      </c>
      <c r="C2265" s="120"/>
      <c r="D2265" s="106">
        <v>101600</v>
      </c>
      <c r="E2265" s="107" t="s">
        <v>930</v>
      </c>
      <c r="F2265" s="108">
        <v>12483.75</v>
      </c>
      <c r="G2265" s="111">
        <v>42784</v>
      </c>
      <c r="H2265" s="93">
        <f t="shared" si="65"/>
        <v>12483.75</v>
      </c>
      <c r="I2265" s="108">
        <f t="shared" si="64"/>
        <v>0</v>
      </c>
      <c r="J2265" s="21"/>
    </row>
    <row r="2266" spans="1:10" x14ac:dyDescent="0.25">
      <c r="A2266" s="103">
        <v>42784</v>
      </c>
      <c r="B2266" s="119" t="s">
        <v>6551</v>
      </c>
      <c r="C2266" s="120"/>
      <c r="D2266" s="106">
        <v>101601</v>
      </c>
      <c r="E2266" s="107" t="s">
        <v>523</v>
      </c>
      <c r="F2266" s="108">
        <v>27959</v>
      </c>
      <c r="G2266" s="111">
        <v>42738</v>
      </c>
      <c r="H2266" s="93">
        <f t="shared" si="65"/>
        <v>27959</v>
      </c>
      <c r="I2266" s="108">
        <f t="shared" si="64"/>
        <v>0</v>
      </c>
      <c r="J2266" s="21"/>
    </row>
    <row r="2267" spans="1:10" x14ac:dyDescent="0.25">
      <c r="A2267" s="103">
        <v>42784</v>
      </c>
      <c r="B2267" s="119" t="s">
        <v>6552</v>
      </c>
      <c r="C2267" s="120"/>
      <c r="D2267" s="106">
        <v>101602</v>
      </c>
      <c r="E2267" s="107" t="s">
        <v>2240</v>
      </c>
      <c r="F2267" s="108">
        <v>5922</v>
      </c>
      <c r="G2267" s="111">
        <v>42784</v>
      </c>
      <c r="H2267" s="93">
        <f t="shared" si="65"/>
        <v>5922</v>
      </c>
      <c r="I2267" s="108">
        <f t="shared" si="64"/>
        <v>0</v>
      </c>
      <c r="J2267" s="21"/>
    </row>
    <row r="2268" spans="1:10" x14ac:dyDescent="0.25">
      <c r="A2268" s="103">
        <v>42784</v>
      </c>
      <c r="B2268" s="119" t="s">
        <v>6553</v>
      </c>
      <c r="C2268" s="120"/>
      <c r="D2268" s="106">
        <v>101603</v>
      </c>
      <c r="E2268" s="107" t="s">
        <v>302</v>
      </c>
      <c r="F2268" s="108">
        <v>11600</v>
      </c>
      <c r="G2268" s="111">
        <v>42784</v>
      </c>
      <c r="H2268" s="93">
        <f t="shared" si="65"/>
        <v>11600</v>
      </c>
      <c r="I2268" s="108">
        <f t="shared" si="64"/>
        <v>0</v>
      </c>
      <c r="J2268" s="21"/>
    </row>
    <row r="2269" spans="1:10" x14ac:dyDescent="0.25">
      <c r="A2269" s="103">
        <v>42784</v>
      </c>
      <c r="B2269" s="119" t="s">
        <v>6554</v>
      </c>
      <c r="C2269" s="120"/>
      <c r="D2269" s="106">
        <v>101604</v>
      </c>
      <c r="E2269" s="107" t="s">
        <v>12</v>
      </c>
      <c r="F2269" s="108">
        <v>2108</v>
      </c>
      <c r="G2269" s="111">
        <v>42784</v>
      </c>
      <c r="H2269" s="93">
        <f t="shared" si="65"/>
        <v>2108</v>
      </c>
      <c r="I2269" s="108">
        <f t="shared" si="64"/>
        <v>0</v>
      </c>
      <c r="J2269" s="21"/>
    </row>
    <row r="2270" spans="1:10" x14ac:dyDescent="0.25">
      <c r="A2270" s="103">
        <v>42784</v>
      </c>
      <c r="B2270" s="119" t="s">
        <v>6555</v>
      </c>
      <c r="C2270" s="120"/>
      <c r="D2270" s="106">
        <v>101605</v>
      </c>
      <c r="E2270" s="107" t="s">
        <v>222</v>
      </c>
      <c r="F2270" s="108">
        <v>449075</v>
      </c>
      <c r="G2270" s="111">
        <v>42738</v>
      </c>
      <c r="H2270" s="93">
        <f t="shared" si="65"/>
        <v>449075</v>
      </c>
      <c r="I2270" s="108">
        <f t="shared" si="64"/>
        <v>0</v>
      </c>
      <c r="J2270" s="21"/>
    </row>
    <row r="2271" spans="1:10" x14ac:dyDescent="0.25">
      <c r="A2271" s="103">
        <v>42784</v>
      </c>
      <c r="B2271" s="119" t="s">
        <v>6556</v>
      </c>
      <c r="C2271" s="120"/>
      <c r="D2271" s="106">
        <v>101606</v>
      </c>
      <c r="E2271" s="116" t="s">
        <v>231</v>
      </c>
      <c r="F2271" s="117">
        <v>0</v>
      </c>
      <c r="G2271" s="118" t="s">
        <v>95</v>
      </c>
      <c r="H2271" s="117">
        <f t="shared" si="65"/>
        <v>0</v>
      </c>
      <c r="I2271" s="117">
        <f t="shared" si="64"/>
        <v>0</v>
      </c>
      <c r="J2271" s="21"/>
    </row>
    <row r="2272" spans="1:10" x14ac:dyDescent="0.25">
      <c r="A2272" s="103">
        <v>42784</v>
      </c>
      <c r="B2272" s="119" t="s">
        <v>6557</v>
      </c>
      <c r="C2272" s="120"/>
      <c r="D2272" s="106">
        <v>101607</v>
      </c>
      <c r="E2272" s="107" t="s">
        <v>231</v>
      </c>
      <c r="F2272" s="108">
        <v>10565.6</v>
      </c>
      <c r="G2272" s="111">
        <v>42785</v>
      </c>
      <c r="H2272" s="93">
        <f t="shared" si="65"/>
        <v>10565.6</v>
      </c>
      <c r="I2272" s="108">
        <f t="shared" si="64"/>
        <v>0</v>
      </c>
      <c r="J2272" s="21"/>
    </row>
    <row r="2273" spans="1:10" x14ac:dyDescent="0.25">
      <c r="A2273" s="103">
        <v>42784</v>
      </c>
      <c r="B2273" s="119" t="s">
        <v>6558</v>
      </c>
      <c r="C2273" s="120"/>
      <c r="D2273" s="106">
        <v>101608</v>
      </c>
      <c r="E2273" s="107" t="s">
        <v>55</v>
      </c>
      <c r="F2273" s="108">
        <v>1003.2</v>
      </c>
      <c r="G2273" s="111">
        <v>42784</v>
      </c>
      <c r="H2273" s="93">
        <f t="shared" si="65"/>
        <v>1003.2</v>
      </c>
      <c r="I2273" s="108">
        <f t="shared" si="64"/>
        <v>0</v>
      </c>
      <c r="J2273" s="21"/>
    </row>
    <row r="2274" spans="1:10" x14ac:dyDescent="0.25">
      <c r="A2274" s="103">
        <v>42784</v>
      </c>
      <c r="B2274" s="119" t="s">
        <v>6559</v>
      </c>
      <c r="C2274" s="120"/>
      <c r="D2274" s="106">
        <v>101609</v>
      </c>
      <c r="E2274" s="107" t="s">
        <v>3650</v>
      </c>
      <c r="F2274" s="108">
        <v>1365.9</v>
      </c>
      <c r="G2274" s="111">
        <v>42784</v>
      </c>
      <c r="H2274" s="93">
        <f t="shared" si="65"/>
        <v>1365.9</v>
      </c>
      <c r="I2274" s="108">
        <f t="shared" si="64"/>
        <v>0</v>
      </c>
      <c r="J2274" s="21"/>
    </row>
    <row r="2275" spans="1:10" x14ac:dyDescent="0.25">
      <c r="A2275" s="103">
        <v>42784</v>
      </c>
      <c r="B2275" s="119" t="s">
        <v>6560</v>
      </c>
      <c r="C2275" s="120"/>
      <c r="D2275" s="106">
        <v>101610</v>
      </c>
      <c r="E2275" s="107" t="s">
        <v>426</v>
      </c>
      <c r="F2275" s="108">
        <v>5977.2</v>
      </c>
      <c r="G2275" s="111">
        <v>42793</v>
      </c>
      <c r="H2275" s="93">
        <f t="shared" si="65"/>
        <v>5977.2</v>
      </c>
      <c r="I2275" s="108">
        <f t="shared" si="64"/>
        <v>0</v>
      </c>
      <c r="J2275" s="21"/>
    </row>
    <row r="2276" spans="1:10" x14ac:dyDescent="0.25">
      <c r="A2276" s="103">
        <v>42784</v>
      </c>
      <c r="B2276" s="119" t="s">
        <v>6561</v>
      </c>
      <c r="C2276" s="120"/>
      <c r="D2276" s="106">
        <v>101611</v>
      </c>
      <c r="E2276" s="107" t="s">
        <v>30</v>
      </c>
      <c r="F2276" s="108">
        <v>1485</v>
      </c>
      <c r="G2276" s="111">
        <v>42784</v>
      </c>
      <c r="H2276" s="93">
        <f t="shared" si="65"/>
        <v>1485</v>
      </c>
      <c r="I2276" s="108">
        <f t="shared" si="64"/>
        <v>0</v>
      </c>
      <c r="J2276" s="21"/>
    </row>
    <row r="2277" spans="1:10" x14ac:dyDescent="0.25">
      <c r="A2277" s="103">
        <v>42784</v>
      </c>
      <c r="B2277" s="119" t="s">
        <v>6562</v>
      </c>
      <c r="C2277" s="120"/>
      <c r="D2277" s="106">
        <v>101612</v>
      </c>
      <c r="E2277" s="107" t="s">
        <v>2535</v>
      </c>
      <c r="F2277" s="108">
        <v>2356.1999999999998</v>
      </c>
      <c r="G2277" s="111">
        <v>42785</v>
      </c>
      <c r="H2277" s="93">
        <f t="shared" si="65"/>
        <v>2356.1999999999998</v>
      </c>
      <c r="I2277" s="108">
        <f t="shared" si="64"/>
        <v>0</v>
      </c>
      <c r="J2277" s="21"/>
    </row>
    <row r="2278" spans="1:10" x14ac:dyDescent="0.25">
      <c r="A2278" s="103">
        <v>42784</v>
      </c>
      <c r="B2278" s="119" t="s">
        <v>6563</v>
      </c>
      <c r="C2278" s="120"/>
      <c r="D2278" s="106">
        <v>101613</v>
      </c>
      <c r="E2278" s="107" t="s">
        <v>30</v>
      </c>
      <c r="F2278" s="108">
        <v>412.8</v>
      </c>
      <c r="G2278" s="111">
        <v>42785</v>
      </c>
      <c r="H2278" s="93">
        <f t="shared" si="65"/>
        <v>412.8</v>
      </c>
      <c r="I2278" s="108">
        <f t="shared" si="64"/>
        <v>0</v>
      </c>
      <c r="J2278" s="21"/>
    </row>
    <row r="2279" spans="1:10" x14ac:dyDescent="0.25">
      <c r="A2279" s="103">
        <v>42784</v>
      </c>
      <c r="B2279" s="119" t="s">
        <v>6564</v>
      </c>
      <c r="C2279" s="120"/>
      <c r="D2279" s="106">
        <v>101614</v>
      </c>
      <c r="E2279" s="107" t="s">
        <v>193</v>
      </c>
      <c r="F2279" s="108">
        <v>4152</v>
      </c>
      <c r="G2279" s="111">
        <v>42785</v>
      </c>
      <c r="H2279" s="93">
        <f t="shared" si="65"/>
        <v>4152</v>
      </c>
      <c r="I2279" s="108">
        <f t="shared" si="64"/>
        <v>0</v>
      </c>
      <c r="J2279" s="21"/>
    </row>
    <row r="2280" spans="1:10" x14ac:dyDescent="0.25">
      <c r="A2280" s="103">
        <v>42784</v>
      </c>
      <c r="B2280" s="119" t="s">
        <v>6565</v>
      </c>
      <c r="C2280" s="120"/>
      <c r="D2280" s="106">
        <v>101615</v>
      </c>
      <c r="E2280" s="107" t="s">
        <v>10</v>
      </c>
      <c r="F2280" s="108">
        <v>140688.66</v>
      </c>
      <c r="G2280" s="111">
        <v>42786</v>
      </c>
      <c r="H2280" s="93">
        <f t="shared" si="65"/>
        <v>140688.66</v>
      </c>
      <c r="I2280" s="108">
        <f t="shared" si="64"/>
        <v>0</v>
      </c>
      <c r="J2280" s="21"/>
    </row>
    <row r="2281" spans="1:10" x14ac:dyDescent="0.25">
      <c r="A2281" s="103">
        <v>42784</v>
      </c>
      <c r="B2281" s="119" t="s">
        <v>6566</v>
      </c>
      <c r="C2281" s="120"/>
      <c r="D2281" s="106">
        <v>101616</v>
      </c>
      <c r="E2281" s="107" t="s">
        <v>205</v>
      </c>
      <c r="F2281" s="108">
        <v>44386.5</v>
      </c>
      <c r="G2281" s="111">
        <v>42785</v>
      </c>
      <c r="H2281" s="93">
        <f t="shared" si="65"/>
        <v>44386.5</v>
      </c>
      <c r="I2281" s="108">
        <f t="shared" si="64"/>
        <v>0</v>
      </c>
      <c r="J2281" s="21"/>
    </row>
    <row r="2282" spans="1:10" x14ac:dyDescent="0.25">
      <c r="A2282" s="103">
        <v>42784</v>
      </c>
      <c r="B2282" s="119" t="s">
        <v>6567</v>
      </c>
      <c r="C2282" s="120"/>
      <c r="D2282" s="106">
        <v>101617</v>
      </c>
      <c r="E2282" s="107" t="s">
        <v>182</v>
      </c>
      <c r="F2282" s="108">
        <v>5880</v>
      </c>
      <c r="G2282" s="111">
        <v>42785</v>
      </c>
      <c r="H2282" s="93">
        <f t="shared" si="65"/>
        <v>5880</v>
      </c>
      <c r="I2282" s="108">
        <f t="shared" si="64"/>
        <v>0</v>
      </c>
      <c r="J2282" s="21"/>
    </row>
    <row r="2283" spans="1:10" x14ac:dyDescent="0.25">
      <c r="A2283" s="103">
        <v>42784</v>
      </c>
      <c r="B2283" s="119" t="s">
        <v>6568</v>
      </c>
      <c r="C2283" s="120"/>
      <c r="D2283" s="106">
        <v>101618</v>
      </c>
      <c r="E2283" s="107" t="s">
        <v>1925</v>
      </c>
      <c r="F2283" s="108">
        <v>471.2</v>
      </c>
      <c r="G2283" s="111">
        <v>42784</v>
      </c>
      <c r="H2283" s="93">
        <f t="shared" si="65"/>
        <v>471.2</v>
      </c>
      <c r="I2283" s="108">
        <f t="shared" si="64"/>
        <v>0</v>
      </c>
      <c r="J2283" s="21"/>
    </row>
    <row r="2284" spans="1:10" ht="30" x14ac:dyDescent="0.25">
      <c r="A2284" s="103">
        <v>42784</v>
      </c>
      <c r="B2284" s="119" t="s">
        <v>6569</v>
      </c>
      <c r="C2284" s="120"/>
      <c r="D2284" s="106">
        <v>101619</v>
      </c>
      <c r="E2284" s="107" t="s">
        <v>10</v>
      </c>
      <c r="F2284" s="108">
        <v>120250.76</v>
      </c>
      <c r="G2284" s="112" t="s">
        <v>5414</v>
      </c>
      <c r="H2284" s="113">
        <f>72668.5+47582.26</f>
        <v>120250.76000000001</v>
      </c>
      <c r="I2284" s="113">
        <f t="shared" si="64"/>
        <v>0</v>
      </c>
      <c r="J2284" s="21"/>
    </row>
    <row r="2285" spans="1:10" x14ac:dyDescent="0.25">
      <c r="A2285" s="103">
        <v>42784</v>
      </c>
      <c r="B2285" s="119" t="s">
        <v>6570</v>
      </c>
      <c r="C2285" s="120"/>
      <c r="D2285" s="106">
        <v>101620</v>
      </c>
      <c r="E2285" s="107" t="s">
        <v>509</v>
      </c>
      <c r="F2285" s="108">
        <v>6512.4</v>
      </c>
      <c r="G2285" s="111">
        <v>42784</v>
      </c>
      <c r="H2285" s="93">
        <f t="shared" si="65"/>
        <v>6512.4</v>
      </c>
      <c r="I2285" s="108">
        <f t="shared" si="64"/>
        <v>0</v>
      </c>
      <c r="J2285" s="21"/>
    </row>
    <row r="2286" spans="1:10" x14ac:dyDescent="0.25">
      <c r="A2286" s="103">
        <v>42784</v>
      </c>
      <c r="B2286" s="119" t="s">
        <v>6571</v>
      </c>
      <c r="C2286" s="120"/>
      <c r="D2286" s="106">
        <v>101621</v>
      </c>
      <c r="E2286" s="107" t="s">
        <v>2533</v>
      </c>
      <c r="F2286" s="108">
        <v>540</v>
      </c>
      <c r="G2286" s="111">
        <v>42785</v>
      </c>
      <c r="H2286" s="93">
        <f t="shared" si="65"/>
        <v>540</v>
      </c>
      <c r="I2286" s="108">
        <f t="shared" si="64"/>
        <v>0</v>
      </c>
      <c r="J2286" s="21"/>
    </row>
    <row r="2287" spans="1:10" x14ac:dyDescent="0.25">
      <c r="A2287" s="103">
        <v>42784</v>
      </c>
      <c r="B2287" s="119" t="s">
        <v>6572</v>
      </c>
      <c r="C2287" s="120"/>
      <c r="D2287" s="106">
        <v>101622</v>
      </c>
      <c r="E2287" s="107" t="s">
        <v>10</v>
      </c>
      <c r="F2287" s="108">
        <v>326334.59999999998</v>
      </c>
      <c r="G2287" s="111">
        <v>42788</v>
      </c>
      <c r="H2287" s="93">
        <f t="shared" si="65"/>
        <v>326334.59999999998</v>
      </c>
      <c r="I2287" s="108">
        <f t="shared" si="64"/>
        <v>0</v>
      </c>
      <c r="J2287" s="21"/>
    </row>
    <row r="2288" spans="1:10" x14ac:dyDescent="0.25">
      <c r="A2288" s="103">
        <v>42784</v>
      </c>
      <c r="B2288" s="119" t="s">
        <v>6573</v>
      </c>
      <c r="C2288" s="120"/>
      <c r="D2288" s="106">
        <v>101623</v>
      </c>
      <c r="E2288" s="107" t="s">
        <v>5354</v>
      </c>
      <c r="F2288" s="108">
        <v>15153</v>
      </c>
      <c r="G2288" s="111">
        <v>42784</v>
      </c>
      <c r="H2288" s="93">
        <f t="shared" si="65"/>
        <v>15153</v>
      </c>
      <c r="I2288" s="108">
        <f t="shared" si="64"/>
        <v>0</v>
      </c>
      <c r="J2288" s="21"/>
    </row>
    <row r="2289" spans="1:10" x14ac:dyDescent="0.25">
      <c r="A2289" s="103">
        <v>42784</v>
      </c>
      <c r="B2289" s="119" t="s">
        <v>6574</v>
      </c>
      <c r="C2289" s="120"/>
      <c r="D2289" s="106">
        <v>101624</v>
      </c>
      <c r="E2289" s="107" t="s">
        <v>609</v>
      </c>
      <c r="F2289" s="108">
        <v>8958.4</v>
      </c>
      <c r="G2289" s="111">
        <v>42791</v>
      </c>
      <c r="H2289" s="93">
        <f t="shared" si="65"/>
        <v>8958.4</v>
      </c>
      <c r="I2289" s="108">
        <f t="shared" si="64"/>
        <v>0</v>
      </c>
      <c r="J2289" s="21"/>
    </row>
    <row r="2290" spans="1:10" x14ac:dyDescent="0.25">
      <c r="A2290" s="103">
        <v>42784</v>
      </c>
      <c r="B2290" s="119" t="s">
        <v>6575</v>
      </c>
      <c r="C2290" s="120"/>
      <c r="D2290" s="106">
        <v>101625</v>
      </c>
      <c r="E2290" s="107" t="s">
        <v>55</v>
      </c>
      <c r="F2290" s="108">
        <v>22920.6</v>
      </c>
      <c r="G2290" s="111">
        <v>42786</v>
      </c>
      <c r="H2290" s="93">
        <f t="shared" si="65"/>
        <v>22920.6</v>
      </c>
      <c r="I2290" s="108">
        <f t="shared" si="64"/>
        <v>0</v>
      </c>
      <c r="J2290" s="21"/>
    </row>
    <row r="2291" spans="1:10" x14ac:dyDescent="0.25">
      <c r="A2291" s="103">
        <v>42784</v>
      </c>
      <c r="B2291" s="119" t="s">
        <v>6576</v>
      </c>
      <c r="C2291" s="120"/>
      <c r="D2291" s="106">
        <v>101626</v>
      </c>
      <c r="E2291" s="107" t="s">
        <v>236</v>
      </c>
      <c r="F2291" s="108">
        <v>135877.34</v>
      </c>
      <c r="G2291" s="111">
        <v>42791</v>
      </c>
      <c r="H2291" s="93">
        <f t="shared" si="65"/>
        <v>135877.34</v>
      </c>
      <c r="I2291" s="108">
        <f t="shared" si="64"/>
        <v>0</v>
      </c>
      <c r="J2291" s="21"/>
    </row>
    <row r="2292" spans="1:10" x14ac:dyDescent="0.25">
      <c r="A2292" s="103">
        <v>42784</v>
      </c>
      <c r="B2292" s="119" t="s">
        <v>6577</v>
      </c>
      <c r="C2292" s="120"/>
      <c r="D2292" s="106">
        <v>101627</v>
      </c>
      <c r="E2292" s="107" t="s">
        <v>921</v>
      </c>
      <c r="F2292" s="108">
        <v>4489.8</v>
      </c>
      <c r="G2292" s="111">
        <v>42785</v>
      </c>
      <c r="H2292" s="93">
        <f t="shared" si="65"/>
        <v>4489.8</v>
      </c>
      <c r="I2292" s="108">
        <f t="shared" si="64"/>
        <v>0</v>
      </c>
      <c r="J2292" s="21"/>
    </row>
    <row r="2293" spans="1:10" x14ac:dyDescent="0.25">
      <c r="A2293" s="103">
        <v>42784</v>
      </c>
      <c r="B2293" s="119" t="s">
        <v>6578</v>
      </c>
      <c r="C2293" s="120"/>
      <c r="D2293" s="106">
        <v>101628</v>
      </c>
      <c r="E2293" s="107" t="s">
        <v>226</v>
      </c>
      <c r="F2293" s="108">
        <v>2883.6</v>
      </c>
      <c r="G2293" s="111">
        <v>42785</v>
      </c>
      <c r="H2293" s="93">
        <f t="shared" si="65"/>
        <v>2883.6</v>
      </c>
      <c r="I2293" s="108">
        <f t="shared" si="64"/>
        <v>0</v>
      </c>
      <c r="J2293" s="21"/>
    </row>
    <row r="2294" spans="1:10" x14ac:dyDescent="0.25">
      <c r="A2294" s="103">
        <v>42784</v>
      </c>
      <c r="B2294" s="119" t="s">
        <v>6579</v>
      </c>
      <c r="C2294" s="120"/>
      <c r="D2294" s="106">
        <v>101629</v>
      </c>
      <c r="E2294" s="107" t="s">
        <v>10</v>
      </c>
      <c r="F2294" s="108">
        <v>99446.399999999994</v>
      </c>
      <c r="G2294" s="111">
        <v>42788</v>
      </c>
      <c r="H2294" s="93">
        <f t="shared" si="65"/>
        <v>99446.399999999994</v>
      </c>
      <c r="I2294" s="108">
        <f t="shared" si="64"/>
        <v>0</v>
      </c>
      <c r="J2294" s="21"/>
    </row>
    <row r="2295" spans="1:10" x14ac:dyDescent="0.25">
      <c r="A2295" s="103">
        <v>42784</v>
      </c>
      <c r="B2295" s="119" t="s">
        <v>6580</v>
      </c>
      <c r="C2295" s="120"/>
      <c r="D2295" s="106">
        <v>101630</v>
      </c>
      <c r="E2295" s="107" t="s">
        <v>226</v>
      </c>
      <c r="F2295" s="108">
        <v>120</v>
      </c>
      <c r="G2295" s="111">
        <v>42785</v>
      </c>
      <c r="H2295" s="93">
        <f t="shared" si="65"/>
        <v>120</v>
      </c>
      <c r="I2295" s="108">
        <f t="shared" si="64"/>
        <v>0</v>
      </c>
      <c r="J2295" s="21"/>
    </row>
    <row r="2296" spans="1:10" x14ac:dyDescent="0.25">
      <c r="A2296" s="103">
        <v>42784</v>
      </c>
      <c r="B2296" s="119" t="s">
        <v>6581</v>
      </c>
      <c r="C2296" s="120"/>
      <c r="D2296" s="106">
        <v>101631</v>
      </c>
      <c r="E2296" s="107" t="s">
        <v>457</v>
      </c>
      <c r="F2296" s="108">
        <v>1162.8</v>
      </c>
      <c r="G2296" s="111">
        <v>42784</v>
      </c>
      <c r="H2296" s="93">
        <f t="shared" si="65"/>
        <v>1162.8</v>
      </c>
      <c r="I2296" s="108">
        <f t="shared" ref="I2296:I2359" si="66">F2296-H2296</f>
        <v>0</v>
      </c>
      <c r="J2296" s="21"/>
    </row>
    <row r="2297" spans="1:10" x14ac:dyDescent="0.25">
      <c r="A2297" s="103">
        <v>42784</v>
      </c>
      <c r="B2297" s="119" t="s">
        <v>6582</v>
      </c>
      <c r="C2297" s="120"/>
      <c r="D2297" s="106">
        <v>101632</v>
      </c>
      <c r="E2297" s="107" t="s">
        <v>67</v>
      </c>
      <c r="F2297" s="108">
        <v>36439.300000000003</v>
      </c>
      <c r="G2297" s="111">
        <v>42786</v>
      </c>
      <c r="H2297" s="93">
        <f t="shared" si="65"/>
        <v>36439.300000000003</v>
      </c>
      <c r="I2297" s="108">
        <f t="shared" si="66"/>
        <v>0</v>
      </c>
      <c r="J2297" s="21"/>
    </row>
    <row r="2298" spans="1:10" x14ac:dyDescent="0.25">
      <c r="A2298" s="103">
        <v>42784</v>
      </c>
      <c r="B2298" s="119" t="s">
        <v>6583</v>
      </c>
      <c r="C2298" s="120"/>
      <c r="D2298" s="106">
        <v>101633</v>
      </c>
      <c r="E2298" s="107" t="s">
        <v>205</v>
      </c>
      <c r="F2298" s="108">
        <v>32893</v>
      </c>
      <c r="G2298" s="111">
        <v>42785</v>
      </c>
      <c r="H2298" s="93">
        <f t="shared" si="65"/>
        <v>32893</v>
      </c>
      <c r="I2298" s="108">
        <f t="shared" si="66"/>
        <v>0</v>
      </c>
      <c r="J2298" s="21"/>
    </row>
    <row r="2299" spans="1:10" x14ac:dyDescent="0.25">
      <c r="A2299" s="103">
        <v>42784</v>
      </c>
      <c r="B2299" s="119" t="s">
        <v>6584</v>
      </c>
      <c r="C2299" s="120"/>
      <c r="D2299" s="106">
        <v>101634</v>
      </c>
      <c r="E2299" s="107" t="s">
        <v>222</v>
      </c>
      <c r="F2299" s="108">
        <v>9792</v>
      </c>
      <c r="G2299" s="111">
        <v>42738</v>
      </c>
      <c r="H2299" s="93">
        <f t="shared" si="65"/>
        <v>9792</v>
      </c>
      <c r="I2299" s="108">
        <f t="shared" si="66"/>
        <v>0</v>
      </c>
      <c r="J2299" s="21"/>
    </row>
    <row r="2300" spans="1:10" x14ac:dyDescent="0.25">
      <c r="A2300" s="103">
        <v>42784</v>
      </c>
      <c r="B2300" s="119" t="s">
        <v>6585</v>
      </c>
      <c r="C2300" s="120"/>
      <c r="D2300" s="106">
        <v>101635</v>
      </c>
      <c r="E2300" s="107" t="s">
        <v>21</v>
      </c>
      <c r="F2300" s="108">
        <v>47349</v>
      </c>
      <c r="G2300" s="111">
        <v>42800</v>
      </c>
      <c r="H2300" s="93">
        <f t="shared" si="65"/>
        <v>47349</v>
      </c>
      <c r="I2300" s="108">
        <f t="shared" si="66"/>
        <v>0</v>
      </c>
      <c r="J2300" s="21"/>
    </row>
    <row r="2301" spans="1:10" x14ac:dyDescent="0.25">
      <c r="A2301" s="103">
        <v>42784</v>
      </c>
      <c r="B2301" s="119" t="s">
        <v>6586</v>
      </c>
      <c r="C2301" s="120"/>
      <c r="D2301" s="106">
        <v>101636</v>
      </c>
      <c r="E2301" s="107" t="s">
        <v>937</v>
      </c>
      <c r="F2301" s="108">
        <v>3682.2</v>
      </c>
      <c r="G2301" s="111">
        <v>42785</v>
      </c>
      <c r="H2301" s="93">
        <f t="shared" si="65"/>
        <v>3682.2</v>
      </c>
      <c r="I2301" s="108">
        <f t="shared" si="66"/>
        <v>0</v>
      </c>
      <c r="J2301" s="21"/>
    </row>
    <row r="2302" spans="1:10" x14ac:dyDescent="0.25">
      <c r="A2302" s="103">
        <v>42785</v>
      </c>
      <c r="B2302" s="119" t="s">
        <v>6587</v>
      </c>
      <c r="C2302" s="120"/>
      <c r="D2302" s="106">
        <v>101637</v>
      </c>
      <c r="E2302" s="107" t="s">
        <v>231</v>
      </c>
      <c r="F2302" s="108">
        <v>8335.7000000000007</v>
      </c>
      <c r="G2302" s="111">
        <v>42786</v>
      </c>
      <c r="H2302" s="93">
        <f t="shared" si="65"/>
        <v>8335.7000000000007</v>
      </c>
      <c r="I2302" s="108">
        <f t="shared" si="66"/>
        <v>0</v>
      </c>
      <c r="J2302" s="21"/>
    </row>
    <row r="2303" spans="1:10" x14ac:dyDescent="0.25">
      <c r="A2303" s="103">
        <v>42785</v>
      </c>
      <c r="B2303" s="119" t="s">
        <v>6588</v>
      </c>
      <c r="C2303" s="120"/>
      <c r="D2303" s="106">
        <v>101638</v>
      </c>
      <c r="E2303" s="107" t="s">
        <v>231</v>
      </c>
      <c r="F2303" s="108">
        <v>34227.699999999997</v>
      </c>
      <c r="G2303" s="111">
        <v>42786</v>
      </c>
      <c r="H2303" s="93">
        <f t="shared" si="65"/>
        <v>34227.699999999997</v>
      </c>
      <c r="I2303" s="108">
        <f t="shared" si="66"/>
        <v>0</v>
      </c>
      <c r="J2303" s="21"/>
    </row>
    <row r="2304" spans="1:10" x14ac:dyDescent="0.25">
      <c r="A2304" s="103">
        <v>42785</v>
      </c>
      <c r="B2304" s="119" t="s">
        <v>6589</v>
      </c>
      <c r="C2304" s="120"/>
      <c r="D2304" s="106">
        <v>101639</v>
      </c>
      <c r="E2304" s="116" t="s">
        <v>26</v>
      </c>
      <c r="F2304" s="117">
        <v>0</v>
      </c>
      <c r="G2304" s="118" t="s">
        <v>95</v>
      </c>
      <c r="H2304" s="117">
        <f t="shared" si="65"/>
        <v>0</v>
      </c>
      <c r="I2304" s="117">
        <f t="shared" si="66"/>
        <v>0</v>
      </c>
      <c r="J2304" s="21"/>
    </row>
    <row r="2305" spans="1:10" x14ac:dyDescent="0.25">
      <c r="A2305" s="103">
        <v>42785</v>
      </c>
      <c r="B2305" s="119" t="s">
        <v>6590</v>
      </c>
      <c r="C2305" s="120"/>
      <c r="D2305" s="106">
        <v>101640</v>
      </c>
      <c r="E2305" s="107" t="s">
        <v>26</v>
      </c>
      <c r="F2305" s="108">
        <v>14321.2</v>
      </c>
      <c r="G2305" s="111">
        <v>42785</v>
      </c>
      <c r="H2305" s="93">
        <f t="shared" si="65"/>
        <v>14321.2</v>
      </c>
      <c r="I2305" s="108">
        <f t="shared" si="66"/>
        <v>0</v>
      </c>
      <c r="J2305" s="21"/>
    </row>
    <row r="2306" spans="1:10" x14ac:dyDescent="0.25">
      <c r="A2306" s="103">
        <v>42785</v>
      </c>
      <c r="B2306" s="119" t="s">
        <v>6591</v>
      </c>
      <c r="C2306" s="120"/>
      <c r="D2306" s="106">
        <v>101641</v>
      </c>
      <c r="E2306" s="107" t="s">
        <v>28</v>
      </c>
      <c r="F2306" s="108">
        <v>7407</v>
      </c>
      <c r="G2306" s="111">
        <v>42785</v>
      </c>
      <c r="H2306" s="93">
        <f t="shared" si="65"/>
        <v>7407</v>
      </c>
      <c r="I2306" s="108">
        <f t="shared" si="66"/>
        <v>0</v>
      </c>
      <c r="J2306" s="21"/>
    </row>
    <row r="2307" spans="1:10" x14ac:dyDescent="0.25">
      <c r="A2307" s="103">
        <v>42785</v>
      </c>
      <c r="B2307" s="119" t="s">
        <v>6592</v>
      </c>
      <c r="C2307" s="120"/>
      <c r="D2307" s="106">
        <v>101642</v>
      </c>
      <c r="E2307" s="107" t="s">
        <v>231</v>
      </c>
      <c r="F2307" s="108">
        <v>2120.1</v>
      </c>
      <c r="G2307" s="111">
        <v>42786</v>
      </c>
      <c r="H2307" s="93">
        <f t="shared" si="65"/>
        <v>2120.1</v>
      </c>
      <c r="I2307" s="108">
        <f t="shared" si="66"/>
        <v>0</v>
      </c>
      <c r="J2307" s="21"/>
    </row>
    <row r="2308" spans="1:10" x14ac:dyDescent="0.25">
      <c r="A2308" s="103">
        <v>42785</v>
      </c>
      <c r="B2308" s="119" t="s">
        <v>6593</v>
      </c>
      <c r="C2308" s="120"/>
      <c r="D2308" s="106">
        <v>101643</v>
      </c>
      <c r="E2308" s="107" t="s">
        <v>509</v>
      </c>
      <c r="F2308" s="108">
        <v>12077.5</v>
      </c>
      <c r="G2308" s="111">
        <v>42785</v>
      </c>
      <c r="H2308" s="93">
        <f t="shared" ref="H2308:H2371" si="67">F2308</f>
        <v>12077.5</v>
      </c>
      <c r="I2308" s="108">
        <f t="shared" si="66"/>
        <v>0</v>
      </c>
      <c r="J2308" s="21"/>
    </row>
    <row r="2309" spans="1:10" x14ac:dyDescent="0.25">
      <c r="A2309" s="103">
        <v>42785</v>
      </c>
      <c r="B2309" s="119" t="s">
        <v>6594</v>
      </c>
      <c r="C2309" s="120"/>
      <c r="D2309" s="106">
        <v>101644</v>
      </c>
      <c r="E2309" s="107" t="s">
        <v>45</v>
      </c>
      <c r="F2309" s="108">
        <v>18696.5</v>
      </c>
      <c r="G2309" s="111">
        <v>42785</v>
      </c>
      <c r="H2309" s="93">
        <f t="shared" si="67"/>
        <v>18696.5</v>
      </c>
      <c r="I2309" s="108">
        <f t="shared" si="66"/>
        <v>0</v>
      </c>
      <c r="J2309" s="21"/>
    </row>
    <row r="2310" spans="1:10" x14ac:dyDescent="0.25">
      <c r="A2310" s="103">
        <v>42785</v>
      </c>
      <c r="B2310" s="119" t="s">
        <v>6595</v>
      </c>
      <c r="C2310" s="120"/>
      <c r="D2310" s="106">
        <v>101645</v>
      </c>
      <c r="E2310" s="107" t="s">
        <v>143</v>
      </c>
      <c r="F2310" s="108">
        <v>11933.4</v>
      </c>
      <c r="G2310" s="111">
        <v>42785</v>
      </c>
      <c r="H2310" s="93">
        <f t="shared" si="67"/>
        <v>11933.4</v>
      </c>
      <c r="I2310" s="108">
        <f t="shared" si="66"/>
        <v>0</v>
      </c>
      <c r="J2310" s="21"/>
    </row>
    <row r="2311" spans="1:10" x14ac:dyDescent="0.25">
      <c r="A2311" s="103">
        <v>42785</v>
      </c>
      <c r="B2311" s="119" t="s">
        <v>6596</v>
      </c>
      <c r="C2311" s="120"/>
      <c r="D2311" s="106">
        <v>101646</v>
      </c>
      <c r="E2311" s="107" t="s">
        <v>17</v>
      </c>
      <c r="F2311" s="108">
        <v>4900</v>
      </c>
      <c r="G2311" s="111">
        <v>42785</v>
      </c>
      <c r="H2311" s="93">
        <f t="shared" si="67"/>
        <v>4900</v>
      </c>
      <c r="I2311" s="108">
        <f t="shared" si="66"/>
        <v>0</v>
      </c>
      <c r="J2311" s="21"/>
    </row>
    <row r="2312" spans="1:10" x14ac:dyDescent="0.25">
      <c r="A2312" s="103">
        <v>42785</v>
      </c>
      <c r="B2312" s="119" t="s">
        <v>6597</v>
      </c>
      <c r="C2312" s="120"/>
      <c r="D2312" s="106">
        <v>101647</v>
      </c>
      <c r="E2312" s="107" t="s">
        <v>71</v>
      </c>
      <c r="F2312" s="108">
        <v>3132.5</v>
      </c>
      <c r="G2312" s="111">
        <v>42785</v>
      </c>
      <c r="H2312" s="93">
        <f t="shared" si="67"/>
        <v>3132.5</v>
      </c>
      <c r="I2312" s="108">
        <f t="shared" si="66"/>
        <v>0</v>
      </c>
      <c r="J2312" s="21"/>
    </row>
    <row r="2313" spans="1:10" x14ac:dyDescent="0.25">
      <c r="A2313" s="103">
        <v>42785</v>
      </c>
      <c r="B2313" s="119" t="s">
        <v>6598</v>
      </c>
      <c r="C2313" s="120"/>
      <c r="D2313" s="106">
        <v>101648</v>
      </c>
      <c r="E2313" s="107" t="s">
        <v>30</v>
      </c>
      <c r="F2313" s="108">
        <v>1953.2</v>
      </c>
      <c r="G2313" s="111">
        <v>42785</v>
      </c>
      <c r="H2313" s="93">
        <f t="shared" si="67"/>
        <v>1953.2</v>
      </c>
      <c r="I2313" s="108">
        <f t="shared" si="66"/>
        <v>0</v>
      </c>
      <c r="J2313" s="21"/>
    </row>
    <row r="2314" spans="1:10" x14ac:dyDescent="0.25">
      <c r="A2314" s="103">
        <v>42785</v>
      </c>
      <c r="B2314" s="119" t="s">
        <v>6599</v>
      </c>
      <c r="C2314" s="120"/>
      <c r="D2314" s="106">
        <v>101649</v>
      </c>
      <c r="E2314" s="107" t="s">
        <v>135</v>
      </c>
      <c r="F2314" s="108">
        <v>1463</v>
      </c>
      <c r="G2314" s="111">
        <v>42785</v>
      </c>
      <c r="H2314" s="93">
        <f t="shared" si="67"/>
        <v>1463</v>
      </c>
      <c r="I2314" s="108">
        <f t="shared" si="66"/>
        <v>0</v>
      </c>
      <c r="J2314" s="21"/>
    </row>
    <row r="2315" spans="1:10" x14ac:dyDescent="0.25">
      <c r="A2315" s="103">
        <v>42785</v>
      </c>
      <c r="B2315" s="119" t="s">
        <v>6600</v>
      </c>
      <c r="C2315" s="120"/>
      <c r="D2315" s="106">
        <v>101650</v>
      </c>
      <c r="E2315" s="107" t="s">
        <v>125</v>
      </c>
      <c r="F2315" s="108">
        <v>8561.7999999999993</v>
      </c>
      <c r="G2315" s="111">
        <v>42785</v>
      </c>
      <c r="H2315" s="93">
        <f t="shared" si="67"/>
        <v>8561.7999999999993</v>
      </c>
      <c r="I2315" s="108">
        <f t="shared" si="66"/>
        <v>0</v>
      </c>
      <c r="J2315" s="21"/>
    </row>
    <row r="2316" spans="1:10" x14ac:dyDescent="0.25">
      <c r="A2316" s="103">
        <v>42785</v>
      </c>
      <c r="B2316" s="119" t="s">
        <v>6601</v>
      </c>
      <c r="C2316" s="120"/>
      <c r="D2316" s="106">
        <v>101651</v>
      </c>
      <c r="E2316" s="107" t="s">
        <v>321</v>
      </c>
      <c r="F2316" s="108">
        <v>1103.5999999999999</v>
      </c>
      <c r="G2316" s="111">
        <v>42785</v>
      </c>
      <c r="H2316" s="93">
        <f t="shared" si="67"/>
        <v>1103.5999999999999</v>
      </c>
      <c r="I2316" s="108">
        <f t="shared" si="66"/>
        <v>0</v>
      </c>
      <c r="J2316" s="21"/>
    </row>
    <row r="2317" spans="1:10" x14ac:dyDescent="0.25">
      <c r="A2317" s="103">
        <v>42785</v>
      </c>
      <c r="B2317" s="119" t="s">
        <v>6602</v>
      </c>
      <c r="C2317" s="120"/>
      <c r="D2317" s="106">
        <v>101652</v>
      </c>
      <c r="E2317" s="107" t="s">
        <v>457</v>
      </c>
      <c r="F2317" s="108">
        <v>2672.4</v>
      </c>
      <c r="G2317" s="111">
        <v>42785</v>
      </c>
      <c r="H2317" s="93">
        <f t="shared" si="67"/>
        <v>2672.4</v>
      </c>
      <c r="I2317" s="108">
        <f t="shared" si="66"/>
        <v>0</v>
      </c>
      <c r="J2317" s="21"/>
    </row>
    <row r="2318" spans="1:10" x14ac:dyDescent="0.25">
      <c r="A2318" s="103">
        <v>42785</v>
      </c>
      <c r="B2318" s="119" t="s">
        <v>6603</v>
      </c>
      <c r="C2318" s="120"/>
      <c r="D2318" s="106">
        <v>101653</v>
      </c>
      <c r="E2318" s="107" t="s">
        <v>111</v>
      </c>
      <c r="F2318" s="108">
        <v>3261</v>
      </c>
      <c r="G2318" s="111">
        <v>42785</v>
      </c>
      <c r="H2318" s="93">
        <f t="shared" si="67"/>
        <v>3261</v>
      </c>
      <c r="I2318" s="108">
        <f t="shared" si="66"/>
        <v>0</v>
      </c>
      <c r="J2318" s="21"/>
    </row>
    <row r="2319" spans="1:10" x14ac:dyDescent="0.25">
      <c r="A2319" s="103">
        <v>42785</v>
      </c>
      <c r="B2319" s="119" t="s">
        <v>6604</v>
      </c>
      <c r="C2319" s="120"/>
      <c r="D2319" s="106">
        <v>101654</v>
      </c>
      <c r="E2319" s="107" t="s">
        <v>266</v>
      </c>
      <c r="F2319" s="108">
        <v>16131.2</v>
      </c>
      <c r="G2319" s="111">
        <v>42785</v>
      </c>
      <c r="H2319" s="93">
        <f t="shared" si="67"/>
        <v>16131.2</v>
      </c>
      <c r="I2319" s="108">
        <f t="shared" si="66"/>
        <v>0</v>
      </c>
      <c r="J2319" s="21"/>
    </row>
    <row r="2320" spans="1:10" x14ac:dyDescent="0.25">
      <c r="A2320" s="103">
        <v>42785</v>
      </c>
      <c r="B2320" s="119" t="s">
        <v>6605</v>
      </c>
      <c r="C2320" s="120"/>
      <c r="D2320" s="106">
        <v>101655</v>
      </c>
      <c r="E2320" s="107" t="s">
        <v>492</v>
      </c>
      <c r="F2320" s="108">
        <v>5904</v>
      </c>
      <c r="G2320" s="111">
        <v>42793</v>
      </c>
      <c r="H2320" s="93">
        <f t="shared" si="67"/>
        <v>5904</v>
      </c>
      <c r="I2320" s="108">
        <f t="shared" si="66"/>
        <v>0</v>
      </c>
      <c r="J2320" s="21"/>
    </row>
    <row r="2321" spans="1:10" x14ac:dyDescent="0.25">
      <c r="A2321" s="103">
        <v>42785</v>
      </c>
      <c r="B2321" s="119" t="s">
        <v>6606</v>
      </c>
      <c r="C2321" s="120"/>
      <c r="D2321" s="106">
        <v>101656</v>
      </c>
      <c r="E2321" s="107" t="s">
        <v>30</v>
      </c>
      <c r="F2321" s="108">
        <v>385</v>
      </c>
      <c r="G2321" s="111">
        <v>42785</v>
      </c>
      <c r="H2321" s="93">
        <f t="shared" si="67"/>
        <v>385</v>
      </c>
      <c r="I2321" s="108">
        <f t="shared" si="66"/>
        <v>0</v>
      </c>
      <c r="J2321" s="21"/>
    </row>
    <row r="2322" spans="1:10" x14ac:dyDescent="0.25">
      <c r="A2322" s="103">
        <v>42785</v>
      </c>
      <c r="B2322" s="119" t="s">
        <v>6607</v>
      </c>
      <c r="C2322" s="120"/>
      <c r="D2322" s="106">
        <v>101657</v>
      </c>
      <c r="E2322" s="107" t="s">
        <v>470</v>
      </c>
      <c r="F2322" s="108">
        <v>8598.5400000000009</v>
      </c>
      <c r="G2322" s="111">
        <v>42785</v>
      </c>
      <c r="H2322" s="93">
        <f t="shared" si="67"/>
        <v>8598.5400000000009</v>
      </c>
      <c r="I2322" s="108">
        <f t="shared" si="66"/>
        <v>0</v>
      </c>
      <c r="J2322" s="21"/>
    </row>
    <row r="2323" spans="1:10" x14ac:dyDescent="0.25">
      <c r="A2323" s="103">
        <v>42785</v>
      </c>
      <c r="B2323" s="119" t="s">
        <v>6608</v>
      </c>
      <c r="C2323" s="120"/>
      <c r="D2323" s="106">
        <v>101658</v>
      </c>
      <c r="E2323" s="107" t="s">
        <v>1968</v>
      </c>
      <c r="F2323" s="108">
        <v>3819.9</v>
      </c>
      <c r="G2323" s="111">
        <v>42785</v>
      </c>
      <c r="H2323" s="93">
        <f t="shared" si="67"/>
        <v>3819.9</v>
      </c>
      <c r="I2323" s="108">
        <f t="shared" si="66"/>
        <v>0</v>
      </c>
      <c r="J2323" s="21"/>
    </row>
    <row r="2324" spans="1:10" x14ac:dyDescent="0.25">
      <c r="A2324" s="103">
        <v>42785</v>
      </c>
      <c r="B2324" s="119" t="s">
        <v>6609</v>
      </c>
      <c r="C2324" s="120"/>
      <c r="D2324" s="106">
        <v>101659</v>
      </c>
      <c r="E2324" s="107" t="s">
        <v>47</v>
      </c>
      <c r="F2324" s="108">
        <v>3293.4</v>
      </c>
      <c r="G2324" s="111">
        <v>42785</v>
      </c>
      <c r="H2324" s="93">
        <f t="shared" si="67"/>
        <v>3293.4</v>
      </c>
      <c r="I2324" s="108">
        <f t="shared" si="66"/>
        <v>0</v>
      </c>
      <c r="J2324" s="21"/>
    </row>
    <row r="2325" spans="1:10" x14ac:dyDescent="0.25">
      <c r="A2325" s="103">
        <v>42785</v>
      </c>
      <c r="B2325" s="119" t="s">
        <v>6610</v>
      </c>
      <c r="C2325" s="120"/>
      <c r="D2325" s="106">
        <v>101660</v>
      </c>
      <c r="E2325" s="107" t="s">
        <v>240</v>
      </c>
      <c r="F2325" s="108">
        <v>5448</v>
      </c>
      <c r="G2325" s="111">
        <v>42785</v>
      </c>
      <c r="H2325" s="93">
        <f t="shared" si="67"/>
        <v>5448</v>
      </c>
      <c r="I2325" s="108">
        <f t="shared" si="66"/>
        <v>0</v>
      </c>
      <c r="J2325" s="21"/>
    </row>
    <row r="2326" spans="1:10" x14ac:dyDescent="0.25">
      <c r="A2326" s="103">
        <v>42785</v>
      </c>
      <c r="B2326" s="119" t="s">
        <v>6611</v>
      </c>
      <c r="C2326" s="120"/>
      <c r="D2326" s="106">
        <v>101661</v>
      </c>
      <c r="E2326" s="107" t="s">
        <v>1090</v>
      </c>
      <c r="F2326" s="108">
        <v>1393.7</v>
      </c>
      <c r="G2326" s="111">
        <v>42785</v>
      </c>
      <c r="H2326" s="93">
        <f t="shared" si="67"/>
        <v>1393.7</v>
      </c>
      <c r="I2326" s="108">
        <f t="shared" si="66"/>
        <v>0</v>
      </c>
      <c r="J2326" s="21"/>
    </row>
    <row r="2327" spans="1:10" x14ac:dyDescent="0.25">
      <c r="A2327" s="103">
        <v>42785</v>
      </c>
      <c r="B2327" s="119" t="s">
        <v>6612</v>
      </c>
      <c r="C2327" s="120"/>
      <c r="D2327" s="106">
        <v>101662</v>
      </c>
      <c r="E2327" s="107" t="s">
        <v>1645</v>
      </c>
      <c r="F2327" s="108">
        <v>1362.2</v>
      </c>
      <c r="G2327" s="111">
        <v>42785</v>
      </c>
      <c r="H2327" s="93">
        <f t="shared" si="67"/>
        <v>1362.2</v>
      </c>
      <c r="I2327" s="108">
        <f t="shared" si="66"/>
        <v>0</v>
      </c>
      <c r="J2327" s="21"/>
    </row>
    <row r="2328" spans="1:10" x14ac:dyDescent="0.25">
      <c r="A2328" s="103">
        <v>42785</v>
      </c>
      <c r="B2328" s="119" t="s">
        <v>6613</v>
      </c>
      <c r="C2328" s="120"/>
      <c r="D2328" s="106">
        <v>101663</v>
      </c>
      <c r="E2328" s="107" t="s">
        <v>157</v>
      </c>
      <c r="F2328" s="108">
        <v>13753</v>
      </c>
      <c r="G2328" s="111">
        <v>42785</v>
      </c>
      <c r="H2328" s="93">
        <f t="shared" si="67"/>
        <v>13753</v>
      </c>
      <c r="I2328" s="108">
        <f t="shared" si="66"/>
        <v>0</v>
      </c>
      <c r="J2328" s="21"/>
    </row>
    <row r="2329" spans="1:10" x14ac:dyDescent="0.25">
      <c r="A2329" s="103">
        <v>42785</v>
      </c>
      <c r="B2329" s="119" t="s">
        <v>6614</v>
      </c>
      <c r="C2329" s="120"/>
      <c r="D2329" s="106">
        <v>101664</v>
      </c>
      <c r="E2329" s="107" t="s">
        <v>115</v>
      </c>
      <c r="F2329" s="108">
        <v>691.8</v>
      </c>
      <c r="G2329" s="111">
        <v>42785</v>
      </c>
      <c r="H2329" s="93">
        <f t="shared" si="67"/>
        <v>691.8</v>
      </c>
      <c r="I2329" s="108">
        <f t="shared" si="66"/>
        <v>0</v>
      </c>
      <c r="J2329" s="21"/>
    </row>
    <row r="2330" spans="1:10" x14ac:dyDescent="0.25">
      <c r="A2330" s="103">
        <v>42785</v>
      </c>
      <c r="B2330" s="119" t="s">
        <v>6615</v>
      </c>
      <c r="C2330" s="120"/>
      <c r="D2330" s="106">
        <v>101665</v>
      </c>
      <c r="E2330" s="107" t="s">
        <v>85</v>
      </c>
      <c r="F2330" s="108">
        <v>9835.7999999999993</v>
      </c>
      <c r="G2330" s="111">
        <v>42785</v>
      </c>
      <c r="H2330" s="93">
        <f t="shared" si="67"/>
        <v>9835.7999999999993</v>
      </c>
      <c r="I2330" s="108">
        <f t="shared" si="66"/>
        <v>0</v>
      </c>
      <c r="J2330" s="21"/>
    </row>
    <row r="2331" spans="1:10" x14ac:dyDescent="0.25">
      <c r="A2331" s="103">
        <v>42785</v>
      </c>
      <c r="B2331" s="119" t="s">
        <v>6616</v>
      </c>
      <c r="C2331" s="120"/>
      <c r="D2331" s="106">
        <v>101666</v>
      </c>
      <c r="E2331" s="107" t="s">
        <v>168</v>
      </c>
      <c r="F2331" s="108">
        <v>1461.8</v>
      </c>
      <c r="G2331" s="111">
        <v>42785</v>
      </c>
      <c r="H2331" s="93">
        <f t="shared" si="67"/>
        <v>1461.8</v>
      </c>
      <c r="I2331" s="108">
        <f t="shared" si="66"/>
        <v>0</v>
      </c>
      <c r="J2331" s="21"/>
    </row>
    <row r="2332" spans="1:10" x14ac:dyDescent="0.25">
      <c r="A2332" s="103">
        <v>42785</v>
      </c>
      <c r="B2332" s="119" t="s">
        <v>6617</v>
      </c>
      <c r="C2332" s="120"/>
      <c r="D2332" s="106">
        <v>101667</v>
      </c>
      <c r="E2332" s="107" t="s">
        <v>81</v>
      </c>
      <c r="F2332" s="108">
        <v>9992.1</v>
      </c>
      <c r="G2332" s="111">
        <v>42786</v>
      </c>
      <c r="H2332" s="93">
        <f t="shared" si="67"/>
        <v>9992.1</v>
      </c>
      <c r="I2332" s="108">
        <f t="shared" si="66"/>
        <v>0</v>
      </c>
      <c r="J2332" s="21"/>
    </row>
    <row r="2333" spans="1:10" x14ac:dyDescent="0.25">
      <c r="A2333" s="103">
        <v>42785</v>
      </c>
      <c r="B2333" s="119" t="s">
        <v>6618</v>
      </c>
      <c r="C2333" s="120"/>
      <c r="D2333" s="106">
        <v>101668</v>
      </c>
      <c r="E2333" s="107" t="s">
        <v>1380</v>
      </c>
      <c r="F2333" s="108">
        <v>8088.88</v>
      </c>
      <c r="G2333" s="111">
        <v>42786</v>
      </c>
      <c r="H2333" s="93">
        <f t="shared" si="67"/>
        <v>8088.88</v>
      </c>
      <c r="I2333" s="108">
        <f t="shared" si="66"/>
        <v>0</v>
      </c>
      <c r="J2333" s="21"/>
    </row>
    <row r="2334" spans="1:10" x14ac:dyDescent="0.25">
      <c r="A2334" s="103">
        <v>42785</v>
      </c>
      <c r="B2334" s="119" t="s">
        <v>6619</v>
      </c>
      <c r="C2334" s="120"/>
      <c r="D2334" s="106">
        <v>101669</v>
      </c>
      <c r="E2334" s="107" t="s">
        <v>101</v>
      </c>
      <c r="F2334" s="108">
        <v>1234.8</v>
      </c>
      <c r="G2334" s="111">
        <v>42786</v>
      </c>
      <c r="H2334" s="93">
        <f t="shared" si="67"/>
        <v>1234.8</v>
      </c>
      <c r="I2334" s="108">
        <f t="shared" si="66"/>
        <v>0</v>
      </c>
      <c r="J2334" s="21"/>
    </row>
    <row r="2335" spans="1:10" x14ac:dyDescent="0.25">
      <c r="A2335" s="103">
        <v>42785</v>
      </c>
      <c r="B2335" s="119" t="s">
        <v>6620</v>
      </c>
      <c r="C2335" s="120"/>
      <c r="D2335" s="106">
        <v>101670</v>
      </c>
      <c r="E2335" s="107" t="s">
        <v>99</v>
      </c>
      <c r="F2335" s="108">
        <v>2940</v>
      </c>
      <c r="G2335" s="111">
        <v>42786</v>
      </c>
      <c r="H2335" s="93">
        <f t="shared" si="67"/>
        <v>2940</v>
      </c>
      <c r="I2335" s="108">
        <f t="shared" si="66"/>
        <v>0</v>
      </c>
      <c r="J2335" s="21"/>
    </row>
    <row r="2336" spans="1:10" x14ac:dyDescent="0.25">
      <c r="A2336" s="103">
        <v>42785</v>
      </c>
      <c r="B2336" s="119" t="s">
        <v>6621</v>
      </c>
      <c r="C2336" s="120"/>
      <c r="D2336" s="106">
        <v>101671</v>
      </c>
      <c r="E2336" s="107" t="s">
        <v>4369</v>
      </c>
      <c r="F2336" s="108">
        <v>1590</v>
      </c>
      <c r="G2336" s="111">
        <v>42786</v>
      </c>
      <c r="H2336" s="93">
        <f t="shared" si="67"/>
        <v>1590</v>
      </c>
      <c r="I2336" s="108">
        <f t="shared" si="66"/>
        <v>0</v>
      </c>
      <c r="J2336" s="21"/>
    </row>
    <row r="2337" spans="1:10" x14ac:dyDescent="0.25">
      <c r="A2337" s="103">
        <v>42785</v>
      </c>
      <c r="B2337" s="119" t="s">
        <v>6622</v>
      </c>
      <c r="C2337" s="120"/>
      <c r="D2337" s="106">
        <v>101672</v>
      </c>
      <c r="E2337" s="107" t="s">
        <v>6623</v>
      </c>
      <c r="F2337" s="108">
        <v>1660</v>
      </c>
      <c r="G2337" s="111">
        <v>42785</v>
      </c>
      <c r="H2337" s="93">
        <f t="shared" si="67"/>
        <v>1660</v>
      </c>
      <c r="I2337" s="108">
        <f t="shared" si="66"/>
        <v>0</v>
      </c>
      <c r="J2337" s="21"/>
    </row>
    <row r="2338" spans="1:10" x14ac:dyDescent="0.25">
      <c r="A2338" s="103">
        <v>42785</v>
      </c>
      <c r="B2338" s="119" t="s">
        <v>6624</v>
      </c>
      <c r="C2338" s="120"/>
      <c r="D2338" s="106">
        <v>101673</v>
      </c>
      <c r="E2338" s="107" t="s">
        <v>88</v>
      </c>
      <c r="F2338" s="108">
        <v>964.8</v>
      </c>
      <c r="G2338" s="111">
        <v>42786</v>
      </c>
      <c r="H2338" s="93">
        <f t="shared" si="67"/>
        <v>964.8</v>
      </c>
      <c r="I2338" s="108">
        <f t="shared" si="66"/>
        <v>0</v>
      </c>
      <c r="J2338" s="21"/>
    </row>
    <row r="2339" spans="1:10" x14ac:dyDescent="0.25">
      <c r="A2339" s="103">
        <v>42785</v>
      </c>
      <c r="B2339" s="119" t="s">
        <v>6625</v>
      </c>
      <c r="C2339" s="120"/>
      <c r="D2339" s="106">
        <v>101674</v>
      </c>
      <c r="E2339" s="107" t="s">
        <v>1259</v>
      </c>
      <c r="F2339" s="108">
        <v>1843.2</v>
      </c>
      <c r="G2339" s="111">
        <v>42786</v>
      </c>
      <c r="H2339" s="93">
        <f t="shared" si="67"/>
        <v>1843.2</v>
      </c>
      <c r="I2339" s="108">
        <f t="shared" si="66"/>
        <v>0</v>
      </c>
      <c r="J2339" s="21"/>
    </row>
    <row r="2340" spans="1:10" x14ac:dyDescent="0.25">
      <c r="A2340" s="103">
        <v>42785</v>
      </c>
      <c r="B2340" s="119" t="s">
        <v>6626</v>
      </c>
      <c r="C2340" s="120"/>
      <c r="D2340" s="106">
        <v>101675</v>
      </c>
      <c r="E2340" s="107" t="s">
        <v>291</v>
      </c>
      <c r="F2340" s="108">
        <v>2550</v>
      </c>
      <c r="G2340" s="111">
        <v>42786</v>
      </c>
      <c r="H2340" s="93">
        <f t="shared" si="67"/>
        <v>2550</v>
      </c>
      <c r="I2340" s="108">
        <f t="shared" si="66"/>
        <v>0</v>
      </c>
      <c r="J2340" s="21"/>
    </row>
    <row r="2341" spans="1:10" x14ac:dyDescent="0.25">
      <c r="A2341" s="103">
        <v>42785</v>
      </c>
      <c r="B2341" s="119" t="s">
        <v>6627</v>
      </c>
      <c r="C2341" s="120"/>
      <c r="D2341" s="106">
        <v>101676</v>
      </c>
      <c r="E2341" s="107" t="s">
        <v>83</v>
      </c>
      <c r="F2341" s="108">
        <v>5406</v>
      </c>
      <c r="G2341" s="111">
        <v>42786</v>
      </c>
      <c r="H2341" s="93">
        <f t="shared" si="67"/>
        <v>5406</v>
      </c>
      <c r="I2341" s="108">
        <f t="shared" si="66"/>
        <v>0</v>
      </c>
      <c r="J2341" s="21"/>
    </row>
    <row r="2342" spans="1:10" x14ac:dyDescent="0.25">
      <c r="A2342" s="103">
        <v>42785</v>
      </c>
      <c r="B2342" s="119" t="s">
        <v>6628</v>
      </c>
      <c r="C2342" s="120"/>
      <c r="D2342" s="106">
        <v>101677</v>
      </c>
      <c r="E2342" s="107" t="s">
        <v>289</v>
      </c>
      <c r="F2342" s="108">
        <v>11484.6</v>
      </c>
      <c r="G2342" s="111">
        <v>42798</v>
      </c>
      <c r="H2342" s="93">
        <f t="shared" si="67"/>
        <v>11484.6</v>
      </c>
      <c r="I2342" s="108">
        <f t="shared" si="66"/>
        <v>0</v>
      </c>
      <c r="J2342" s="21"/>
    </row>
    <row r="2343" spans="1:10" x14ac:dyDescent="0.25">
      <c r="A2343" s="103">
        <v>42785</v>
      </c>
      <c r="B2343" s="119" t="s">
        <v>6629</v>
      </c>
      <c r="C2343" s="120"/>
      <c r="D2343" s="106">
        <v>101678</v>
      </c>
      <c r="E2343" s="107" t="s">
        <v>109</v>
      </c>
      <c r="F2343" s="108">
        <v>4650</v>
      </c>
      <c r="G2343" s="111">
        <v>42786</v>
      </c>
      <c r="H2343" s="93">
        <f t="shared" si="67"/>
        <v>4650</v>
      </c>
      <c r="I2343" s="108">
        <f t="shared" si="66"/>
        <v>0</v>
      </c>
      <c r="J2343" s="21"/>
    </row>
    <row r="2344" spans="1:10" x14ac:dyDescent="0.25">
      <c r="A2344" s="103">
        <v>42785</v>
      </c>
      <c r="B2344" s="119" t="s">
        <v>6630</v>
      </c>
      <c r="C2344" s="120"/>
      <c r="D2344" s="106">
        <v>101679</v>
      </c>
      <c r="E2344" s="116" t="s">
        <v>305</v>
      </c>
      <c r="F2344" s="117">
        <v>0</v>
      </c>
      <c r="G2344" s="118" t="s">
        <v>95</v>
      </c>
      <c r="H2344" s="117">
        <f t="shared" si="67"/>
        <v>0</v>
      </c>
      <c r="I2344" s="117">
        <f t="shared" si="66"/>
        <v>0</v>
      </c>
      <c r="J2344" s="21"/>
    </row>
    <row r="2345" spans="1:10" x14ac:dyDescent="0.25">
      <c r="A2345" s="103">
        <v>42785</v>
      </c>
      <c r="B2345" s="119" t="s">
        <v>6631</v>
      </c>
      <c r="C2345" s="120"/>
      <c r="D2345" s="106">
        <v>101680</v>
      </c>
      <c r="E2345" s="107" t="s">
        <v>476</v>
      </c>
      <c r="F2345" s="108">
        <v>9382.7999999999993</v>
      </c>
      <c r="G2345" s="111">
        <v>42786</v>
      </c>
      <c r="H2345" s="93">
        <f t="shared" si="67"/>
        <v>9382.7999999999993</v>
      </c>
      <c r="I2345" s="108">
        <f t="shared" si="66"/>
        <v>0</v>
      </c>
      <c r="J2345" s="21"/>
    </row>
    <row r="2346" spans="1:10" x14ac:dyDescent="0.25">
      <c r="A2346" s="103">
        <v>42785</v>
      </c>
      <c r="B2346" s="119" t="s">
        <v>6632</v>
      </c>
      <c r="C2346" s="120"/>
      <c r="D2346" s="106">
        <v>101681</v>
      </c>
      <c r="E2346" s="107" t="s">
        <v>305</v>
      </c>
      <c r="F2346" s="108">
        <v>6549</v>
      </c>
      <c r="G2346" s="111">
        <v>42787</v>
      </c>
      <c r="H2346" s="93">
        <f t="shared" si="67"/>
        <v>6549</v>
      </c>
      <c r="I2346" s="108">
        <f t="shared" si="66"/>
        <v>0</v>
      </c>
      <c r="J2346" s="21"/>
    </row>
    <row r="2347" spans="1:10" x14ac:dyDescent="0.25">
      <c r="A2347" s="103">
        <v>42785</v>
      </c>
      <c r="B2347" s="119" t="s">
        <v>6633</v>
      </c>
      <c r="C2347" s="120"/>
      <c r="D2347" s="106">
        <v>101682</v>
      </c>
      <c r="E2347" s="107" t="s">
        <v>149</v>
      </c>
      <c r="F2347" s="108">
        <v>559</v>
      </c>
      <c r="G2347" s="111">
        <v>42785</v>
      </c>
      <c r="H2347" s="93">
        <f t="shared" si="67"/>
        <v>559</v>
      </c>
      <c r="I2347" s="108">
        <f t="shared" si="66"/>
        <v>0</v>
      </c>
      <c r="J2347" s="21"/>
    </row>
    <row r="2348" spans="1:10" x14ac:dyDescent="0.25">
      <c r="A2348" s="103">
        <v>42785</v>
      </c>
      <c r="B2348" s="119" t="s">
        <v>6634</v>
      </c>
      <c r="C2348" s="120"/>
      <c r="D2348" s="106">
        <v>101683</v>
      </c>
      <c r="E2348" s="107" t="s">
        <v>133</v>
      </c>
      <c r="F2348" s="108">
        <v>1036</v>
      </c>
      <c r="G2348" s="111">
        <v>42785</v>
      </c>
      <c r="H2348" s="93">
        <f t="shared" si="67"/>
        <v>1036</v>
      </c>
      <c r="I2348" s="108">
        <f t="shared" si="66"/>
        <v>0</v>
      </c>
      <c r="J2348" s="21"/>
    </row>
    <row r="2349" spans="1:10" x14ac:dyDescent="0.25">
      <c r="A2349" s="103">
        <v>42785</v>
      </c>
      <c r="B2349" s="119" t="s">
        <v>6635</v>
      </c>
      <c r="C2349" s="120"/>
      <c r="D2349" s="106">
        <v>101684</v>
      </c>
      <c r="E2349" s="107" t="s">
        <v>133</v>
      </c>
      <c r="F2349" s="108">
        <v>455.1</v>
      </c>
      <c r="G2349" s="111">
        <v>42785</v>
      </c>
      <c r="H2349" s="93">
        <f t="shared" si="67"/>
        <v>455.1</v>
      </c>
      <c r="I2349" s="108">
        <f t="shared" si="66"/>
        <v>0</v>
      </c>
      <c r="J2349" s="21"/>
    </row>
    <row r="2350" spans="1:10" x14ac:dyDescent="0.25">
      <c r="A2350" s="103">
        <v>42785</v>
      </c>
      <c r="B2350" s="119" t="s">
        <v>6636</v>
      </c>
      <c r="C2350" s="120"/>
      <c r="D2350" s="106">
        <v>101685</v>
      </c>
      <c r="E2350" s="107" t="s">
        <v>480</v>
      </c>
      <c r="F2350" s="108">
        <v>1876.02</v>
      </c>
      <c r="G2350" s="111">
        <v>42785</v>
      </c>
      <c r="H2350" s="93">
        <f t="shared" si="67"/>
        <v>1876.02</v>
      </c>
      <c r="I2350" s="108">
        <f t="shared" si="66"/>
        <v>0</v>
      </c>
      <c r="J2350" s="21"/>
    </row>
    <row r="2351" spans="1:10" x14ac:dyDescent="0.25">
      <c r="A2351" s="103">
        <v>42785</v>
      </c>
      <c r="B2351" s="119" t="s">
        <v>6637</v>
      </c>
      <c r="C2351" s="120"/>
      <c r="D2351" s="106">
        <v>101686</v>
      </c>
      <c r="E2351" s="107" t="s">
        <v>57</v>
      </c>
      <c r="F2351" s="108">
        <v>592.9</v>
      </c>
      <c r="G2351" s="111">
        <v>42786</v>
      </c>
      <c r="H2351" s="93">
        <f t="shared" si="67"/>
        <v>592.9</v>
      </c>
      <c r="I2351" s="108">
        <f t="shared" si="66"/>
        <v>0</v>
      </c>
      <c r="J2351" s="21"/>
    </row>
    <row r="2352" spans="1:10" x14ac:dyDescent="0.25">
      <c r="A2352" s="103">
        <v>42785</v>
      </c>
      <c r="B2352" s="119" t="s">
        <v>6638</v>
      </c>
      <c r="C2352" s="120"/>
      <c r="D2352" s="106">
        <v>101687</v>
      </c>
      <c r="E2352" s="107" t="s">
        <v>211</v>
      </c>
      <c r="F2352" s="108">
        <v>8551</v>
      </c>
      <c r="G2352" s="111"/>
      <c r="H2352" s="93">
        <f t="shared" si="67"/>
        <v>8551</v>
      </c>
      <c r="I2352" s="108">
        <f t="shared" si="66"/>
        <v>0</v>
      </c>
      <c r="J2352" s="21"/>
    </row>
    <row r="2353" spans="1:10" x14ac:dyDescent="0.25">
      <c r="A2353" s="103">
        <v>42785</v>
      </c>
      <c r="B2353" s="119" t="s">
        <v>6639</v>
      </c>
      <c r="C2353" s="120"/>
      <c r="D2353" s="106">
        <v>101688</v>
      </c>
      <c r="E2353" s="107" t="s">
        <v>30</v>
      </c>
      <c r="F2353" s="108">
        <v>432</v>
      </c>
      <c r="G2353" s="111">
        <v>42785</v>
      </c>
      <c r="H2353" s="93">
        <f t="shared" si="67"/>
        <v>432</v>
      </c>
      <c r="I2353" s="108">
        <f t="shared" si="66"/>
        <v>0</v>
      </c>
      <c r="J2353" s="21"/>
    </row>
    <row r="2354" spans="1:10" x14ac:dyDescent="0.25">
      <c r="A2354" s="103">
        <v>42785</v>
      </c>
      <c r="B2354" s="119" t="s">
        <v>6640</v>
      </c>
      <c r="C2354" s="120"/>
      <c r="D2354" s="106">
        <v>101689</v>
      </c>
      <c r="E2354" s="107" t="s">
        <v>21</v>
      </c>
      <c r="F2354" s="108">
        <v>27031.5</v>
      </c>
      <c r="G2354" s="111">
        <v>42800</v>
      </c>
      <c r="H2354" s="93">
        <f t="shared" si="67"/>
        <v>27031.5</v>
      </c>
      <c r="I2354" s="108">
        <f t="shared" si="66"/>
        <v>0</v>
      </c>
      <c r="J2354" s="21"/>
    </row>
    <row r="2355" spans="1:10" x14ac:dyDescent="0.25">
      <c r="A2355" s="103">
        <v>42785</v>
      </c>
      <c r="B2355" s="119" t="s">
        <v>6641</v>
      </c>
      <c r="C2355" s="120"/>
      <c r="D2355" s="106">
        <v>101690</v>
      </c>
      <c r="E2355" s="107" t="s">
        <v>55</v>
      </c>
      <c r="F2355" s="108">
        <v>9787.4</v>
      </c>
      <c r="G2355" s="111">
        <v>42785</v>
      </c>
      <c r="H2355" s="93">
        <f t="shared" si="67"/>
        <v>9787.4</v>
      </c>
      <c r="I2355" s="108">
        <f t="shared" si="66"/>
        <v>0</v>
      </c>
      <c r="J2355" s="21"/>
    </row>
    <row r="2356" spans="1:10" x14ac:dyDescent="0.25">
      <c r="A2356" s="103">
        <v>42785</v>
      </c>
      <c r="B2356" s="119" t="s">
        <v>6642</v>
      </c>
      <c r="C2356" s="120"/>
      <c r="D2356" s="106">
        <v>101691</v>
      </c>
      <c r="E2356" s="107" t="s">
        <v>354</v>
      </c>
      <c r="F2356" s="108">
        <v>411.7</v>
      </c>
      <c r="G2356" s="111">
        <v>42785</v>
      </c>
      <c r="H2356" s="93">
        <f t="shared" si="67"/>
        <v>411.7</v>
      </c>
      <c r="I2356" s="108">
        <f t="shared" si="66"/>
        <v>0</v>
      </c>
      <c r="J2356" s="21"/>
    </row>
    <row r="2357" spans="1:10" x14ac:dyDescent="0.25">
      <c r="A2357" s="103">
        <v>42785</v>
      </c>
      <c r="B2357" s="119" t="s">
        <v>6643</v>
      </c>
      <c r="C2357" s="120"/>
      <c r="D2357" s="106">
        <v>101692</v>
      </c>
      <c r="E2357" s="107" t="s">
        <v>354</v>
      </c>
      <c r="F2357" s="108">
        <v>38</v>
      </c>
      <c r="G2357" s="111">
        <v>42785</v>
      </c>
      <c r="H2357" s="93">
        <f t="shared" si="67"/>
        <v>38</v>
      </c>
      <c r="I2357" s="108">
        <f t="shared" si="66"/>
        <v>0</v>
      </c>
      <c r="J2357" s="21"/>
    </row>
    <row r="2358" spans="1:10" x14ac:dyDescent="0.25">
      <c r="A2358" s="103">
        <v>42786</v>
      </c>
      <c r="B2358" s="119" t="s">
        <v>6644</v>
      </c>
      <c r="C2358" s="120"/>
      <c r="D2358" s="106">
        <v>101693</v>
      </c>
      <c r="E2358" s="107" t="s">
        <v>231</v>
      </c>
      <c r="F2358" s="108">
        <v>5875.4</v>
      </c>
      <c r="G2358" s="111">
        <v>42786</v>
      </c>
      <c r="H2358" s="93">
        <f t="shared" si="67"/>
        <v>5875.4</v>
      </c>
      <c r="I2358" s="108">
        <f t="shared" si="66"/>
        <v>0</v>
      </c>
      <c r="J2358" s="21"/>
    </row>
    <row r="2359" spans="1:10" x14ac:dyDescent="0.25">
      <c r="A2359" s="103">
        <v>42786</v>
      </c>
      <c r="B2359" s="119" t="s">
        <v>6645</v>
      </c>
      <c r="C2359" s="120"/>
      <c r="D2359" s="106">
        <v>101694</v>
      </c>
      <c r="E2359" s="107" t="s">
        <v>231</v>
      </c>
      <c r="F2359" s="108">
        <v>36261.9</v>
      </c>
      <c r="G2359" s="111">
        <v>42787</v>
      </c>
      <c r="H2359" s="93">
        <f t="shared" si="67"/>
        <v>36261.9</v>
      </c>
      <c r="I2359" s="108">
        <f t="shared" si="66"/>
        <v>0</v>
      </c>
      <c r="J2359" s="21"/>
    </row>
    <row r="2360" spans="1:10" x14ac:dyDescent="0.25">
      <c r="A2360" s="103">
        <v>42786</v>
      </c>
      <c r="B2360" s="119" t="s">
        <v>6646</v>
      </c>
      <c r="C2360" s="120"/>
      <c r="D2360" s="106">
        <v>101695</v>
      </c>
      <c r="E2360" s="107" t="s">
        <v>26</v>
      </c>
      <c r="F2360" s="108">
        <v>24108</v>
      </c>
      <c r="G2360" s="111">
        <v>42786</v>
      </c>
      <c r="H2360" s="93">
        <f t="shared" si="67"/>
        <v>24108</v>
      </c>
      <c r="I2360" s="108">
        <f t="shared" ref="I2360:I2423" si="68">F2360-H2360</f>
        <v>0</v>
      </c>
      <c r="J2360" s="21"/>
    </row>
    <row r="2361" spans="1:10" x14ac:dyDescent="0.25">
      <c r="A2361" s="103">
        <v>42786</v>
      </c>
      <c r="B2361" s="119" t="s">
        <v>6647</v>
      </c>
      <c r="C2361" s="120"/>
      <c r="D2361" s="106">
        <v>101696</v>
      </c>
      <c r="E2361" s="107" t="s">
        <v>118</v>
      </c>
      <c r="F2361" s="108">
        <v>34178.400000000001</v>
      </c>
      <c r="G2361" s="111">
        <v>42786</v>
      </c>
      <c r="H2361" s="93">
        <f t="shared" si="67"/>
        <v>34178.400000000001</v>
      </c>
      <c r="I2361" s="108">
        <f t="shared" si="68"/>
        <v>0</v>
      </c>
      <c r="J2361" s="21"/>
    </row>
    <row r="2362" spans="1:10" x14ac:dyDescent="0.25">
      <c r="A2362" s="103">
        <v>42786</v>
      </c>
      <c r="B2362" s="119" t="s">
        <v>6648</v>
      </c>
      <c r="C2362" s="120"/>
      <c r="D2362" s="106">
        <v>101697</v>
      </c>
      <c r="E2362" s="107" t="s">
        <v>785</v>
      </c>
      <c r="F2362" s="108">
        <v>14672.2</v>
      </c>
      <c r="G2362" s="111">
        <v>42786</v>
      </c>
      <c r="H2362" s="93">
        <f t="shared" si="67"/>
        <v>14672.2</v>
      </c>
      <c r="I2362" s="108">
        <f t="shared" si="68"/>
        <v>0</v>
      </c>
      <c r="J2362" s="21"/>
    </row>
    <row r="2363" spans="1:10" x14ac:dyDescent="0.25">
      <c r="A2363" s="103">
        <v>42786</v>
      </c>
      <c r="B2363" s="119" t="s">
        <v>6649</v>
      </c>
      <c r="C2363" s="120"/>
      <c r="D2363" s="106">
        <v>101698</v>
      </c>
      <c r="E2363" s="107" t="s">
        <v>71</v>
      </c>
      <c r="F2363" s="108">
        <v>1879.5</v>
      </c>
      <c r="G2363" s="111">
        <v>42786</v>
      </c>
      <c r="H2363" s="93">
        <f t="shared" si="67"/>
        <v>1879.5</v>
      </c>
      <c r="I2363" s="108">
        <f t="shared" si="68"/>
        <v>0</v>
      </c>
      <c r="J2363" s="21"/>
    </row>
    <row r="2364" spans="1:10" x14ac:dyDescent="0.25">
      <c r="A2364" s="103">
        <v>42786</v>
      </c>
      <c r="B2364" s="119" t="s">
        <v>6650</v>
      </c>
      <c r="C2364" s="120"/>
      <c r="D2364" s="106">
        <v>101699</v>
      </c>
      <c r="E2364" s="107" t="s">
        <v>17</v>
      </c>
      <c r="F2364" s="108">
        <v>2205</v>
      </c>
      <c r="G2364" s="111">
        <v>42786</v>
      </c>
      <c r="H2364" s="93">
        <f t="shared" si="67"/>
        <v>2205</v>
      </c>
      <c r="I2364" s="108">
        <f t="shared" si="68"/>
        <v>0</v>
      </c>
      <c r="J2364" s="21"/>
    </row>
    <row r="2365" spans="1:10" x14ac:dyDescent="0.25">
      <c r="A2365" s="103">
        <v>42786</v>
      </c>
      <c r="B2365" s="119" t="s">
        <v>6651</v>
      </c>
      <c r="C2365" s="120"/>
      <c r="D2365" s="106">
        <v>101700</v>
      </c>
      <c r="E2365" s="107" t="s">
        <v>1830</v>
      </c>
      <c r="F2365" s="108">
        <v>9800.9</v>
      </c>
      <c r="G2365" s="111">
        <v>42786</v>
      </c>
      <c r="H2365" s="93">
        <f t="shared" si="67"/>
        <v>9800.9</v>
      </c>
      <c r="I2365" s="108">
        <f t="shared" si="68"/>
        <v>0</v>
      </c>
      <c r="J2365" s="21"/>
    </row>
    <row r="2366" spans="1:10" x14ac:dyDescent="0.25">
      <c r="A2366" s="103">
        <v>42786</v>
      </c>
      <c r="B2366" s="119" t="s">
        <v>6652</v>
      </c>
      <c r="C2366" s="120"/>
      <c r="D2366" s="106">
        <v>101701</v>
      </c>
      <c r="E2366" s="107" t="s">
        <v>186</v>
      </c>
      <c r="F2366" s="108">
        <v>2791.8</v>
      </c>
      <c r="G2366" s="111">
        <v>42791</v>
      </c>
      <c r="H2366" s="93">
        <f t="shared" si="67"/>
        <v>2791.8</v>
      </c>
      <c r="I2366" s="108">
        <f t="shared" si="68"/>
        <v>0</v>
      </c>
      <c r="J2366" s="21"/>
    </row>
    <row r="2367" spans="1:10" x14ac:dyDescent="0.25">
      <c r="A2367" s="103">
        <v>42786</v>
      </c>
      <c r="B2367" s="119" t="s">
        <v>6653</v>
      </c>
      <c r="C2367" s="120"/>
      <c r="D2367" s="106">
        <v>101702</v>
      </c>
      <c r="E2367" s="107" t="s">
        <v>30</v>
      </c>
      <c r="F2367" s="108">
        <v>1031.04</v>
      </c>
      <c r="G2367" s="111">
        <v>42786</v>
      </c>
      <c r="H2367" s="93">
        <f t="shared" si="67"/>
        <v>1031.04</v>
      </c>
      <c r="I2367" s="108">
        <f t="shared" si="68"/>
        <v>0</v>
      </c>
      <c r="J2367" s="21"/>
    </row>
    <row r="2368" spans="1:10" x14ac:dyDescent="0.25">
      <c r="A2368" s="103">
        <v>42786</v>
      </c>
      <c r="B2368" s="119" t="s">
        <v>6654</v>
      </c>
      <c r="C2368" s="120"/>
      <c r="D2368" s="106">
        <v>101703</v>
      </c>
      <c r="E2368" s="107" t="s">
        <v>28</v>
      </c>
      <c r="F2368" s="108">
        <v>10524.8</v>
      </c>
      <c r="G2368" s="111">
        <v>42786</v>
      </c>
      <c r="H2368" s="93">
        <f t="shared" si="67"/>
        <v>10524.8</v>
      </c>
      <c r="I2368" s="108">
        <f t="shared" si="68"/>
        <v>0</v>
      </c>
      <c r="J2368" s="21"/>
    </row>
    <row r="2369" spans="1:10" x14ac:dyDescent="0.25">
      <c r="A2369" s="103">
        <v>42786</v>
      </c>
      <c r="B2369" s="119" t="s">
        <v>6655</v>
      </c>
      <c r="C2369" s="120"/>
      <c r="D2369" s="106">
        <v>101704</v>
      </c>
      <c r="E2369" s="107" t="s">
        <v>974</v>
      </c>
      <c r="F2369" s="108">
        <v>11743.4</v>
      </c>
      <c r="G2369" s="111">
        <v>42786</v>
      </c>
      <c r="H2369" s="93">
        <f t="shared" si="67"/>
        <v>11743.4</v>
      </c>
      <c r="I2369" s="108">
        <f t="shared" si="68"/>
        <v>0</v>
      </c>
      <c r="J2369" s="21"/>
    </row>
    <row r="2370" spans="1:10" x14ac:dyDescent="0.25">
      <c r="A2370" s="103">
        <v>42786</v>
      </c>
      <c r="B2370" s="119" t="s">
        <v>6656</v>
      </c>
      <c r="C2370" s="120"/>
      <c r="D2370" s="106">
        <v>101705</v>
      </c>
      <c r="E2370" s="107" t="s">
        <v>531</v>
      </c>
      <c r="F2370" s="108">
        <v>36775.199999999997</v>
      </c>
      <c r="G2370" s="111">
        <v>42786</v>
      </c>
      <c r="H2370" s="93">
        <f t="shared" si="67"/>
        <v>36775.199999999997</v>
      </c>
      <c r="I2370" s="108">
        <f t="shared" si="68"/>
        <v>0</v>
      </c>
      <c r="J2370" s="21"/>
    </row>
    <row r="2371" spans="1:10" x14ac:dyDescent="0.25">
      <c r="A2371" s="103">
        <v>42786</v>
      </c>
      <c r="B2371" s="119" t="s">
        <v>6657</v>
      </c>
      <c r="C2371" s="120"/>
      <c r="D2371" s="106">
        <v>101706</v>
      </c>
      <c r="E2371" s="107" t="s">
        <v>14</v>
      </c>
      <c r="F2371" s="108">
        <v>18832.599999999999</v>
      </c>
      <c r="G2371" s="111">
        <v>42786</v>
      </c>
      <c r="H2371" s="93">
        <f t="shared" si="67"/>
        <v>18832.599999999999</v>
      </c>
      <c r="I2371" s="108">
        <f t="shared" si="68"/>
        <v>0</v>
      </c>
      <c r="J2371" s="21"/>
    </row>
    <row r="2372" spans="1:10" ht="30" x14ac:dyDescent="0.25">
      <c r="A2372" s="103">
        <v>42786</v>
      </c>
      <c r="B2372" s="133" t="s">
        <v>6658</v>
      </c>
      <c r="C2372" s="120"/>
      <c r="D2372" s="124">
        <v>101707</v>
      </c>
      <c r="E2372" s="125" t="s">
        <v>289</v>
      </c>
      <c r="F2372" s="126">
        <v>96159</v>
      </c>
      <c r="G2372" s="114" t="s">
        <v>7768</v>
      </c>
      <c r="H2372" s="127">
        <f>19767+76392</f>
        <v>96159</v>
      </c>
      <c r="I2372" s="127">
        <f t="shared" si="68"/>
        <v>0</v>
      </c>
      <c r="J2372" s="21"/>
    </row>
    <row r="2373" spans="1:10" x14ac:dyDescent="0.25">
      <c r="A2373" s="103">
        <v>42786</v>
      </c>
      <c r="B2373" s="119" t="s">
        <v>6659</v>
      </c>
      <c r="C2373" s="120"/>
      <c r="D2373" s="106">
        <v>101708</v>
      </c>
      <c r="E2373" s="116" t="s">
        <v>47</v>
      </c>
      <c r="F2373" s="117">
        <v>0</v>
      </c>
      <c r="G2373" s="118" t="s">
        <v>95</v>
      </c>
      <c r="H2373" s="117">
        <f t="shared" ref="H2373:H2435" si="69">F2373</f>
        <v>0</v>
      </c>
      <c r="I2373" s="117">
        <f t="shared" si="68"/>
        <v>0</v>
      </c>
      <c r="J2373" s="21"/>
    </row>
    <row r="2374" spans="1:10" x14ac:dyDescent="0.25">
      <c r="A2374" s="103">
        <v>42786</v>
      </c>
      <c r="B2374" s="119" t="s">
        <v>6660</v>
      </c>
      <c r="C2374" s="120"/>
      <c r="D2374" s="106">
        <v>101709</v>
      </c>
      <c r="E2374" s="107" t="s">
        <v>47</v>
      </c>
      <c r="F2374" s="108">
        <v>4688.2</v>
      </c>
      <c r="G2374" s="111">
        <v>42786</v>
      </c>
      <c r="H2374" s="93">
        <f t="shared" si="69"/>
        <v>4688.2</v>
      </c>
      <c r="I2374" s="108">
        <f t="shared" si="68"/>
        <v>0</v>
      </c>
      <c r="J2374" s="21"/>
    </row>
    <row r="2375" spans="1:10" x14ac:dyDescent="0.25">
      <c r="A2375" s="103">
        <v>42786</v>
      </c>
      <c r="B2375" s="119" t="s">
        <v>6661</v>
      </c>
      <c r="C2375" s="120"/>
      <c r="D2375" s="106">
        <v>101710</v>
      </c>
      <c r="E2375" s="107" t="s">
        <v>302</v>
      </c>
      <c r="F2375" s="108">
        <v>13049.6</v>
      </c>
      <c r="G2375" s="111">
        <v>42786</v>
      </c>
      <c r="H2375" s="93">
        <f t="shared" si="69"/>
        <v>13049.6</v>
      </c>
      <c r="I2375" s="108">
        <f t="shared" si="68"/>
        <v>0</v>
      </c>
      <c r="J2375" s="21"/>
    </row>
    <row r="2376" spans="1:10" x14ac:dyDescent="0.25">
      <c r="A2376" s="103">
        <v>42786</v>
      </c>
      <c r="B2376" s="119" t="s">
        <v>6662</v>
      </c>
      <c r="C2376" s="120"/>
      <c r="D2376" s="106">
        <v>101711</v>
      </c>
      <c r="E2376" s="107" t="s">
        <v>414</v>
      </c>
      <c r="F2376" s="108">
        <v>2238.1999999999998</v>
      </c>
      <c r="G2376" s="111">
        <v>42786</v>
      </c>
      <c r="H2376" s="93">
        <f t="shared" si="69"/>
        <v>2238.1999999999998</v>
      </c>
      <c r="I2376" s="108">
        <f t="shared" si="68"/>
        <v>0</v>
      </c>
      <c r="J2376" s="21"/>
    </row>
    <row r="2377" spans="1:10" x14ac:dyDescent="0.25">
      <c r="A2377" s="103">
        <v>42786</v>
      </c>
      <c r="B2377" s="119" t="s">
        <v>6663</v>
      </c>
      <c r="C2377" s="120"/>
      <c r="D2377" s="106">
        <v>101712</v>
      </c>
      <c r="E2377" s="107" t="s">
        <v>35</v>
      </c>
      <c r="F2377" s="108">
        <v>8812.5</v>
      </c>
      <c r="G2377" s="111">
        <v>42788</v>
      </c>
      <c r="H2377" s="93">
        <f t="shared" si="69"/>
        <v>8812.5</v>
      </c>
      <c r="I2377" s="108">
        <f t="shared" si="68"/>
        <v>0</v>
      </c>
      <c r="J2377" s="21"/>
    </row>
    <row r="2378" spans="1:10" x14ac:dyDescent="0.25">
      <c r="A2378" s="103">
        <v>42786</v>
      </c>
      <c r="B2378" s="119" t="s">
        <v>6664</v>
      </c>
      <c r="C2378" s="120"/>
      <c r="D2378" s="106">
        <v>101713</v>
      </c>
      <c r="E2378" s="107" t="s">
        <v>218</v>
      </c>
      <c r="F2378" s="108">
        <v>77496.600000000006</v>
      </c>
      <c r="G2378" s="111">
        <v>42790</v>
      </c>
      <c r="H2378" s="93">
        <f t="shared" si="69"/>
        <v>77496.600000000006</v>
      </c>
      <c r="I2378" s="108">
        <f t="shared" si="68"/>
        <v>0</v>
      </c>
      <c r="J2378" s="21"/>
    </row>
    <row r="2379" spans="1:10" x14ac:dyDescent="0.25">
      <c r="A2379" s="103">
        <v>42786</v>
      </c>
      <c r="B2379" s="119" t="s">
        <v>6665</v>
      </c>
      <c r="C2379" s="120"/>
      <c r="D2379" s="106">
        <v>101714</v>
      </c>
      <c r="E2379" s="107" t="s">
        <v>43</v>
      </c>
      <c r="F2379" s="108">
        <v>7436.3</v>
      </c>
      <c r="G2379" s="111">
        <v>42788</v>
      </c>
      <c r="H2379" s="93">
        <f t="shared" si="69"/>
        <v>7436.3</v>
      </c>
      <c r="I2379" s="108">
        <f t="shared" si="68"/>
        <v>0</v>
      </c>
      <c r="J2379" s="21"/>
    </row>
    <row r="2380" spans="1:10" x14ac:dyDescent="0.25">
      <c r="A2380" s="103">
        <v>42786</v>
      </c>
      <c r="B2380" s="119" t="s">
        <v>6666</v>
      </c>
      <c r="C2380" s="120"/>
      <c r="D2380" s="106">
        <v>101715</v>
      </c>
      <c r="E2380" s="116" t="s">
        <v>298</v>
      </c>
      <c r="F2380" s="117">
        <v>0</v>
      </c>
      <c r="G2380" s="118" t="s">
        <v>95</v>
      </c>
      <c r="H2380" s="117">
        <f t="shared" si="69"/>
        <v>0</v>
      </c>
      <c r="I2380" s="117">
        <f t="shared" si="68"/>
        <v>0</v>
      </c>
      <c r="J2380" s="21"/>
    </row>
    <row r="2381" spans="1:10" x14ac:dyDescent="0.25">
      <c r="A2381" s="103">
        <v>42786</v>
      </c>
      <c r="B2381" s="119" t="s">
        <v>6667</v>
      </c>
      <c r="C2381" s="120"/>
      <c r="D2381" s="106">
        <v>101716</v>
      </c>
      <c r="E2381" s="107" t="s">
        <v>32</v>
      </c>
      <c r="F2381" s="108">
        <v>5662.5</v>
      </c>
      <c r="G2381" s="111">
        <v>42788</v>
      </c>
      <c r="H2381" s="93">
        <f t="shared" si="69"/>
        <v>5662.5</v>
      </c>
      <c r="I2381" s="108">
        <f t="shared" si="68"/>
        <v>0</v>
      </c>
      <c r="J2381" s="21"/>
    </row>
    <row r="2382" spans="1:10" x14ac:dyDescent="0.25">
      <c r="A2382" s="103">
        <v>42786</v>
      </c>
      <c r="B2382" s="119" t="s">
        <v>6668</v>
      </c>
      <c r="C2382" s="120"/>
      <c r="D2382" s="106">
        <v>101717</v>
      </c>
      <c r="E2382" s="107" t="s">
        <v>3959</v>
      </c>
      <c r="F2382" s="108">
        <v>2002.3</v>
      </c>
      <c r="G2382" s="111">
        <v>42786</v>
      </c>
      <c r="H2382" s="93">
        <f t="shared" si="69"/>
        <v>2002.3</v>
      </c>
      <c r="I2382" s="108">
        <f t="shared" si="68"/>
        <v>0</v>
      </c>
      <c r="J2382" s="21"/>
    </row>
    <row r="2383" spans="1:10" x14ac:dyDescent="0.25">
      <c r="A2383" s="103">
        <v>42786</v>
      </c>
      <c r="B2383" s="119" t="s">
        <v>6669</v>
      </c>
      <c r="C2383" s="120"/>
      <c r="D2383" s="106">
        <v>101718</v>
      </c>
      <c r="E2383" s="107" t="s">
        <v>321</v>
      </c>
      <c r="F2383" s="108">
        <v>902</v>
      </c>
      <c r="G2383" s="111">
        <v>42786</v>
      </c>
      <c r="H2383" s="93">
        <f t="shared" si="69"/>
        <v>902</v>
      </c>
      <c r="I2383" s="108">
        <f t="shared" si="68"/>
        <v>0</v>
      </c>
      <c r="J2383" s="21"/>
    </row>
    <row r="2384" spans="1:10" x14ac:dyDescent="0.25">
      <c r="A2384" s="103">
        <v>42786</v>
      </c>
      <c r="B2384" s="119" t="s">
        <v>6670</v>
      </c>
      <c r="C2384" s="120"/>
      <c r="D2384" s="106">
        <v>101719</v>
      </c>
      <c r="E2384" s="107" t="s">
        <v>298</v>
      </c>
      <c r="F2384" s="108">
        <v>3724</v>
      </c>
      <c r="G2384" s="111">
        <v>42786</v>
      </c>
      <c r="H2384" s="93">
        <f t="shared" si="69"/>
        <v>3724</v>
      </c>
      <c r="I2384" s="108">
        <f t="shared" si="68"/>
        <v>0</v>
      </c>
      <c r="J2384" s="21"/>
    </row>
    <row r="2385" spans="1:10" x14ac:dyDescent="0.25">
      <c r="A2385" s="103">
        <v>42786</v>
      </c>
      <c r="B2385" s="119" t="s">
        <v>6671</v>
      </c>
      <c r="C2385" s="120"/>
      <c r="D2385" s="106">
        <v>101720</v>
      </c>
      <c r="E2385" s="107" t="s">
        <v>253</v>
      </c>
      <c r="F2385" s="108">
        <v>3898.6</v>
      </c>
      <c r="G2385" s="111">
        <v>42787</v>
      </c>
      <c r="H2385" s="93">
        <f t="shared" si="69"/>
        <v>3898.6</v>
      </c>
      <c r="I2385" s="108">
        <f t="shared" si="68"/>
        <v>0</v>
      </c>
      <c r="J2385" s="21"/>
    </row>
    <row r="2386" spans="1:10" x14ac:dyDescent="0.25">
      <c r="A2386" s="103">
        <v>42786</v>
      </c>
      <c r="B2386" s="119" t="s">
        <v>6672</v>
      </c>
      <c r="C2386" s="120"/>
      <c r="D2386" s="106">
        <v>101721</v>
      </c>
      <c r="E2386" s="107" t="s">
        <v>40</v>
      </c>
      <c r="F2386" s="108">
        <v>138.6</v>
      </c>
      <c r="G2386" s="111">
        <v>42787</v>
      </c>
      <c r="H2386" s="93">
        <f t="shared" si="69"/>
        <v>138.6</v>
      </c>
      <c r="I2386" s="108">
        <f t="shared" si="68"/>
        <v>0</v>
      </c>
      <c r="J2386" s="21"/>
    </row>
    <row r="2387" spans="1:10" ht="30" x14ac:dyDescent="0.25">
      <c r="A2387" s="103">
        <v>42786</v>
      </c>
      <c r="B2387" s="119" t="s">
        <v>6673</v>
      </c>
      <c r="C2387" s="120"/>
      <c r="D2387" s="106">
        <v>101722</v>
      </c>
      <c r="E2387" s="107" t="s">
        <v>38</v>
      </c>
      <c r="F2387" s="108">
        <v>3048.8</v>
      </c>
      <c r="G2387" s="114" t="s">
        <v>6674</v>
      </c>
      <c r="H2387" s="115">
        <f>1900+1148.8</f>
        <v>3048.8</v>
      </c>
      <c r="I2387" s="115">
        <f t="shared" si="68"/>
        <v>0</v>
      </c>
      <c r="J2387" s="21"/>
    </row>
    <row r="2388" spans="1:10" x14ac:dyDescent="0.25">
      <c r="A2388" s="103">
        <v>42786</v>
      </c>
      <c r="B2388" s="119" t="s">
        <v>6675</v>
      </c>
      <c r="C2388" s="120"/>
      <c r="D2388" s="106">
        <v>101723</v>
      </c>
      <c r="E2388" s="107" t="s">
        <v>428</v>
      </c>
      <c r="F2388" s="108">
        <v>1484.7</v>
      </c>
      <c r="G2388" s="111">
        <v>42788</v>
      </c>
      <c r="H2388" s="93">
        <f t="shared" si="69"/>
        <v>1484.7</v>
      </c>
      <c r="I2388" s="108">
        <f t="shared" si="68"/>
        <v>0</v>
      </c>
      <c r="J2388" s="21"/>
    </row>
    <row r="2389" spans="1:10" ht="30" x14ac:dyDescent="0.25">
      <c r="A2389" s="103">
        <v>42786</v>
      </c>
      <c r="B2389" s="119" t="s">
        <v>6676</v>
      </c>
      <c r="C2389" s="120"/>
      <c r="D2389" s="106">
        <v>101724</v>
      </c>
      <c r="E2389" s="107" t="s">
        <v>49</v>
      </c>
      <c r="F2389" s="108">
        <v>12469</v>
      </c>
      <c r="G2389" s="114" t="s">
        <v>6677</v>
      </c>
      <c r="H2389" s="115">
        <f>7000+5469</f>
        <v>12469</v>
      </c>
      <c r="I2389" s="115">
        <f t="shared" si="68"/>
        <v>0</v>
      </c>
      <c r="J2389" s="21"/>
    </row>
    <row r="2390" spans="1:10" x14ac:dyDescent="0.25">
      <c r="A2390" s="103">
        <v>42786</v>
      </c>
      <c r="B2390" s="119" t="s">
        <v>6678</v>
      </c>
      <c r="C2390" s="120"/>
      <c r="D2390" s="106">
        <v>101725</v>
      </c>
      <c r="E2390" s="107" t="s">
        <v>30</v>
      </c>
      <c r="F2390" s="108">
        <v>400</v>
      </c>
      <c r="G2390" s="111">
        <v>42786</v>
      </c>
      <c r="H2390" s="93">
        <f t="shared" si="69"/>
        <v>400</v>
      </c>
      <c r="I2390" s="108">
        <f t="shared" si="68"/>
        <v>0</v>
      </c>
      <c r="J2390" s="21"/>
    </row>
    <row r="2391" spans="1:10" x14ac:dyDescent="0.25">
      <c r="A2391" s="103">
        <v>42786</v>
      </c>
      <c r="B2391" s="119" t="s">
        <v>6679</v>
      </c>
      <c r="C2391" s="120"/>
      <c r="D2391" s="106">
        <v>101726</v>
      </c>
      <c r="E2391" s="107" t="s">
        <v>133</v>
      </c>
      <c r="F2391" s="108">
        <v>10921.9</v>
      </c>
      <c r="G2391" s="111">
        <v>42789</v>
      </c>
      <c r="H2391" s="93">
        <f t="shared" si="69"/>
        <v>10921.9</v>
      </c>
      <c r="I2391" s="108">
        <f t="shared" si="68"/>
        <v>0</v>
      </c>
      <c r="J2391" s="21"/>
    </row>
    <row r="2392" spans="1:10" x14ac:dyDescent="0.25">
      <c r="A2392" s="103">
        <v>42786</v>
      </c>
      <c r="B2392" s="119" t="s">
        <v>6680</v>
      </c>
      <c r="C2392" s="120"/>
      <c r="D2392" s="106">
        <v>101727</v>
      </c>
      <c r="E2392" s="107" t="s">
        <v>1090</v>
      </c>
      <c r="F2392" s="108">
        <v>12318.2</v>
      </c>
      <c r="G2392" s="111">
        <v>42786</v>
      </c>
      <c r="H2392" s="93">
        <f t="shared" si="69"/>
        <v>12318.2</v>
      </c>
      <c r="I2392" s="108">
        <f t="shared" si="68"/>
        <v>0</v>
      </c>
      <c r="J2392" s="21"/>
    </row>
    <row r="2393" spans="1:10" x14ac:dyDescent="0.25">
      <c r="A2393" s="103">
        <v>42786</v>
      </c>
      <c r="B2393" s="119" t="s">
        <v>6681</v>
      </c>
      <c r="C2393" s="120"/>
      <c r="D2393" s="106">
        <v>101728</v>
      </c>
      <c r="E2393" s="107" t="s">
        <v>151</v>
      </c>
      <c r="F2393" s="108">
        <v>22958.1</v>
      </c>
      <c r="G2393" s="111">
        <v>42786</v>
      </c>
      <c r="H2393" s="93">
        <f t="shared" si="69"/>
        <v>22958.1</v>
      </c>
      <c r="I2393" s="108">
        <f t="shared" si="68"/>
        <v>0</v>
      </c>
      <c r="J2393" s="21"/>
    </row>
    <row r="2394" spans="1:10" x14ac:dyDescent="0.25">
      <c r="A2394" s="103">
        <v>42786</v>
      </c>
      <c r="B2394" s="119" t="s">
        <v>6682</v>
      </c>
      <c r="C2394" s="120"/>
      <c r="D2394" s="106">
        <v>101729</v>
      </c>
      <c r="E2394" s="107" t="s">
        <v>176</v>
      </c>
      <c r="F2394" s="108">
        <v>3177.2</v>
      </c>
      <c r="G2394" s="111">
        <v>42786</v>
      </c>
      <c r="H2394" s="93">
        <f t="shared" si="69"/>
        <v>3177.2</v>
      </c>
      <c r="I2394" s="108">
        <f t="shared" si="68"/>
        <v>0</v>
      </c>
      <c r="J2394" s="21"/>
    </row>
    <row r="2395" spans="1:10" x14ac:dyDescent="0.25">
      <c r="A2395" s="103">
        <v>42786</v>
      </c>
      <c r="B2395" s="119" t="s">
        <v>6683</v>
      </c>
      <c r="C2395" s="120"/>
      <c r="D2395" s="106">
        <v>101730</v>
      </c>
      <c r="E2395" s="107" t="s">
        <v>176</v>
      </c>
      <c r="F2395" s="108">
        <v>1694.6</v>
      </c>
      <c r="G2395" s="111">
        <v>42786</v>
      </c>
      <c r="H2395" s="93">
        <f t="shared" si="69"/>
        <v>1694.6</v>
      </c>
      <c r="I2395" s="108">
        <f t="shared" si="68"/>
        <v>0</v>
      </c>
      <c r="J2395" s="21"/>
    </row>
    <row r="2396" spans="1:10" x14ac:dyDescent="0.25">
      <c r="A2396" s="103">
        <v>42786</v>
      </c>
      <c r="B2396" s="119" t="s">
        <v>6684</v>
      </c>
      <c r="C2396" s="120"/>
      <c r="D2396" s="106">
        <v>101731</v>
      </c>
      <c r="E2396" s="107" t="s">
        <v>157</v>
      </c>
      <c r="F2396" s="108">
        <v>19250.68</v>
      </c>
      <c r="G2396" s="111">
        <v>42786</v>
      </c>
      <c r="H2396" s="93">
        <f t="shared" si="69"/>
        <v>19250.68</v>
      </c>
      <c r="I2396" s="108">
        <f t="shared" si="68"/>
        <v>0</v>
      </c>
      <c r="J2396" s="21"/>
    </row>
    <row r="2397" spans="1:10" x14ac:dyDescent="0.25">
      <c r="A2397" s="103">
        <v>42786</v>
      </c>
      <c r="B2397" s="119" t="s">
        <v>6685</v>
      </c>
      <c r="C2397" s="120"/>
      <c r="D2397" s="106">
        <v>101732</v>
      </c>
      <c r="E2397" s="107" t="s">
        <v>240</v>
      </c>
      <c r="F2397" s="108">
        <v>3492.2</v>
      </c>
      <c r="G2397" s="111">
        <v>42786</v>
      </c>
      <c r="H2397" s="93">
        <f t="shared" si="69"/>
        <v>3492.2</v>
      </c>
      <c r="I2397" s="108">
        <f t="shared" si="68"/>
        <v>0</v>
      </c>
      <c r="J2397" s="21"/>
    </row>
    <row r="2398" spans="1:10" x14ac:dyDescent="0.25">
      <c r="A2398" s="103">
        <v>42786</v>
      </c>
      <c r="B2398" s="119" t="s">
        <v>6686</v>
      </c>
      <c r="C2398" s="120"/>
      <c r="D2398" s="106">
        <v>101733</v>
      </c>
      <c r="E2398" s="107" t="s">
        <v>61</v>
      </c>
      <c r="F2398" s="108">
        <v>10090.299999999999</v>
      </c>
      <c r="G2398" s="111">
        <v>42786</v>
      </c>
      <c r="H2398" s="93">
        <f t="shared" si="69"/>
        <v>10090.299999999999</v>
      </c>
      <c r="I2398" s="108">
        <f t="shared" si="68"/>
        <v>0</v>
      </c>
      <c r="J2398" s="21"/>
    </row>
    <row r="2399" spans="1:10" x14ac:dyDescent="0.25">
      <c r="A2399" s="103">
        <v>42786</v>
      </c>
      <c r="B2399" s="119" t="s">
        <v>6687</v>
      </c>
      <c r="C2399" s="120"/>
      <c r="D2399" s="106">
        <v>101734</v>
      </c>
      <c r="E2399" s="107" t="s">
        <v>422</v>
      </c>
      <c r="F2399" s="108">
        <v>1791.8</v>
      </c>
      <c r="G2399" s="111">
        <v>42786</v>
      </c>
      <c r="H2399" s="93">
        <f t="shared" si="69"/>
        <v>1791.8</v>
      </c>
      <c r="I2399" s="108">
        <f t="shared" si="68"/>
        <v>0</v>
      </c>
      <c r="J2399" s="21"/>
    </row>
    <row r="2400" spans="1:10" x14ac:dyDescent="0.25">
      <c r="A2400" s="103">
        <v>42786</v>
      </c>
      <c r="B2400" s="119" t="s">
        <v>6688</v>
      </c>
      <c r="C2400" s="120"/>
      <c r="D2400" s="106">
        <v>101735</v>
      </c>
      <c r="E2400" s="107" t="s">
        <v>184</v>
      </c>
      <c r="F2400" s="108">
        <v>3403.6</v>
      </c>
      <c r="G2400" s="111">
        <v>42786</v>
      </c>
      <c r="H2400" s="93">
        <f t="shared" si="69"/>
        <v>3403.6</v>
      </c>
      <c r="I2400" s="108">
        <f t="shared" si="68"/>
        <v>0</v>
      </c>
      <c r="J2400" s="21"/>
    </row>
    <row r="2401" spans="1:10" x14ac:dyDescent="0.25">
      <c r="A2401" s="103">
        <v>42786</v>
      </c>
      <c r="B2401" s="119" t="s">
        <v>6689</v>
      </c>
      <c r="C2401" s="120"/>
      <c r="D2401" s="106">
        <v>101736</v>
      </c>
      <c r="E2401" s="107" t="s">
        <v>30</v>
      </c>
      <c r="F2401" s="108">
        <v>779.1</v>
      </c>
      <c r="G2401" s="111">
        <v>42786</v>
      </c>
      <c r="H2401" s="93">
        <f t="shared" si="69"/>
        <v>779.1</v>
      </c>
      <c r="I2401" s="108">
        <f t="shared" si="68"/>
        <v>0</v>
      </c>
      <c r="J2401" s="21"/>
    </row>
    <row r="2402" spans="1:10" x14ac:dyDescent="0.25">
      <c r="A2402" s="103">
        <v>42786</v>
      </c>
      <c r="B2402" s="119" t="s">
        <v>6690</v>
      </c>
      <c r="C2402" s="120"/>
      <c r="D2402" s="106">
        <v>101737</v>
      </c>
      <c r="E2402" s="107" t="s">
        <v>57</v>
      </c>
      <c r="F2402" s="108">
        <v>499.8</v>
      </c>
      <c r="G2402" s="111">
        <v>42786</v>
      </c>
      <c r="H2402" s="93">
        <f t="shared" si="69"/>
        <v>499.8</v>
      </c>
      <c r="I2402" s="108">
        <f t="shared" si="68"/>
        <v>0</v>
      </c>
      <c r="J2402" s="21"/>
    </row>
    <row r="2403" spans="1:10" x14ac:dyDescent="0.25">
      <c r="A2403" s="103">
        <v>42786</v>
      </c>
      <c r="B2403" s="119" t="s">
        <v>6691</v>
      </c>
      <c r="C2403" s="120"/>
      <c r="D2403" s="106">
        <v>101738</v>
      </c>
      <c r="E2403" s="107" t="s">
        <v>331</v>
      </c>
      <c r="F2403" s="108">
        <v>4242.8599999999997</v>
      </c>
      <c r="G2403" s="111">
        <v>42786</v>
      </c>
      <c r="H2403" s="93">
        <f t="shared" si="69"/>
        <v>4242.8599999999997</v>
      </c>
      <c r="I2403" s="108">
        <f t="shared" si="68"/>
        <v>0</v>
      </c>
      <c r="J2403" s="21"/>
    </row>
    <row r="2404" spans="1:10" x14ac:dyDescent="0.25">
      <c r="A2404" s="103">
        <v>42786</v>
      </c>
      <c r="B2404" s="119" t="s">
        <v>6692</v>
      </c>
      <c r="C2404" s="120"/>
      <c r="D2404" s="106">
        <v>101739</v>
      </c>
      <c r="E2404" s="107" t="s">
        <v>79</v>
      </c>
      <c r="F2404" s="108">
        <v>2922</v>
      </c>
      <c r="G2404" s="111">
        <v>42786</v>
      </c>
      <c r="H2404" s="93">
        <f t="shared" si="69"/>
        <v>2922</v>
      </c>
      <c r="I2404" s="108">
        <f t="shared" si="68"/>
        <v>0</v>
      </c>
      <c r="J2404" s="21"/>
    </row>
    <row r="2405" spans="1:10" x14ac:dyDescent="0.25">
      <c r="A2405" s="103">
        <v>42786</v>
      </c>
      <c r="B2405" s="119" t="s">
        <v>6693</v>
      </c>
      <c r="C2405" s="120"/>
      <c r="D2405" s="106">
        <v>101740</v>
      </c>
      <c r="E2405" s="107" t="s">
        <v>149</v>
      </c>
      <c r="F2405" s="108">
        <v>6497</v>
      </c>
      <c r="G2405" s="111">
        <v>42786</v>
      </c>
      <c r="H2405" s="93">
        <f t="shared" si="69"/>
        <v>6497</v>
      </c>
      <c r="I2405" s="108">
        <f t="shared" si="68"/>
        <v>0</v>
      </c>
      <c r="J2405" s="21"/>
    </row>
    <row r="2406" spans="1:10" x14ac:dyDescent="0.25">
      <c r="A2406" s="103">
        <v>42786</v>
      </c>
      <c r="B2406" s="119" t="s">
        <v>6694</v>
      </c>
      <c r="C2406" s="120"/>
      <c r="D2406" s="106">
        <v>101741</v>
      </c>
      <c r="E2406" s="107" t="s">
        <v>198</v>
      </c>
      <c r="F2406" s="108">
        <v>2149.6999999999998</v>
      </c>
      <c r="G2406" s="111">
        <v>42786</v>
      </c>
      <c r="H2406" s="93">
        <f t="shared" si="69"/>
        <v>2149.6999999999998</v>
      </c>
      <c r="I2406" s="108">
        <f t="shared" si="68"/>
        <v>0</v>
      </c>
      <c r="J2406" s="21"/>
    </row>
    <row r="2407" spans="1:10" x14ac:dyDescent="0.25">
      <c r="A2407" s="103">
        <v>42786</v>
      </c>
      <c r="B2407" s="119" t="s">
        <v>6695</v>
      </c>
      <c r="C2407" s="120"/>
      <c r="D2407" s="106">
        <v>101742</v>
      </c>
      <c r="E2407" s="107" t="s">
        <v>3998</v>
      </c>
      <c r="F2407" s="108">
        <v>5563.2</v>
      </c>
      <c r="G2407" s="111">
        <v>42790</v>
      </c>
      <c r="H2407" s="93">
        <f t="shared" si="69"/>
        <v>5563.2</v>
      </c>
      <c r="I2407" s="108">
        <f t="shared" si="68"/>
        <v>0</v>
      </c>
      <c r="J2407" s="21"/>
    </row>
    <row r="2408" spans="1:10" x14ac:dyDescent="0.25">
      <c r="A2408" s="103">
        <v>42786</v>
      </c>
      <c r="B2408" s="119" t="s">
        <v>6696</v>
      </c>
      <c r="C2408" s="120"/>
      <c r="D2408" s="106">
        <v>101743</v>
      </c>
      <c r="E2408" s="107" t="s">
        <v>55</v>
      </c>
      <c r="F2408" s="108">
        <v>2124.1999999999998</v>
      </c>
      <c r="G2408" s="111">
        <v>42786</v>
      </c>
      <c r="H2408" s="93">
        <f t="shared" si="69"/>
        <v>2124.1999999999998</v>
      </c>
      <c r="I2408" s="108">
        <f t="shared" si="68"/>
        <v>0</v>
      </c>
      <c r="J2408" s="21"/>
    </row>
    <row r="2409" spans="1:10" x14ac:dyDescent="0.25">
      <c r="A2409" s="103">
        <v>42786</v>
      </c>
      <c r="B2409" s="119" t="s">
        <v>6697</v>
      </c>
      <c r="C2409" s="120"/>
      <c r="D2409" s="106">
        <v>101744</v>
      </c>
      <c r="E2409" s="107" t="s">
        <v>103</v>
      </c>
      <c r="F2409" s="108">
        <v>3285.3</v>
      </c>
      <c r="G2409" s="111">
        <v>42789</v>
      </c>
      <c r="H2409" s="93">
        <f t="shared" si="69"/>
        <v>3285.3</v>
      </c>
      <c r="I2409" s="108">
        <f t="shared" si="68"/>
        <v>0</v>
      </c>
      <c r="J2409" s="21"/>
    </row>
    <row r="2410" spans="1:10" x14ac:dyDescent="0.25">
      <c r="A2410" s="103">
        <v>42786</v>
      </c>
      <c r="B2410" s="119" t="s">
        <v>6698</v>
      </c>
      <c r="C2410" s="120"/>
      <c r="D2410" s="106">
        <v>101745</v>
      </c>
      <c r="E2410" s="107" t="s">
        <v>105</v>
      </c>
      <c r="F2410" s="108">
        <v>3008</v>
      </c>
      <c r="G2410" s="111">
        <v>42789</v>
      </c>
      <c r="H2410" s="93">
        <f t="shared" si="69"/>
        <v>3008</v>
      </c>
      <c r="I2410" s="108">
        <f t="shared" si="68"/>
        <v>0</v>
      </c>
      <c r="J2410" s="21"/>
    </row>
    <row r="2411" spans="1:10" x14ac:dyDescent="0.25">
      <c r="A2411" s="103">
        <v>42786</v>
      </c>
      <c r="B2411" s="119" t="s">
        <v>6699</v>
      </c>
      <c r="C2411" s="120"/>
      <c r="D2411" s="106">
        <v>101746</v>
      </c>
      <c r="E2411" s="107" t="s">
        <v>168</v>
      </c>
      <c r="F2411" s="108">
        <v>5118.3999999999996</v>
      </c>
      <c r="G2411" s="111">
        <v>42793</v>
      </c>
      <c r="H2411" s="93">
        <f t="shared" si="69"/>
        <v>5118.3999999999996</v>
      </c>
      <c r="I2411" s="108">
        <f t="shared" si="68"/>
        <v>0</v>
      </c>
      <c r="J2411" s="21"/>
    </row>
    <row r="2412" spans="1:10" x14ac:dyDescent="0.25">
      <c r="A2412" s="103">
        <v>42786</v>
      </c>
      <c r="B2412" s="119" t="s">
        <v>6700</v>
      </c>
      <c r="C2412" s="120"/>
      <c r="D2412" s="106">
        <v>101747</v>
      </c>
      <c r="E2412" s="107" t="s">
        <v>268</v>
      </c>
      <c r="F2412" s="108">
        <v>11769.7</v>
      </c>
      <c r="G2412" s="111">
        <v>42788</v>
      </c>
      <c r="H2412" s="93">
        <f t="shared" si="69"/>
        <v>11769.7</v>
      </c>
      <c r="I2412" s="108">
        <f t="shared" si="68"/>
        <v>0</v>
      </c>
      <c r="J2412" s="21"/>
    </row>
    <row r="2413" spans="1:10" x14ac:dyDescent="0.25">
      <c r="A2413" s="103">
        <v>42786</v>
      </c>
      <c r="B2413" s="119" t="s">
        <v>6701</v>
      </c>
      <c r="C2413" s="120"/>
      <c r="D2413" s="106">
        <v>101748</v>
      </c>
      <c r="E2413" s="107" t="s">
        <v>272</v>
      </c>
      <c r="F2413" s="108">
        <v>2963.7</v>
      </c>
      <c r="G2413" s="111">
        <v>42788</v>
      </c>
      <c r="H2413" s="93">
        <f t="shared" si="69"/>
        <v>2963.7</v>
      </c>
      <c r="I2413" s="108">
        <f t="shared" si="68"/>
        <v>0</v>
      </c>
      <c r="J2413" s="21"/>
    </row>
    <row r="2414" spans="1:10" x14ac:dyDescent="0.25">
      <c r="A2414" s="103">
        <v>42786</v>
      </c>
      <c r="B2414" s="119" t="s">
        <v>6702</v>
      </c>
      <c r="C2414" s="120"/>
      <c r="D2414" s="106">
        <v>101749</v>
      </c>
      <c r="E2414" s="107" t="s">
        <v>435</v>
      </c>
      <c r="F2414" s="108">
        <v>3434.4</v>
      </c>
      <c r="G2414" s="111">
        <v>42788</v>
      </c>
      <c r="H2414" s="93">
        <f t="shared" si="69"/>
        <v>3434.4</v>
      </c>
      <c r="I2414" s="108">
        <f t="shared" si="68"/>
        <v>0</v>
      </c>
      <c r="J2414" s="21"/>
    </row>
    <row r="2415" spans="1:10" x14ac:dyDescent="0.25">
      <c r="A2415" s="103">
        <v>42786</v>
      </c>
      <c r="B2415" s="119" t="s">
        <v>6703</v>
      </c>
      <c r="C2415" s="120"/>
      <c r="D2415" s="106">
        <v>101750</v>
      </c>
      <c r="E2415" s="107" t="s">
        <v>1116</v>
      </c>
      <c r="F2415" s="108">
        <v>3845.6</v>
      </c>
      <c r="G2415" s="111">
        <v>42787</v>
      </c>
      <c r="H2415" s="93">
        <f t="shared" si="69"/>
        <v>3845.6</v>
      </c>
      <c r="I2415" s="108">
        <f t="shared" si="68"/>
        <v>0</v>
      </c>
      <c r="J2415" s="21"/>
    </row>
    <row r="2416" spans="1:10" x14ac:dyDescent="0.25">
      <c r="A2416" s="103">
        <v>42786</v>
      </c>
      <c r="B2416" s="119" t="s">
        <v>6704</v>
      </c>
      <c r="C2416" s="120"/>
      <c r="D2416" s="106">
        <v>101751</v>
      </c>
      <c r="E2416" s="107" t="s">
        <v>1666</v>
      </c>
      <c r="F2416" s="108">
        <v>4816.8</v>
      </c>
      <c r="G2416" s="111">
        <v>42788</v>
      </c>
      <c r="H2416" s="93">
        <f t="shared" si="69"/>
        <v>4816.8</v>
      </c>
      <c r="I2416" s="108">
        <f t="shared" si="68"/>
        <v>0</v>
      </c>
      <c r="J2416" s="21"/>
    </row>
    <row r="2417" spans="1:10" x14ac:dyDescent="0.25">
      <c r="A2417" s="103">
        <v>42786</v>
      </c>
      <c r="B2417" s="119" t="s">
        <v>6705</v>
      </c>
      <c r="C2417" s="120"/>
      <c r="D2417" s="106">
        <v>101752</v>
      </c>
      <c r="E2417" s="107" t="s">
        <v>85</v>
      </c>
      <c r="F2417" s="108">
        <v>14959.9</v>
      </c>
      <c r="G2417" s="111">
        <v>42786</v>
      </c>
      <c r="H2417" s="93">
        <f t="shared" si="69"/>
        <v>14959.9</v>
      </c>
      <c r="I2417" s="108">
        <f t="shared" si="68"/>
        <v>0</v>
      </c>
      <c r="J2417" s="21"/>
    </row>
    <row r="2418" spans="1:10" x14ac:dyDescent="0.25">
      <c r="A2418" s="103">
        <v>42786</v>
      </c>
      <c r="B2418" s="119" t="s">
        <v>6706</v>
      </c>
      <c r="C2418" s="120"/>
      <c r="D2418" s="106">
        <v>101753</v>
      </c>
      <c r="E2418" s="107" t="s">
        <v>309</v>
      </c>
      <c r="F2418" s="108">
        <v>4171.2</v>
      </c>
      <c r="G2418" s="111">
        <v>42786</v>
      </c>
      <c r="H2418" s="93">
        <f t="shared" si="69"/>
        <v>4171.2</v>
      </c>
      <c r="I2418" s="108">
        <f t="shared" si="68"/>
        <v>0</v>
      </c>
      <c r="J2418" s="21"/>
    </row>
    <row r="2419" spans="1:10" x14ac:dyDescent="0.25">
      <c r="A2419" s="103">
        <v>42786</v>
      </c>
      <c r="B2419" s="119" t="s">
        <v>6707</v>
      </c>
      <c r="C2419" s="120"/>
      <c r="D2419" s="106">
        <v>101754</v>
      </c>
      <c r="E2419" s="116" t="s">
        <v>432</v>
      </c>
      <c r="F2419" s="117">
        <v>17239.3</v>
      </c>
      <c r="G2419" s="118" t="s">
        <v>95</v>
      </c>
      <c r="H2419" s="117">
        <f t="shared" si="69"/>
        <v>17239.3</v>
      </c>
      <c r="I2419" s="117">
        <f t="shared" si="68"/>
        <v>0</v>
      </c>
      <c r="J2419" s="21"/>
    </row>
    <row r="2420" spans="1:10" x14ac:dyDescent="0.25">
      <c r="A2420" s="103">
        <v>42786</v>
      </c>
      <c r="B2420" s="119" t="s">
        <v>6708</v>
      </c>
      <c r="C2420" s="120"/>
      <c r="D2420" s="106">
        <v>101755</v>
      </c>
      <c r="E2420" s="107" t="s">
        <v>432</v>
      </c>
      <c r="F2420" s="108">
        <v>13539.3</v>
      </c>
      <c r="G2420" s="111">
        <v>42788</v>
      </c>
      <c r="H2420" s="93">
        <f t="shared" si="69"/>
        <v>13539.3</v>
      </c>
      <c r="I2420" s="108">
        <f t="shared" si="68"/>
        <v>0</v>
      </c>
      <c r="J2420" s="21"/>
    </row>
    <row r="2421" spans="1:10" x14ac:dyDescent="0.25">
      <c r="A2421" s="103">
        <v>42786</v>
      </c>
      <c r="B2421" s="119" t="s">
        <v>6709</v>
      </c>
      <c r="C2421" s="120"/>
      <c r="D2421" s="106">
        <v>101756</v>
      </c>
      <c r="E2421" s="107" t="s">
        <v>590</v>
      </c>
      <c r="F2421" s="108">
        <v>2354.4</v>
      </c>
      <c r="G2421" s="111">
        <v>42788</v>
      </c>
      <c r="H2421" s="93">
        <f t="shared" si="69"/>
        <v>2354.4</v>
      </c>
      <c r="I2421" s="108">
        <f t="shared" si="68"/>
        <v>0</v>
      </c>
      <c r="J2421" s="21"/>
    </row>
    <row r="2422" spans="1:10" x14ac:dyDescent="0.25">
      <c r="A2422" s="103">
        <v>42786</v>
      </c>
      <c r="B2422" s="119" t="s">
        <v>6710</v>
      </c>
      <c r="C2422" s="120"/>
      <c r="D2422" s="106">
        <v>101757</v>
      </c>
      <c r="E2422" s="107" t="s">
        <v>442</v>
      </c>
      <c r="F2422" s="108">
        <v>1391</v>
      </c>
      <c r="G2422" s="111">
        <v>42788</v>
      </c>
      <c r="H2422" s="93">
        <f t="shared" si="69"/>
        <v>1391</v>
      </c>
      <c r="I2422" s="108">
        <f t="shared" si="68"/>
        <v>0</v>
      </c>
      <c r="J2422" s="21"/>
    </row>
    <row r="2423" spans="1:10" x14ac:dyDescent="0.25">
      <c r="A2423" s="103">
        <v>42786</v>
      </c>
      <c r="B2423" s="119" t="s">
        <v>6711</v>
      </c>
      <c r="C2423" s="120"/>
      <c r="D2423" s="106">
        <v>101758</v>
      </c>
      <c r="E2423" s="107" t="s">
        <v>367</v>
      </c>
      <c r="F2423" s="108">
        <v>900</v>
      </c>
      <c r="G2423" s="111">
        <v>42786</v>
      </c>
      <c r="H2423" s="93">
        <f t="shared" si="69"/>
        <v>900</v>
      </c>
      <c r="I2423" s="108">
        <f t="shared" si="68"/>
        <v>0</v>
      </c>
      <c r="J2423" s="21"/>
    </row>
    <row r="2424" spans="1:10" x14ac:dyDescent="0.25">
      <c r="A2424" s="103">
        <v>42786</v>
      </c>
      <c r="B2424" s="119" t="s">
        <v>6712</v>
      </c>
      <c r="C2424" s="120"/>
      <c r="D2424" s="106">
        <v>101759</v>
      </c>
      <c r="E2424" s="107" t="s">
        <v>563</v>
      </c>
      <c r="F2424" s="108">
        <v>2894.4</v>
      </c>
      <c r="G2424" s="111">
        <v>42786</v>
      </c>
      <c r="H2424" s="93">
        <f t="shared" si="69"/>
        <v>2894.4</v>
      </c>
      <c r="I2424" s="108">
        <f t="shared" ref="I2424:I2487" si="70">F2424-H2424</f>
        <v>0</v>
      </c>
      <c r="J2424" s="21"/>
    </row>
    <row r="2425" spans="1:10" x14ac:dyDescent="0.25">
      <c r="A2425" s="103">
        <v>42786</v>
      </c>
      <c r="B2425" s="119" t="s">
        <v>6713</v>
      </c>
      <c r="C2425" s="120"/>
      <c r="D2425" s="106">
        <v>101760</v>
      </c>
      <c r="E2425" s="107" t="s">
        <v>712</v>
      </c>
      <c r="F2425" s="108">
        <v>4493.7</v>
      </c>
      <c r="G2425" s="111">
        <v>42787</v>
      </c>
      <c r="H2425" s="93">
        <f t="shared" si="69"/>
        <v>4493.7</v>
      </c>
      <c r="I2425" s="108">
        <f t="shared" si="70"/>
        <v>0</v>
      </c>
      <c r="J2425" s="21"/>
    </row>
    <row r="2426" spans="1:10" x14ac:dyDescent="0.25">
      <c r="A2426" s="103">
        <v>42786</v>
      </c>
      <c r="B2426" s="119" t="s">
        <v>6714</v>
      </c>
      <c r="C2426" s="120"/>
      <c r="D2426" s="106">
        <v>101761</v>
      </c>
      <c r="E2426" s="107" t="s">
        <v>101</v>
      </c>
      <c r="F2426" s="108">
        <v>3226</v>
      </c>
      <c r="G2426" s="111">
        <v>42787</v>
      </c>
      <c r="H2426" s="93">
        <f t="shared" si="69"/>
        <v>3226</v>
      </c>
      <c r="I2426" s="108">
        <f t="shared" si="70"/>
        <v>0</v>
      </c>
      <c r="J2426" s="21"/>
    </row>
    <row r="2427" spans="1:10" x14ac:dyDescent="0.25">
      <c r="A2427" s="103">
        <v>42786</v>
      </c>
      <c r="B2427" s="119" t="s">
        <v>6715</v>
      </c>
      <c r="C2427" s="120"/>
      <c r="D2427" s="106">
        <v>101762</v>
      </c>
      <c r="E2427" s="107" t="s">
        <v>99</v>
      </c>
      <c r="F2427" s="108">
        <v>1719.9</v>
      </c>
      <c r="G2427" s="111">
        <v>42787</v>
      </c>
      <c r="H2427" s="93">
        <f t="shared" si="69"/>
        <v>1719.9</v>
      </c>
      <c r="I2427" s="108">
        <f t="shared" si="70"/>
        <v>0</v>
      </c>
      <c r="J2427" s="21"/>
    </row>
    <row r="2428" spans="1:10" x14ac:dyDescent="0.25">
      <c r="A2428" s="103">
        <v>42786</v>
      </c>
      <c r="B2428" s="119" t="s">
        <v>6716</v>
      </c>
      <c r="C2428" s="120"/>
      <c r="D2428" s="106">
        <v>101763</v>
      </c>
      <c r="E2428" s="107" t="s">
        <v>281</v>
      </c>
      <c r="F2428" s="108">
        <v>1582.2</v>
      </c>
      <c r="G2428" s="111">
        <v>42787</v>
      </c>
      <c r="H2428" s="93">
        <f t="shared" si="69"/>
        <v>1582.2</v>
      </c>
      <c r="I2428" s="108">
        <f t="shared" si="70"/>
        <v>0</v>
      </c>
      <c r="J2428" s="21"/>
    </row>
    <row r="2429" spans="1:10" x14ac:dyDescent="0.25">
      <c r="A2429" s="103">
        <v>42786</v>
      </c>
      <c r="B2429" s="119" t="s">
        <v>6717</v>
      </c>
      <c r="C2429" s="120"/>
      <c r="D2429" s="106">
        <v>101764</v>
      </c>
      <c r="E2429" s="107" t="s">
        <v>92</v>
      </c>
      <c r="F2429" s="108">
        <v>2870.8</v>
      </c>
      <c r="G2429" s="111">
        <v>42787</v>
      </c>
      <c r="H2429" s="93">
        <f t="shared" si="69"/>
        <v>2870.8</v>
      </c>
      <c r="I2429" s="108">
        <f t="shared" si="70"/>
        <v>0</v>
      </c>
      <c r="J2429" s="21"/>
    </row>
    <row r="2430" spans="1:10" x14ac:dyDescent="0.25">
      <c r="A2430" s="103">
        <v>42786</v>
      </c>
      <c r="B2430" s="119" t="s">
        <v>6718</v>
      </c>
      <c r="C2430" s="120"/>
      <c r="D2430" s="106">
        <v>101765</v>
      </c>
      <c r="E2430" s="107" t="s">
        <v>88</v>
      </c>
      <c r="F2430" s="108">
        <v>5188.8</v>
      </c>
      <c r="G2430" s="111">
        <v>42787</v>
      </c>
      <c r="H2430" s="93">
        <f t="shared" si="69"/>
        <v>5188.8</v>
      </c>
      <c r="I2430" s="108">
        <f t="shared" si="70"/>
        <v>0</v>
      </c>
      <c r="J2430" s="21"/>
    </row>
    <row r="2431" spans="1:10" x14ac:dyDescent="0.25">
      <c r="A2431" s="103">
        <v>42786</v>
      </c>
      <c r="B2431" s="119" t="s">
        <v>6719</v>
      </c>
      <c r="C2431" s="120"/>
      <c r="D2431" s="106">
        <v>101766</v>
      </c>
      <c r="E2431" s="107" t="s">
        <v>83</v>
      </c>
      <c r="F2431" s="108">
        <v>2482.6999999999998</v>
      </c>
      <c r="G2431" s="111">
        <v>42787</v>
      </c>
      <c r="H2431" s="93">
        <f t="shared" si="69"/>
        <v>2482.6999999999998</v>
      </c>
      <c r="I2431" s="108">
        <f t="shared" si="70"/>
        <v>0</v>
      </c>
      <c r="J2431" s="21"/>
    </row>
    <row r="2432" spans="1:10" x14ac:dyDescent="0.25">
      <c r="A2432" s="103">
        <v>42786</v>
      </c>
      <c r="B2432" s="119" t="s">
        <v>6720</v>
      </c>
      <c r="C2432" s="120"/>
      <c r="D2432" s="106">
        <v>101767</v>
      </c>
      <c r="E2432" s="107" t="s">
        <v>291</v>
      </c>
      <c r="F2432" s="108">
        <v>2335</v>
      </c>
      <c r="G2432" s="111">
        <v>42787</v>
      </c>
      <c r="H2432" s="93">
        <f t="shared" si="69"/>
        <v>2335</v>
      </c>
      <c r="I2432" s="108">
        <f t="shared" si="70"/>
        <v>0</v>
      </c>
      <c r="J2432" s="21"/>
    </row>
    <row r="2433" spans="1:10" x14ac:dyDescent="0.25">
      <c r="A2433" s="103">
        <v>42786</v>
      </c>
      <c r="B2433" s="119" t="s">
        <v>6721</v>
      </c>
      <c r="C2433" s="120"/>
      <c r="D2433" s="106">
        <v>101768</v>
      </c>
      <c r="E2433" s="107" t="s">
        <v>613</v>
      </c>
      <c r="F2433" s="108">
        <v>4005</v>
      </c>
      <c r="G2433" s="111">
        <v>42787</v>
      </c>
      <c r="H2433" s="93">
        <f t="shared" si="69"/>
        <v>4005</v>
      </c>
      <c r="I2433" s="108">
        <f t="shared" si="70"/>
        <v>0</v>
      </c>
      <c r="J2433" s="21"/>
    </row>
    <row r="2434" spans="1:10" x14ac:dyDescent="0.25">
      <c r="A2434" s="103">
        <v>42786</v>
      </c>
      <c r="B2434" s="119" t="s">
        <v>6722</v>
      </c>
      <c r="C2434" s="120"/>
      <c r="D2434" s="106">
        <v>101769</v>
      </c>
      <c r="E2434" s="107" t="s">
        <v>1081</v>
      </c>
      <c r="F2434" s="108">
        <v>124.8</v>
      </c>
      <c r="G2434" s="111">
        <v>42787</v>
      </c>
      <c r="H2434" s="93">
        <f t="shared" si="69"/>
        <v>124.8</v>
      </c>
      <c r="I2434" s="108">
        <f t="shared" si="70"/>
        <v>0</v>
      </c>
      <c r="J2434" s="21"/>
    </row>
    <row r="2435" spans="1:10" x14ac:dyDescent="0.25">
      <c r="A2435" s="103">
        <v>42786</v>
      </c>
      <c r="B2435" s="119" t="s">
        <v>6723</v>
      </c>
      <c r="C2435" s="120"/>
      <c r="D2435" s="106">
        <v>101770</v>
      </c>
      <c r="E2435" s="107" t="s">
        <v>81</v>
      </c>
      <c r="F2435" s="108">
        <v>2895.4</v>
      </c>
      <c r="G2435" s="111">
        <v>42787</v>
      </c>
      <c r="H2435" s="93">
        <f t="shared" si="69"/>
        <v>2895.4</v>
      </c>
      <c r="I2435" s="108">
        <f t="shared" si="70"/>
        <v>0</v>
      </c>
      <c r="J2435" s="21"/>
    </row>
    <row r="2436" spans="1:10" x14ac:dyDescent="0.25">
      <c r="A2436" s="103">
        <v>42786</v>
      </c>
      <c r="B2436" s="119" t="s">
        <v>6724</v>
      </c>
      <c r="C2436" s="120"/>
      <c r="D2436" s="106">
        <v>101771</v>
      </c>
      <c r="E2436" s="107" t="s">
        <v>448</v>
      </c>
      <c r="F2436" s="108">
        <v>920.4</v>
      </c>
      <c r="G2436" s="111">
        <v>42787</v>
      </c>
      <c r="H2436" s="93">
        <f t="shared" ref="H2436:H2499" si="71">F2436</f>
        <v>920.4</v>
      </c>
      <c r="I2436" s="108">
        <f t="shared" si="70"/>
        <v>0</v>
      </c>
      <c r="J2436" s="21"/>
    </row>
    <row r="2437" spans="1:10" x14ac:dyDescent="0.25">
      <c r="A2437" s="103">
        <v>42786</v>
      </c>
      <c r="B2437" s="119" t="s">
        <v>6725</v>
      </c>
      <c r="C2437" s="120"/>
      <c r="D2437" s="106">
        <v>101772</v>
      </c>
      <c r="E2437" s="107" t="s">
        <v>305</v>
      </c>
      <c r="F2437" s="108">
        <v>7796</v>
      </c>
      <c r="G2437" s="111">
        <v>42790</v>
      </c>
      <c r="H2437" s="93">
        <f t="shared" si="71"/>
        <v>7796</v>
      </c>
      <c r="I2437" s="108">
        <f t="shared" si="70"/>
        <v>0</v>
      </c>
      <c r="J2437" s="21"/>
    </row>
    <row r="2438" spans="1:10" x14ac:dyDescent="0.25">
      <c r="A2438" s="103">
        <v>42786</v>
      </c>
      <c r="B2438" s="119" t="s">
        <v>6726</v>
      </c>
      <c r="C2438" s="120"/>
      <c r="D2438" s="106">
        <v>101773</v>
      </c>
      <c r="E2438" s="107" t="s">
        <v>476</v>
      </c>
      <c r="F2438" s="108">
        <v>18553.400000000001</v>
      </c>
      <c r="G2438" s="111">
        <v>42787</v>
      </c>
      <c r="H2438" s="93">
        <f t="shared" si="71"/>
        <v>18553.400000000001</v>
      </c>
      <c r="I2438" s="108">
        <f t="shared" si="70"/>
        <v>0</v>
      </c>
      <c r="J2438" s="21"/>
    </row>
    <row r="2439" spans="1:10" x14ac:dyDescent="0.25">
      <c r="A2439" s="103">
        <v>42786</v>
      </c>
      <c r="B2439" s="119" t="s">
        <v>6727</v>
      </c>
      <c r="C2439" s="120"/>
      <c r="D2439" s="106">
        <v>101774</v>
      </c>
      <c r="E2439" s="107" t="s">
        <v>472</v>
      </c>
      <c r="F2439" s="108">
        <v>3591</v>
      </c>
      <c r="G2439" s="111">
        <v>42787</v>
      </c>
      <c r="H2439" s="93">
        <f t="shared" si="71"/>
        <v>3591</v>
      </c>
      <c r="I2439" s="108">
        <f t="shared" si="70"/>
        <v>0</v>
      </c>
      <c r="J2439" s="21"/>
    </row>
    <row r="2440" spans="1:10" x14ac:dyDescent="0.25">
      <c r="A2440" s="103">
        <v>42786</v>
      </c>
      <c r="B2440" s="119" t="s">
        <v>6728</v>
      </c>
      <c r="C2440" s="120"/>
      <c r="D2440" s="106">
        <v>101775</v>
      </c>
      <c r="E2440" s="107" t="s">
        <v>159</v>
      </c>
      <c r="F2440" s="108">
        <v>8786.6</v>
      </c>
      <c r="G2440" s="111">
        <v>42787</v>
      </c>
      <c r="H2440" s="93">
        <f t="shared" si="71"/>
        <v>8786.6</v>
      </c>
      <c r="I2440" s="108">
        <f t="shared" si="70"/>
        <v>0</v>
      </c>
      <c r="J2440" s="21"/>
    </row>
    <row r="2441" spans="1:10" x14ac:dyDescent="0.25">
      <c r="A2441" s="103">
        <v>42786</v>
      </c>
      <c r="B2441" s="119" t="s">
        <v>6729</v>
      </c>
      <c r="C2441" s="120"/>
      <c r="D2441" s="106">
        <v>101776</v>
      </c>
      <c r="E2441" s="107" t="s">
        <v>30</v>
      </c>
      <c r="F2441" s="108">
        <v>2755.2</v>
      </c>
      <c r="G2441" s="111">
        <v>42786</v>
      </c>
      <c r="H2441" s="93">
        <f t="shared" si="71"/>
        <v>2755.2</v>
      </c>
      <c r="I2441" s="108">
        <f t="shared" si="70"/>
        <v>0</v>
      </c>
      <c r="J2441" s="21"/>
    </row>
    <row r="2442" spans="1:10" x14ac:dyDescent="0.25">
      <c r="A2442" s="103">
        <v>42786</v>
      </c>
      <c r="B2442" s="119" t="s">
        <v>6730</v>
      </c>
      <c r="C2442" s="120"/>
      <c r="D2442" s="106">
        <v>101777</v>
      </c>
      <c r="E2442" s="116" t="s">
        <v>30</v>
      </c>
      <c r="F2442" s="117">
        <v>0</v>
      </c>
      <c r="G2442" s="118" t="s">
        <v>95</v>
      </c>
      <c r="H2442" s="117">
        <f t="shared" si="71"/>
        <v>0</v>
      </c>
      <c r="I2442" s="117">
        <f t="shared" si="70"/>
        <v>0</v>
      </c>
      <c r="J2442" s="21"/>
    </row>
    <row r="2443" spans="1:10" x14ac:dyDescent="0.25">
      <c r="A2443" s="103">
        <v>42786</v>
      </c>
      <c r="B2443" s="119" t="s">
        <v>6731</v>
      </c>
      <c r="C2443" s="120"/>
      <c r="D2443" s="106">
        <v>101778</v>
      </c>
      <c r="E2443" s="107" t="s">
        <v>30</v>
      </c>
      <c r="F2443" s="108">
        <v>2595.6</v>
      </c>
      <c r="G2443" s="111">
        <v>42786</v>
      </c>
      <c r="H2443" s="93">
        <f t="shared" si="71"/>
        <v>2595.6</v>
      </c>
      <c r="I2443" s="108">
        <f t="shared" si="70"/>
        <v>0</v>
      </c>
      <c r="J2443" s="21"/>
    </row>
    <row r="2444" spans="1:10" x14ac:dyDescent="0.25">
      <c r="A2444" s="103">
        <v>42786</v>
      </c>
      <c r="B2444" s="119" t="s">
        <v>6732</v>
      </c>
      <c r="C2444" s="120"/>
      <c r="D2444" s="106">
        <v>101779</v>
      </c>
      <c r="E2444" s="107" t="s">
        <v>21</v>
      </c>
      <c r="F2444" s="108">
        <v>50388.800000000003</v>
      </c>
      <c r="G2444" s="111">
        <v>42800</v>
      </c>
      <c r="H2444" s="93">
        <f t="shared" si="71"/>
        <v>50388.800000000003</v>
      </c>
      <c r="I2444" s="108">
        <f t="shared" si="70"/>
        <v>0</v>
      </c>
      <c r="J2444" s="21"/>
    </row>
    <row r="2445" spans="1:10" x14ac:dyDescent="0.25">
      <c r="A2445" s="103">
        <v>42786</v>
      </c>
      <c r="B2445" s="119" t="s">
        <v>6733</v>
      </c>
      <c r="C2445" s="120"/>
      <c r="D2445" s="106">
        <v>101780</v>
      </c>
      <c r="E2445" s="107" t="s">
        <v>147</v>
      </c>
      <c r="F2445" s="108">
        <v>42988.4</v>
      </c>
      <c r="G2445" s="111">
        <v>42787</v>
      </c>
      <c r="H2445" s="93">
        <f t="shared" si="71"/>
        <v>42988.4</v>
      </c>
      <c r="I2445" s="108">
        <f t="shared" si="70"/>
        <v>0</v>
      </c>
      <c r="J2445" s="21"/>
    </row>
    <row r="2446" spans="1:10" x14ac:dyDescent="0.25">
      <c r="A2446" s="103">
        <v>42786</v>
      </c>
      <c r="B2446" s="119" t="s">
        <v>6734</v>
      </c>
      <c r="C2446" s="120"/>
      <c r="D2446" s="106">
        <v>101781</v>
      </c>
      <c r="E2446" s="107" t="s">
        <v>30</v>
      </c>
      <c r="F2446" s="108">
        <v>1393.2</v>
      </c>
      <c r="G2446" s="111">
        <v>42786</v>
      </c>
      <c r="H2446" s="93">
        <f t="shared" si="71"/>
        <v>1393.2</v>
      </c>
      <c r="I2446" s="108">
        <f t="shared" si="70"/>
        <v>0</v>
      </c>
      <c r="J2446" s="21"/>
    </row>
    <row r="2447" spans="1:10" x14ac:dyDescent="0.25">
      <c r="A2447" s="103">
        <v>42786</v>
      </c>
      <c r="B2447" s="119" t="s">
        <v>6735</v>
      </c>
      <c r="C2447" s="120"/>
      <c r="D2447" s="106">
        <v>101782</v>
      </c>
      <c r="E2447" s="107" t="s">
        <v>30</v>
      </c>
      <c r="F2447" s="108">
        <v>567</v>
      </c>
      <c r="G2447" s="111">
        <v>42786</v>
      </c>
      <c r="H2447" s="93">
        <f t="shared" si="71"/>
        <v>567</v>
      </c>
      <c r="I2447" s="108">
        <f t="shared" si="70"/>
        <v>0</v>
      </c>
      <c r="J2447" s="21"/>
    </row>
    <row r="2448" spans="1:10" ht="30" x14ac:dyDescent="0.25">
      <c r="A2448" s="103">
        <v>42786</v>
      </c>
      <c r="B2448" s="119" t="s">
        <v>6736</v>
      </c>
      <c r="C2448" s="120"/>
      <c r="D2448" s="106">
        <v>101783</v>
      </c>
      <c r="E2448" s="107" t="s">
        <v>10</v>
      </c>
      <c r="F2448" s="108">
        <v>267207.08</v>
      </c>
      <c r="G2448" s="114" t="s">
        <v>6737</v>
      </c>
      <c r="H2448" s="115">
        <f>20487.74+246719.34</f>
        <v>267207.08</v>
      </c>
      <c r="I2448" s="115">
        <f t="shared" si="70"/>
        <v>0</v>
      </c>
      <c r="J2448" s="21"/>
    </row>
    <row r="2449" spans="1:10" x14ac:dyDescent="0.25">
      <c r="A2449" s="103">
        <v>42786</v>
      </c>
      <c r="B2449" s="119" t="s">
        <v>6738</v>
      </c>
      <c r="C2449" s="120"/>
      <c r="D2449" s="106">
        <v>101784</v>
      </c>
      <c r="E2449" s="107" t="s">
        <v>10</v>
      </c>
      <c r="F2449" s="108">
        <v>40231.1</v>
      </c>
      <c r="G2449" s="111">
        <v>42790</v>
      </c>
      <c r="H2449" s="93">
        <f t="shared" si="71"/>
        <v>40231.1</v>
      </c>
      <c r="I2449" s="108">
        <f t="shared" si="70"/>
        <v>0</v>
      </c>
      <c r="J2449" s="21"/>
    </row>
    <row r="2450" spans="1:10" x14ac:dyDescent="0.25">
      <c r="A2450" s="103">
        <v>42786</v>
      </c>
      <c r="B2450" s="119" t="s">
        <v>6739</v>
      </c>
      <c r="C2450" s="120"/>
      <c r="D2450" s="106">
        <v>101785</v>
      </c>
      <c r="E2450" s="107" t="s">
        <v>10</v>
      </c>
      <c r="F2450" s="108">
        <v>8775.7999999999993</v>
      </c>
      <c r="G2450" s="111">
        <v>42790</v>
      </c>
      <c r="H2450" s="93">
        <f t="shared" si="71"/>
        <v>8775.7999999999993</v>
      </c>
      <c r="I2450" s="108">
        <f t="shared" si="70"/>
        <v>0</v>
      </c>
      <c r="J2450" s="21"/>
    </row>
    <row r="2451" spans="1:10" x14ac:dyDescent="0.25">
      <c r="A2451" s="103">
        <v>42786</v>
      </c>
      <c r="B2451" s="119" t="s">
        <v>6740</v>
      </c>
      <c r="C2451" s="120"/>
      <c r="D2451" s="106">
        <v>101786</v>
      </c>
      <c r="E2451" s="107" t="s">
        <v>161</v>
      </c>
      <c r="F2451" s="108">
        <v>36886.199999999997</v>
      </c>
      <c r="G2451" s="111">
        <v>42804</v>
      </c>
      <c r="H2451" s="93">
        <f t="shared" si="71"/>
        <v>36886.199999999997</v>
      </c>
      <c r="I2451" s="108">
        <f t="shared" si="70"/>
        <v>0</v>
      </c>
      <c r="J2451" s="21"/>
    </row>
    <row r="2452" spans="1:10" x14ac:dyDescent="0.25">
      <c r="A2452" s="103">
        <v>42786</v>
      </c>
      <c r="B2452" s="119" t="s">
        <v>6741</v>
      </c>
      <c r="C2452" s="120"/>
      <c r="D2452" s="106">
        <v>101787</v>
      </c>
      <c r="E2452" s="107" t="s">
        <v>172</v>
      </c>
      <c r="F2452" s="108">
        <v>21291.1</v>
      </c>
      <c r="G2452" s="111">
        <v>42804</v>
      </c>
      <c r="H2452" s="93">
        <f t="shared" si="71"/>
        <v>21291.1</v>
      </c>
      <c r="I2452" s="108">
        <f t="shared" si="70"/>
        <v>0</v>
      </c>
      <c r="J2452" s="21"/>
    </row>
    <row r="2453" spans="1:10" x14ac:dyDescent="0.25">
      <c r="A2453" s="103">
        <v>42786</v>
      </c>
      <c r="B2453" s="119" t="s">
        <v>6742</v>
      </c>
      <c r="C2453" s="120"/>
      <c r="D2453" s="106">
        <v>101788</v>
      </c>
      <c r="E2453" s="107" t="s">
        <v>163</v>
      </c>
      <c r="F2453" s="108">
        <v>13833.4</v>
      </c>
      <c r="G2453" s="111">
        <v>42804</v>
      </c>
      <c r="H2453" s="93">
        <f t="shared" si="71"/>
        <v>13833.4</v>
      </c>
      <c r="I2453" s="108">
        <f t="shared" si="70"/>
        <v>0</v>
      </c>
      <c r="J2453" s="21"/>
    </row>
    <row r="2454" spans="1:10" x14ac:dyDescent="0.25">
      <c r="A2454" s="103">
        <v>42786</v>
      </c>
      <c r="B2454" s="119" t="s">
        <v>6743</v>
      </c>
      <c r="C2454" s="120"/>
      <c r="D2454" s="106">
        <v>101789</v>
      </c>
      <c r="E2454" s="107" t="s">
        <v>165</v>
      </c>
      <c r="F2454" s="108">
        <v>9187.7999999999993</v>
      </c>
      <c r="G2454" s="111">
        <v>42804</v>
      </c>
      <c r="H2454" s="93">
        <f t="shared" si="71"/>
        <v>9187.7999999999993</v>
      </c>
      <c r="I2454" s="108">
        <f t="shared" si="70"/>
        <v>0</v>
      </c>
      <c r="J2454" s="21"/>
    </row>
    <row r="2455" spans="1:10" x14ac:dyDescent="0.25">
      <c r="A2455" s="103">
        <v>42786</v>
      </c>
      <c r="B2455" s="119" t="s">
        <v>6744</v>
      </c>
      <c r="C2455" s="120"/>
      <c r="D2455" s="106">
        <v>101790</v>
      </c>
      <c r="E2455" s="107" t="s">
        <v>4097</v>
      </c>
      <c r="F2455" s="108">
        <v>60352</v>
      </c>
      <c r="G2455" s="111">
        <v>42794</v>
      </c>
      <c r="H2455" s="93">
        <f t="shared" si="71"/>
        <v>60352</v>
      </c>
      <c r="I2455" s="108">
        <f t="shared" si="70"/>
        <v>0</v>
      </c>
      <c r="J2455" s="21"/>
    </row>
    <row r="2456" spans="1:10" x14ac:dyDescent="0.25">
      <c r="A2456" s="103">
        <v>42786</v>
      </c>
      <c r="B2456" s="119" t="s">
        <v>6745</v>
      </c>
      <c r="C2456" s="120"/>
      <c r="D2456" s="106">
        <v>101791</v>
      </c>
      <c r="E2456" s="107" t="s">
        <v>10</v>
      </c>
      <c r="F2456" s="108">
        <v>4055</v>
      </c>
      <c r="G2456" s="111">
        <v>42790</v>
      </c>
      <c r="H2456" s="93">
        <f t="shared" si="71"/>
        <v>4055</v>
      </c>
      <c r="I2456" s="108">
        <f t="shared" si="70"/>
        <v>0</v>
      </c>
      <c r="J2456" s="21"/>
    </row>
    <row r="2457" spans="1:10" x14ac:dyDescent="0.25">
      <c r="A2457" s="103">
        <v>42786</v>
      </c>
      <c r="B2457" s="119" t="s">
        <v>6746</v>
      </c>
      <c r="C2457" s="120"/>
      <c r="D2457" s="106">
        <v>101792</v>
      </c>
      <c r="E2457" s="107" t="s">
        <v>145</v>
      </c>
      <c r="F2457" s="108">
        <v>14112</v>
      </c>
      <c r="G2457" s="111">
        <v>42787</v>
      </c>
      <c r="H2457" s="93">
        <f t="shared" si="71"/>
        <v>14112</v>
      </c>
      <c r="I2457" s="108">
        <f t="shared" si="70"/>
        <v>0</v>
      </c>
      <c r="J2457" s="21"/>
    </row>
    <row r="2458" spans="1:10" x14ac:dyDescent="0.25">
      <c r="A2458" s="103">
        <v>42786</v>
      </c>
      <c r="B2458" s="119" t="s">
        <v>6747</v>
      </c>
      <c r="C2458" s="120"/>
      <c r="D2458" s="106">
        <v>101793</v>
      </c>
      <c r="E2458" s="107" t="s">
        <v>153</v>
      </c>
      <c r="F2458" s="108">
        <v>4040</v>
      </c>
      <c r="G2458" s="111">
        <v>42787</v>
      </c>
      <c r="H2458" s="93">
        <f t="shared" si="71"/>
        <v>4040</v>
      </c>
      <c r="I2458" s="108">
        <f t="shared" si="70"/>
        <v>0</v>
      </c>
      <c r="J2458" s="21"/>
    </row>
    <row r="2459" spans="1:10" x14ac:dyDescent="0.25">
      <c r="A2459" s="103">
        <v>42786</v>
      </c>
      <c r="B2459" s="119" t="s">
        <v>6748</v>
      </c>
      <c r="C2459" s="120"/>
      <c r="D2459" s="106">
        <v>101794</v>
      </c>
      <c r="E2459" s="107" t="s">
        <v>2240</v>
      </c>
      <c r="F2459" s="108">
        <v>5972.4</v>
      </c>
      <c r="G2459" s="111">
        <v>42786</v>
      </c>
      <c r="H2459" s="93">
        <f t="shared" si="71"/>
        <v>5972.4</v>
      </c>
      <c r="I2459" s="108">
        <f t="shared" si="70"/>
        <v>0</v>
      </c>
      <c r="J2459" s="21"/>
    </row>
    <row r="2460" spans="1:10" x14ac:dyDescent="0.25">
      <c r="A2460" s="103">
        <v>42786</v>
      </c>
      <c r="B2460" s="119" t="s">
        <v>6749</v>
      </c>
      <c r="C2460" s="120"/>
      <c r="D2460" s="106">
        <v>101795</v>
      </c>
      <c r="E2460" s="107" t="s">
        <v>1573</v>
      </c>
      <c r="F2460" s="108">
        <v>18299.150000000001</v>
      </c>
      <c r="G2460" s="111">
        <v>42786</v>
      </c>
      <c r="H2460" s="93">
        <f t="shared" si="71"/>
        <v>18299.150000000001</v>
      </c>
      <c r="I2460" s="108">
        <f t="shared" si="70"/>
        <v>0</v>
      </c>
      <c r="J2460" s="21"/>
    </row>
    <row r="2461" spans="1:10" x14ac:dyDescent="0.25">
      <c r="A2461" s="103">
        <v>42786</v>
      </c>
      <c r="B2461" s="119" t="s">
        <v>6750</v>
      </c>
      <c r="C2461" s="120"/>
      <c r="D2461" s="106">
        <v>101796</v>
      </c>
      <c r="E2461" s="107" t="s">
        <v>1335</v>
      </c>
      <c r="F2461" s="108">
        <v>7256.1</v>
      </c>
      <c r="G2461" s="111">
        <v>42786</v>
      </c>
      <c r="H2461" s="93">
        <f t="shared" si="71"/>
        <v>7256.1</v>
      </c>
      <c r="I2461" s="108">
        <f t="shared" si="70"/>
        <v>0</v>
      </c>
      <c r="J2461" s="21"/>
    </row>
    <row r="2462" spans="1:10" ht="30" x14ac:dyDescent="0.25">
      <c r="A2462" s="103">
        <v>42786</v>
      </c>
      <c r="B2462" s="119" t="s">
        <v>6751</v>
      </c>
      <c r="C2462" s="120"/>
      <c r="D2462" s="106">
        <v>101797</v>
      </c>
      <c r="E2462" s="107" t="s">
        <v>155</v>
      </c>
      <c r="F2462" s="108">
        <v>19068.3</v>
      </c>
      <c r="G2462" s="114" t="s">
        <v>6752</v>
      </c>
      <c r="H2462" s="115">
        <f>4068.3+15000</f>
        <v>19068.3</v>
      </c>
      <c r="I2462" s="115">
        <f t="shared" si="70"/>
        <v>0</v>
      </c>
      <c r="J2462" s="21"/>
    </row>
    <row r="2463" spans="1:10" x14ac:dyDescent="0.25">
      <c r="A2463" s="103">
        <v>42786</v>
      </c>
      <c r="B2463" s="119" t="s">
        <v>6753</v>
      </c>
      <c r="C2463" s="120"/>
      <c r="D2463" s="106">
        <v>101798</v>
      </c>
      <c r="E2463" s="107" t="s">
        <v>800</v>
      </c>
      <c r="F2463" s="108">
        <v>3734.6</v>
      </c>
      <c r="G2463" s="111"/>
      <c r="H2463" s="93">
        <f t="shared" si="71"/>
        <v>3734.6</v>
      </c>
      <c r="I2463" s="108">
        <f t="shared" si="70"/>
        <v>0</v>
      </c>
      <c r="J2463" s="21"/>
    </row>
    <row r="2464" spans="1:10" x14ac:dyDescent="0.25">
      <c r="A2464" s="103">
        <v>42786</v>
      </c>
      <c r="B2464" s="119" t="s">
        <v>6754</v>
      </c>
      <c r="C2464" s="120"/>
      <c r="D2464" s="106">
        <v>101799</v>
      </c>
      <c r="E2464" s="107" t="s">
        <v>356</v>
      </c>
      <c r="F2464" s="108">
        <v>11189.2</v>
      </c>
      <c r="G2464" s="111">
        <v>42787</v>
      </c>
      <c r="H2464" s="93">
        <f t="shared" si="71"/>
        <v>11189.2</v>
      </c>
      <c r="I2464" s="108">
        <f t="shared" si="70"/>
        <v>0</v>
      </c>
      <c r="J2464" s="21"/>
    </row>
    <row r="2465" spans="1:10" x14ac:dyDescent="0.25">
      <c r="A2465" s="103">
        <v>42786</v>
      </c>
      <c r="B2465" s="119" t="s">
        <v>6755</v>
      </c>
      <c r="C2465" s="120"/>
      <c r="D2465" s="106">
        <v>101800</v>
      </c>
      <c r="E2465" s="107" t="s">
        <v>182</v>
      </c>
      <c r="F2465" s="108">
        <v>2690.1</v>
      </c>
      <c r="G2465" s="111">
        <v>42787</v>
      </c>
      <c r="H2465" s="93">
        <f t="shared" si="71"/>
        <v>2690.1</v>
      </c>
      <c r="I2465" s="108">
        <f t="shared" si="70"/>
        <v>0</v>
      </c>
      <c r="J2465" s="21"/>
    </row>
    <row r="2466" spans="1:10" x14ac:dyDescent="0.25">
      <c r="A2466" s="103">
        <v>42786</v>
      </c>
      <c r="B2466" s="119" t="s">
        <v>6756</v>
      </c>
      <c r="C2466" s="120"/>
      <c r="D2466" s="106">
        <v>101801</v>
      </c>
      <c r="E2466" s="107" t="s">
        <v>2528</v>
      </c>
      <c r="F2466" s="108">
        <v>780</v>
      </c>
      <c r="G2466" s="111">
        <v>42787</v>
      </c>
      <c r="H2466" s="93">
        <f t="shared" si="71"/>
        <v>780</v>
      </c>
      <c r="I2466" s="108">
        <f t="shared" si="70"/>
        <v>0</v>
      </c>
      <c r="J2466" s="21"/>
    </row>
    <row r="2467" spans="1:10" x14ac:dyDescent="0.25">
      <c r="A2467" s="103">
        <v>42786</v>
      </c>
      <c r="B2467" s="119" t="s">
        <v>6757</v>
      </c>
      <c r="C2467" s="120"/>
      <c r="D2467" s="106">
        <v>101802</v>
      </c>
      <c r="E2467" s="107" t="s">
        <v>193</v>
      </c>
      <c r="F2467" s="108">
        <v>2533.3000000000002</v>
      </c>
      <c r="G2467" s="111">
        <v>42787</v>
      </c>
      <c r="H2467" s="93">
        <f t="shared" si="71"/>
        <v>2533.3000000000002</v>
      </c>
      <c r="I2467" s="108">
        <f t="shared" si="70"/>
        <v>0</v>
      </c>
      <c r="J2467" s="21"/>
    </row>
    <row r="2468" spans="1:10" x14ac:dyDescent="0.25">
      <c r="A2468" s="103">
        <v>42786</v>
      </c>
      <c r="B2468" s="119" t="s">
        <v>6758</v>
      </c>
      <c r="C2468" s="120"/>
      <c r="D2468" s="106">
        <v>101803</v>
      </c>
      <c r="E2468" s="107" t="s">
        <v>222</v>
      </c>
      <c r="F2468" s="108">
        <v>22156.9</v>
      </c>
      <c r="G2468" s="111">
        <v>42738</v>
      </c>
      <c r="H2468" s="93">
        <f t="shared" si="71"/>
        <v>22156.9</v>
      </c>
      <c r="I2468" s="108">
        <f t="shared" si="70"/>
        <v>0</v>
      </c>
      <c r="J2468" s="21"/>
    </row>
    <row r="2469" spans="1:10" x14ac:dyDescent="0.25">
      <c r="A2469" s="103">
        <v>42786</v>
      </c>
      <c r="B2469" s="119" t="s">
        <v>6759</v>
      </c>
      <c r="C2469" s="120"/>
      <c r="D2469" s="106">
        <v>101804</v>
      </c>
      <c r="E2469" s="107" t="s">
        <v>509</v>
      </c>
      <c r="F2469" s="108">
        <v>22739.200000000001</v>
      </c>
      <c r="G2469" s="111">
        <v>42787</v>
      </c>
      <c r="H2469" s="93">
        <f t="shared" si="71"/>
        <v>22739.200000000001</v>
      </c>
      <c r="I2469" s="108">
        <f t="shared" si="70"/>
        <v>0</v>
      </c>
      <c r="J2469" s="21"/>
    </row>
    <row r="2470" spans="1:10" x14ac:dyDescent="0.25">
      <c r="A2470" s="103">
        <v>42786</v>
      </c>
      <c r="B2470" s="119" t="s">
        <v>6760</v>
      </c>
      <c r="C2470" s="120"/>
      <c r="D2470" s="106">
        <v>101805</v>
      </c>
      <c r="E2470" s="107" t="s">
        <v>125</v>
      </c>
      <c r="F2470" s="108">
        <v>6523.2</v>
      </c>
      <c r="G2470" s="111">
        <v>42787</v>
      </c>
      <c r="H2470" s="93">
        <f t="shared" si="71"/>
        <v>6523.2</v>
      </c>
      <c r="I2470" s="108">
        <f t="shared" si="70"/>
        <v>0</v>
      </c>
      <c r="J2470" s="21"/>
    </row>
    <row r="2471" spans="1:10" x14ac:dyDescent="0.25">
      <c r="A2471" s="103">
        <v>42786</v>
      </c>
      <c r="B2471" s="119" t="s">
        <v>6761</v>
      </c>
      <c r="C2471" s="120"/>
      <c r="D2471" s="106">
        <v>101806</v>
      </c>
      <c r="E2471" s="107" t="s">
        <v>1594</v>
      </c>
      <c r="F2471" s="108">
        <v>65632</v>
      </c>
      <c r="G2471" s="111">
        <v>42791</v>
      </c>
      <c r="H2471" s="93">
        <f t="shared" si="71"/>
        <v>65632</v>
      </c>
      <c r="I2471" s="108">
        <f t="shared" si="70"/>
        <v>0</v>
      </c>
      <c r="J2471" s="21"/>
    </row>
    <row r="2472" spans="1:10" x14ac:dyDescent="0.25">
      <c r="A2472" s="103">
        <v>42786</v>
      </c>
      <c r="B2472" s="119" t="s">
        <v>6762</v>
      </c>
      <c r="C2472" s="120"/>
      <c r="D2472" s="106">
        <v>101807</v>
      </c>
      <c r="E2472" s="107" t="s">
        <v>670</v>
      </c>
      <c r="F2472" s="108">
        <v>168215.2</v>
      </c>
      <c r="G2472" s="111">
        <v>42789</v>
      </c>
      <c r="H2472" s="93">
        <f t="shared" si="71"/>
        <v>168215.2</v>
      </c>
      <c r="I2472" s="108">
        <f t="shared" si="70"/>
        <v>0</v>
      </c>
      <c r="J2472" s="21"/>
    </row>
    <row r="2473" spans="1:10" x14ac:dyDescent="0.25">
      <c r="A2473" s="103">
        <v>42786</v>
      </c>
      <c r="B2473" s="119" t="s">
        <v>6763</v>
      </c>
      <c r="C2473" s="120"/>
      <c r="D2473" s="106">
        <v>101808</v>
      </c>
      <c r="E2473" s="107" t="s">
        <v>670</v>
      </c>
      <c r="F2473" s="108">
        <v>84595.5</v>
      </c>
      <c r="G2473" s="111">
        <v>42789</v>
      </c>
      <c r="H2473" s="93">
        <f t="shared" si="71"/>
        <v>84595.5</v>
      </c>
      <c r="I2473" s="108">
        <f t="shared" si="70"/>
        <v>0</v>
      </c>
      <c r="J2473" s="21"/>
    </row>
    <row r="2474" spans="1:10" x14ac:dyDescent="0.25">
      <c r="A2474" s="103">
        <v>42786</v>
      </c>
      <c r="B2474" s="119" t="s">
        <v>6764</v>
      </c>
      <c r="C2474" s="120"/>
      <c r="D2474" s="106">
        <v>101809</v>
      </c>
      <c r="E2474" s="107" t="s">
        <v>675</v>
      </c>
      <c r="F2474" s="108">
        <v>2905</v>
      </c>
      <c r="G2474" s="111">
        <v>42789</v>
      </c>
      <c r="H2474" s="93">
        <f t="shared" si="71"/>
        <v>2905</v>
      </c>
      <c r="I2474" s="108">
        <f t="shared" si="70"/>
        <v>0</v>
      </c>
      <c r="J2474" s="21"/>
    </row>
    <row r="2475" spans="1:10" x14ac:dyDescent="0.25">
      <c r="A2475" s="103">
        <v>42786</v>
      </c>
      <c r="B2475" s="119" t="s">
        <v>6765</v>
      </c>
      <c r="C2475" s="120"/>
      <c r="D2475" s="106">
        <v>101810</v>
      </c>
      <c r="E2475" s="107" t="s">
        <v>1598</v>
      </c>
      <c r="F2475" s="108">
        <v>3260.4</v>
      </c>
      <c r="G2475" s="111">
        <v>42789</v>
      </c>
      <c r="H2475" s="93">
        <f t="shared" si="71"/>
        <v>3260.4</v>
      </c>
      <c r="I2475" s="108">
        <f t="shared" si="70"/>
        <v>0</v>
      </c>
      <c r="J2475" s="21"/>
    </row>
    <row r="2476" spans="1:10" x14ac:dyDescent="0.25">
      <c r="A2476" s="103">
        <v>42786</v>
      </c>
      <c r="B2476" s="119" t="s">
        <v>6766</v>
      </c>
      <c r="C2476" s="120"/>
      <c r="D2476" s="106">
        <v>101811</v>
      </c>
      <c r="E2476" s="107" t="s">
        <v>677</v>
      </c>
      <c r="F2476" s="108">
        <v>1854.9</v>
      </c>
      <c r="G2476" s="111">
        <v>42789</v>
      </c>
      <c r="H2476" s="93">
        <f t="shared" si="71"/>
        <v>1854.9</v>
      </c>
      <c r="I2476" s="108">
        <f t="shared" si="70"/>
        <v>0</v>
      </c>
      <c r="J2476" s="21"/>
    </row>
    <row r="2477" spans="1:10" x14ac:dyDescent="0.25">
      <c r="A2477" s="103">
        <v>42786</v>
      </c>
      <c r="B2477" s="119" t="s">
        <v>6767</v>
      </c>
      <c r="C2477" s="120"/>
      <c r="D2477" s="106">
        <v>101812</v>
      </c>
      <c r="E2477" s="107" t="s">
        <v>680</v>
      </c>
      <c r="F2477" s="108">
        <v>1433.7</v>
      </c>
      <c r="G2477" s="111">
        <v>42789</v>
      </c>
      <c r="H2477" s="93">
        <f t="shared" si="71"/>
        <v>1433.7</v>
      </c>
      <c r="I2477" s="108">
        <f t="shared" si="70"/>
        <v>0</v>
      </c>
      <c r="J2477" s="21"/>
    </row>
    <row r="2478" spans="1:10" x14ac:dyDescent="0.25">
      <c r="A2478" s="103">
        <v>42786</v>
      </c>
      <c r="B2478" s="119" t="s">
        <v>6768</v>
      </c>
      <c r="C2478" s="120"/>
      <c r="D2478" s="106">
        <v>101813</v>
      </c>
      <c r="E2478" s="107" t="s">
        <v>688</v>
      </c>
      <c r="F2478" s="108">
        <v>3340.4</v>
      </c>
      <c r="G2478" s="111">
        <v>42789</v>
      </c>
      <c r="H2478" s="93">
        <f t="shared" si="71"/>
        <v>3340.4</v>
      </c>
      <c r="I2478" s="108">
        <f t="shared" si="70"/>
        <v>0</v>
      </c>
      <c r="J2478" s="21"/>
    </row>
    <row r="2479" spans="1:10" x14ac:dyDescent="0.25">
      <c r="A2479" s="103">
        <v>42786</v>
      </c>
      <c r="B2479" s="119" t="s">
        <v>6769</v>
      </c>
      <c r="C2479" s="120"/>
      <c r="D2479" s="106">
        <v>101814</v>
      </c>
      <c r="E2479" s="107" t="s">
        <v>1197</v>
      </c>
      <c r="F2479" s="108">
        <v>7377.1</v>
      </c>
      <c r="G2479" s="111">
        <v>42789</v>
      </c>
      <c r="H2479" s="93">
        <f t="shared" si="71"/>
        <v>7377.1</v>
      </c>
      <c r="I2479" s="108">
        <f t="shared" si="70"/>
        <v>0</v>
      </c>
      <c r="J2479" s="21"/>
    </row>
    <row r="2480" spans="1:10" x14ac:dyDescent="0.25">
      <c r="A2480" s="103">
        <v>42786</v>
      </c>
      <c r="B2480" s="119" t="s">
        <v>6770</v>
      </c>
      <c r="C2480" s="120"/>
      <c r="D2480" s="106">
        <v>101815</v>
      </c>
      <c r="E2480" s="107" t="s">
        <v>686</v>
      </c>
      <c r="F2480" s="108">
        <v>24089.8</v>
      </c>
      <c r="G2480" s="111">
        <v>42789</v>
      </c>
      <c r="H2480" s="93">
        <f t="shared" si="71"/>
        <v>24089.8</v>
      </c>
      <c r="I2480" s="108">
        <f t="shared" si="70"/>
        <v>0</v>
      </c>
      <c r="J2480" s="21"/>
    </row>
    <row r="2481" spans="1:10" x14ac:dyDescent="0.25">
      <c r="A2481" s="103">
        <v>42786</v>
      </c>
      <c r="B2481" s="119" t="s">
        <v>6771</v>
      </c>
      <c r="C2481" s="120"/>
      <c r="D2481" s="106">
        <v>101816</v>
      </c>
      <c r="E2481" s="107" t="s">
        <v>316</v>
      </c>
      <c r="F2481" s="108">
        <v>20072.2</v>
      </c>
      <c r="G2481" s="111">
        <v>42802</v>
      </c>
      <c r="H2481" s="93">
        <f t="shared" si="71"/>
        <v>20072.2</v>
      </c>
      <c r="I2481" s="108">
        <f t="shared" si="70"/>
        <v>0</v>
      </c>
      <c r="J2481" s="21"/>
    </row>
    <row r="2482" spans="1:10" x14ac:dyDescent="0.25">
      <c r="A2482" s="103">
        <v>42786</v>
      </c>
      <c r="B2482" s="119" t="s">
        <v>6772</v>
      </c>
      <c r="C2482" s="120"/>
      <c r="D2482" s="106">
        <v>101817</v>
      </c>
      <c r="E2482" s="107" t="s">
        <v>316</v>
      </c>
      <c r="F2482" s="108">
        <v>1464</v>
      </c>
      <c r="G2482" s="111">
        <v>42802</v>
      </c>
      <c r="H2482" s="93">
        <f t="shared" si="71"/>
        <v>1464</v>
      </c>
      <c r="I2482" s="108">
        <f t="shared" si="70"/>
        <v>0</v>
      </c>
      <c r="J2482" s="21"/>
    </row>
    <row r="2483" spans="1:10" x14ac:dyDescent="0.25">
      <c r="A2483" s="103">
        <v>42786</v>
      </c>
      <c r="B2483" s="119" t="s">
        <v>6773</v>
      </c>
      <c r="C2483" s="120"/>
      <c r="D2483" s="106">
        <v>101818</v>
      </c>
      <c r="E2483" s="107" t="s">
        <v>688</v>
      </c>
      <c r="F2483" s="108">
        <v>550.4</v>
      </c>
      <c r="G2483" s="111">
        <v>42789</v>
      </c>
      <c r="H2483" s="93">
        <f t="shared" si="71"/>
        <v>550.4</v>
      </c>
      <c r="I2483" s="108">
        <f t="shared" si="70"/>
        <v>0</v>
      </c>
      <c r="J2483" s="21"/>
    </row>
    <row r="2484" spans="1:10" x14ac:dyDescent="0.25">
      <c r="A2484" s="103">
        <v>42786</v>
      </c>
      <c r="B2484" s="119" t="s">
        <v>6774</v>
      </c>
      <c r="C2484" s="120"/>
      <c r="D2484" s="106">
        <v>101819</v>
      </c>
      <c r="E2484" s="107" t="s">
        <v>680</v>
      </c>
      <c r="F2484" s="108">
        <v>597.70000000000005</v>
      </c>
      <c r="G2484" s="111">
        <v>42789</v>
      </c>
      <c r="H2484" s="93">
        <f t="shared" si="71"/>
        <v>597.70000000000005</v>
      </c>
      <c r="I2484" s="108">
        <f t="shared" si="70"/>
        <v>0</v>
      </c>
      <c r="J2484" s="21"/>
    </row>
    <row r="2485" spans="1:10" x14ac:dyDescent="0.25">
      <c r="A2485" s="103">
        <v>42786</v>
      </c>
      <c r="B2485" s="119" t="s">
        <v>6775</v>
      </c>
      <c r="C2485" s="120"/>
      <c r="D2485" s="106">
        <v>101820</v>
      </c>
      <c r="E2485" s="107" t="s">
        <v>1310</v>
      </c>
      <c r="F2485" s="108">
        <v>3280</v>
      </c>
      <c r="G2485" s="111">
        <v>42787</v>
      </c>
      <c r="H2485" s="93">
        <f t="shared" si="71"/>
        <v>3280</v>
      </c>
      <c r="I2485" s="108">
        <f t="shared" si="70"/>
        <v>0</v>
      </c>
      <c r="J2485" s="21"/>
    </row>
    <row r="2486" spans="1:10" x14ac:dyDescent="0.25">
      <c r="A2486" s="103">
        <v>42786</v>
      </c>
      <c r="B2486" s="119" t="s">
        <v>6776</v>
      </c>
      <c r="C2486" s="120"/>
      <c r="D2486" s="106">
        <v>101821</v>
      </c>
      <c r="E2486" s="107" t="s">
        <v>205</v>
      </c>
      <c r="F2486" s="108">
        <v>31647.200000000001</v>
      </c>
      <c r="G2486" s="111">
        <v>42802</v>
      </c>
      <c r="H2486" s="93">
        <f t="shared" si="71"/>
        <v>31647.200000000001</v>
      </c>
      <c r="I2486" s="108">
        <f t="shared" si="70"/>
        <v>0</v>
      </c>
      <c r="J2486" s="21"/>
    </row>
    <row r="2487" spans="1:10" x14ac:dyDescent="0.25">
      <c r="A2487" s="103">
        <v>42786</v>
      </c>
      <c r="B2487" s="119" t="s">
        <v>6777</v>
      </c>
      <c r="C2487" s="120"/>
      <c r="D2487" s="106">
        <v>101822</v>
      </c>
      <c r="E2487" s="107" t="s">
        <v>8</v>
      </c>
      <c r="F2487" s="108">
        <v>5842.6</v>
      </c>
      <c r="G2487" s="111">
        <v>42787</v>
      </c>
      <c r="H2487" s="93">
        <f t="shared" si="71"/>
        <v>5842.6</v>
      </c>
      <c r="I2487" s="108">
        <f t="shared" si="70"/>
        <v>0</v>
      </c>
      <c r="J2487" s="21"/>
    </row>
    <row r="2488" spans="1:10" x14ac:dyDescent="0.25">
      <c r="A2488" s="103">
        <v>42786</v>
      </c>
      <c r="B2488" s="119" t="s">
        <v>6778</v>
      </c>
      <c r="C2488" s="120"/>
      <c r="D2488" s="106">
        <v>101823</v>
      </c>
      <c r="E2488" s="107" t="s">
        <v>222</v>
      </c>
      <c r="F2488" s="108">
        <v>409266</v>
      </c>
      <c r="G2488" s="111"/>
      <c r="H2488" s="93">
        <f t="shared" si="71"/>
        <v>409266</v>
      </c>
      <c r="I2488" s="108">
        <f t="shared" ref="I2488:I2551" si="72">F2488-H2488</f>
        <v>0</v>
      </c>
      <c r="J2488" s="21"/>
    </row>
    <row r="2489" spans="1:10" x14ac:dyDescent="0.25">
      <c r="A2489" s="103">
        <v>42786</v>
      </c>
      <c r="B2489" s="119" t="s">
        <v>6779</v>
      </c>
      <c r="C2489" s="120"/>
      <c r="D2489" s="106">
        <v>101824</v>
      </c>
      <c r="E2489" s="107" t="s">
        <v>55</v>
      </c>
      <c r="F2489" s="108">
        <v>11257.2</v>
      </c>
      <c r="G2489" s="111">
        <v>42786</v>
      </c>
      <c r="H2489" s="93">
        <f t="shared" si="71"/>
        <v>11257.2</v>
      </c>
      <c r="I2489" s="108">
        <f t="shared" si="72"/>
        <v>0</v>
      </c>
      <c r="J2489" s="21"/>
    </row>
    <row r="2490" spans="1:10" x14ac:dyDescent="0.25">
      <c r="A2490" s="103">
        <v>42786</v>
      </c>
      <c r="B2490" s="119" t="s">
        <v>6780</v>
      </c>
      <c r="C2490" s="120"/>
      <c r="D2490" s="106">
        <v>101825</v>
      </c>
      <c r="E2490" s="107" t="s">
        <v>697</v>
      </c>
      <c r="F2490" s="108">
        <v>64020</v>
      </c>
      <c r="G2490" s="111">
        <v>42798</v>
      </c>
      <c r="H2490" s="93">
        <f t="shared" si="71"/>
        <v>64020</v>
      </c>
      <c r="I2490" s="108">
        <f t="shared" si="72"/>
        <v>0</v>
      </c>
      <c r="J2490" s="21"/>
    </row>
    <row r="2491" spans="1:10" x14ac:dyDescent="0.25">
      <c r="A2491" s="103">
        <v>42786</v>
      </c>
      <c r="B2491" s="119" t="s">
        <v>6781</v>
      </c>
      <c r="C2491" s="120"/>
      <c r="D2491" s="106">
        <v>101826</v>
      </c>
      <c r="E2491" s="107" t="s">
        <v>354</v>
      </c>
      <c r="F2491" s="108">
        <v>1074.5999999999999</v>
      </c>
      <c r="G2491" s="111">
        <v>42786</v>
      </c>
      <c r="H2491" s="93">
        <f t="shared" si="71"/>
        <v>1074.5999999999999</v>
      </c>
      <c r="I2491" s="108">
        <f t="shared" si="72"/>
        <v>0</v>
      </c>
      <c r="J2491" s="21"/>
    </row>
    <row r="2492" spans="1:10" x14ac:dyDescent="0.25">
      <c r="A2492" s="103">
        <v>42786</v>
      </c>
      <c r="B2492" s="119" t="s">
        <v>6782</v>
      </c>
      <c r="C2492" s="120"/>
      <c r="D2492" s="106">
        <v>101827</v>
      </c>
      <c r="E2492" s="107" t="s">
        <v>222</v>
      </c>
      <c r="F2492" s="108">
        <v>15148.7</v>
      </c>
      <c r="G2492" s="111">
        <v>42738</v>
      </c>
      <c r="H2492" s="93">
        <f t="shared" si="71"/>
        <v>15148.7</v>
      </c>
      <c r="I2492" s="108">
        <f t="shared" si="72"/>
        <v>0</v>
      </c>
      <c r="J2492" s="21"/>
    </row>
    <row r="2493" spans="1:10" x14ac:dyDescent="0.25">
      <c r="A2493" s="103">
        <v>42786</v>
      </c>
      <c r="B2493" s="119" t="s">
        <v>6783</v>
      </c>
      <c r="C2493" s="120"/>
      <c r="D2493" s="106">
        <v>101828</v>
      </c>
      <c r="E2493" s="107" t="s">
        <v>211</v>
      </c>
      <c r="F2493" s="108">
        <v>8564.6</v>
      </c>
      <c r="G2493" s="111">
        <v>42786</v>
      </c>
      <c r="H2493" s="93">
        <f t="shared" si="71"/>
        <v>8564.6</v>
      </c>
      <c r="I2493" s="108">
        <f t="shared" si="72"/>
        <v>0</v>
      </c>
      <c r="J2493" s="21"/>
    </row>
    <row r="2494" spans="1:10" x14ac:dyDescent="0.25">
      <c r="A2494" s="103">
        <v>42786</v>
      </c>
      <c r="B2494" s="119" t="s">
        <v>6784</v>
      </c>
      <c r="C2494" s="120"/>
      <c r="D2494" s="106">
        <v>101829</v>
      </c>
      <c r="E2494" s="107" t="s">
        <v>220</v>
      </c>
      <c r="F2494" s="108">
        <v>1560.6</v>
      </c>
      <c r="G2494" s="111">
        <v>42787</v>
      </c>
      <c r="H2494" s="93">
        <f t="shared" si="71"/>
        <v>1560.6</v>
      </c>
      <c r="I2494" s="108">
        <f t="shared" si="72"/>
        <v>0</v>
      </c>
      <c r="J2494" s="21"/>
    </row>
    <row r="2495" spans="1:10" x14ac:dyDescent="0.25">
      <c r="A2495" s="103">
        <v>42787</v>
      </c>
      <c r="B2495" s="119" t="s">
        <v>6785</v>
      </c>
      <c r="C2495" s="120"/>
      <c r="D2495" s="106">
        <v>101830</v>
      </c>
      <c r="E2495" s="107" t="s">
        <v>231</v>
      </c>
      <c r="F2495" s="108">
        <v>6680.6</v>
      </c>
      <c r="G2495" s="111">
        <v>42787</v>
      </c>
      <c r="H2495" s="93">
        <f t="shared" si="71"/>
        <v>6680.6</v>
      </c>
      <c r="I2495" s="108">
        <f t="shared" si="72"/>
        <v>0</v>
      </c>
      <c r="J2495" s="21"/>
    </row>
    <row r="2496" spans="1:10" x14ac:dyDescent="0.25">
      <c r="A2496" s="103">
        <v>42787</v>
      </c>
      <c r="B2496" s="119" t="s">
        <v>6786</v>
      </c>
      <c r="C2496" s="120"/>
      <c r="D2496" s="106">
        <v>101831</v>
      </c>
      <c r="E2496" s="107" t="s">
        <v>231</v>
      </c>
      <c r="F2496" s="108">
        <v>36709.800000000003</v>
      </c>
      <c r="G2496" s="111">
        <v>42788</v>
      </c>
      <c r="H2496" s="93">
        <f t="shared" si="71"/>
        <v>36709.800000000003</v>
      </c>
      <c r="I2496" s="108">
        <f t="shared" si="72"/>
        <v>0</v>
      </c>
      <c r="J2496" s="21"/>
    </row>
    <row r="2497" spans="1:10" x14ac:dyDescent="0.25">
      <c r="A2497" s="103">
        <v>42787</v>
      </c>
      <c r="B2497" s="119" t="s">
        <v>6787</v>
      </c>
      <c r="C2497" s="120"/>
      <c r="D2497" s="106">
        <v>101832</v>
      </c>
      <c r="E2497" s="107" t="s">
        <v>71</v>
      </c>
      <c r="F2497" s="108">
        <v>1886.5</v>
      </c>
      <c r="G2497" s="111">
        <v>42787</v>
      </c>
      <c r="H2497" s="93">
        <f t="shared" si="71"/>
        <v>1886.5</v>
      </c>
      <c r="I2497" s="108">
        <f t="shared" si="72"/>
        <v>0</v>
      </c>
      <c r="J2497" s="21"/>
    </row>
    <row r="2498" spans="1:10" x14ac:dyDescent="0.25">
      <c r="A2498" s="103">
        <v>42787</v>
      </c>
      <c r="B2498" s="119" t="s">
        <v>6788</v>
      </c>
      <c r="C2498" s="120"/>
      <c r="D2498" s="106">
        <v>101833</v>
      </c>
      <c r="E2498" s="107" t="s">
        <v>17</v>
      </c>
      <c r="F2498" s="108">
        <v>2205</v>
      </c>
      <c r="G2498" s="111">
        <v>42787</v>
      </c>
      <c r="H2498" s="93">
        <f t="shared" si="71"/>
        <v>2205</v>
      </c>
      <c r="I2498" s="108">
        <f t="shared" si="72"/>
        <v>0</v>
      </c>
      <c r="J2498" s="21"/>
    </row>
    <row r="2499" spans="1:10" x14ac:dyDescent="0.25">
      <c r="A2499" s="103">
        <v>42787</v>
      </c>
      <c r="B2499" s="119" t="s">
        <v>6789</v>
      </c>
      <c r="C2499" s="120"/>
      <c r="D2499" s="106">
        <v>101834</v>
      </c>
      <c r="E2499" s="107" t="s">
        <v>32</v>
      </c>
      <c r="F2499" s="108">
        <v>6405</v>
      </c>
      <c r="G2499" s="111">
        <v>42794</v>
      </c>
      <c r="H2499" s="93">
        <f t="shared" si="71"/>
        <v>6405</v>
      </c>
      <c r="I2499" s="108">
        <f t="shared" si="72"/>
        <v>0</v>
      </c>
      <c r="J2499" s="21"/>
    </row>
    <row r="2500" spans="1:10" x14ac:dyDescent="0.25">
      <c r="A2500" s="103">
        <v>42787</v>
      </c>
      <c r="B2500" s="119" t="s">
        <v>6790</v>
      </c>
      <c r="C2500" s="120"/>
      <c r="D2500" s="106">
        <v>101835</v>
      </c>
      <c r="E2500" s="107" t="s">
        <v>38</v>
      </c>
      <c r="F2500" s="108">
        <v>3135</v>
      </c>
      <c r="G2500" s="111">
        <v>42788</v>
      </c>
      <c r="H2500" s="93">
        <f t="shared" ref="H2500:H2563" si="73">F2500</f>
        <v>3135</v>
      </c>
      <c r="I2500" s="108">
        <f t="shared" si="72"/>
        <v>0</v>
      </c>
      <c r="J2500" s="21"/>
    </row>
    <row r="2501" spans="1:10" x14ac:dyDescent="0.25">
      <c r="A2501" s="103">
        <v>42787</v>
      </c>
      <c r="B2501" s="119" t="s">
        <v>6791</v>
      </c>
      <c r="C2501" s="120"/>
      <c r="D2501" s="106">
        <v>101836</v>
      </c>
      <c r="E2501" s="107" t="s">
        <v>442</v>
      </c>
      <c r="F2501" s="108">
        <v>6526.8</v>
      </c>
      <c r="G2501" s="111">
        <v>42790</v>
      </c>
      <c r="H2501" s="93">
        <f t="shared" si="73"/>
        <v>6526.8</v>
      </c>
      <c r="I2501" s="108">
        <f t="shared" si="72"/>
        <v>0</v>
      </c>
      <c r="J2501" s="21"/>
    </row>
    <row r="2502" spans="1:10" x14ac:dyDescent="0.25">
      <c r="A2502" s="103">
        <v>42787</v>
      </c>
      <c r="B2502" s="119" t="s">
        <v>6792</v>
      </c>
      <c r="C2502" s="120"/>
      <c r="D2502" s="106">
        <v>101837</v>
      </c>
      <c r="E2502" s="107" t="s">
        <v>268</v>
      </c>
      <c r="F2502" s="108">
        <v>15829.7</v>
      </c>
      <c r="G2502" s="111">
        <v>42790</v>
      </c>
      <c r="H2502" s="93">
        <f t="shared" si="73"/>
        <v>15829.7</v>
      </c>
      <c r="I2502" s="108">
        <f t="shared" si="72"/>
        <v>0</v>
      </c>
      <c r="J2502" s="21"/>
    </row>
    <row r="2503" spans="1:10" x14ac:dyDescent="0.25">
      <c r="A2503" s="103">
        <v>42787</v>
      </c>
      <c r="B2503" s="119" t="s">
        <v>6793</v>
      </c>
      <c r="C2503" s="120"/>
      <c r="D2503" s="106">
        <v>101838</v>
      </c>
      <c r="E2503" s="107" t="s">
        <v>270</v>
      </c>
      <c r="F2503" s="108">
        <v>34428.379999999997</v>
      </c>
      <c r="G2503" s="111">
        <v>42790</v>
      </c>
      <c r="H2503" s="93">
        <f t="shared" si="73"/>
        <v>34428.379999999997</v>
      </c>
      <c r="I2503" s="108">
        <f t="shared" si="72"/>
        <v>0</v>
      </c>
      <c r="J2503" s="21"/>
    </row>
    <row r="2504" spans="1:10" x14ac:dyDescent="0.25">
      <c r="A2504" s="103">
        <v>42787</v>
      </c>
      <c r="B2504" s="119" t="s">
        <v>6794</v>
      </c>
      <c r="C2504" s="120"/>
      <c r="D2504" s="106">
        <v>101839</v>
      </c>
      <c r="E2504" s="107" t="s">
        <v>272</v>
      </c>
      <c r="F2504" s="108">
        <v>3037.7</v>
      </c>
      <c r="G2504" s="111">
        <v>42788</v>
      </c>
      <c r="H2504" s="93">
        <f t="shared" si="73"/>
        <v>3037.7</v>
      </c>
      <c r="I2504" s="108">
        <f t="shared" si="72"/>
        <v>0</v>
      </c>
      <c r="J2504" s="21"/>
    </row>
    <row r="2505" spans="1:10" x14ac:dyDescent="0.25">
      <c r="A2505" s="103">
        <v>42787</v>
      </c>
      <c r="B2505" s="119" t="s">
        <v>6795</v>
      </c>
      <c r="C2505" s="120"/>
      <c r="D2505" s="106">
        <v>101840</v>
      </c>
      <c r="E2505" s="107" t="s">
        <v>69</v>
      </c>
      <c r="F2505" s="108">
        <v>4445.3999999999996</v>
      </c>
      <c r="G2505" s="111">
        <v>42787</v>
      </c>
      <c r="H2505" s="93">
        <f t="shared" si="73"/>
        <v>4445.3999999999996</v>
      </c>
      <c r="I2505" s="108">
        <f t="shared" si="72"/>
        <v>0</v>
      </c>
      <c r="J2505" s="21"/>
    </row>
    <row r="2506" spans="1:10" x14ac:dyDescent="0.25">
      <c r="A2506" s="103">
        <v>42787</v>
      </c>
      <c r="B2506" s="119" t="s">
        <v>6796</v>
      </c>
      <c r="C2506" s="120"/>
      <c r="D2506" s="106">
        <v>101841</v>
      </c>
      <c r="E2506" s="107" t="s">
        <v>26</v>
      </c>
      <c r="F2506" s="108">
        <v>16431</v>
      </c>
      <c r="G2506" s="111">
        <v>42787</v>
      </c>
      <c r="H2506" s="93">
        <f t="shared" si="73"/>
        <v>16431</v>
      </c>
      <c r="I2506" s="108">
        <f t="shared" si="72"/>
        <v>0</v>
      </c>
      <c r="J2506" s="21"/>
    </row>
    <row r="2507" spans="1:10" x14ac:dyDescent="0.25">
      <c r="A2507" s="103">
        <v>42787</v>
      </c>
      <c r="B2507" s="119" t="s">
        <v>6797</v>
      </c>
      <c r="C2507" s="120"/>
      <c r="D2507" s="106">
        <v>101842</v>
      </c>
      <c r="E2507" s="107" t="s">
        <v>40</v>
      </c>
      <c r="F2507" s="108">
        <v>2819.4</v>
      </c>
      <c r="G2507" s="111">
        <v>42793</v>
      </c>
      <c r="H2507" s="93">
        <f t="shared" si="73"/>
        <v>2819.4</v>
      </c>
      <c r="I2507" s="108">
        <f t="shared" si="72"/>
        <v>0</v>
      </c>
      <c r="J2507" s="21"/>
    </row>
    <row r="2508" spans="1:10" x14ac:dyDescent="0.25">
      <c r="A2508" s="103">
        <v>42787</v>
      </c>
      <c r="B2508" s="119" t="s">
        <v>6798</v>
      </c>
      <c r="C2508" s="120"/>
      <c r="D2508" s="106">
        <v>101843</v>
      </c>
      <c r="E2508" s="107" t="s">
        <v>55</v>
      </c>
      <c r="F2508" s="108">
        <v>8670.4</v>
      </c>
      <c r="G2508" s="111">
        <v>42787</v>
      </c>
      <c r="H2508" s="93">
        <f t="shared" si="73"/>
        <v>8670.4</v>
      </c>
      <c r="I2508" s="108">
        <f t="shared" si="72"/>
        <v>0</v>
      </c>
      <c r="J2508" s="21"/>
    </row>
    <row r="2509" spans="1:10" x14ac:dyDescent="0.25">
      <c r="A2509" s="103">
        <v>42787</v>
      </c>
      <c r="B2509" s="119" t="s">
        <v>6799</v>
      </c>
      <c r="C2509" s="120"/>
      <c r="D2509" s="106">
        <v>101844</v>
      </c>
      <c r="E2509" s="107" t="s">
        <v>590</v>
      </c>
      <c r="F2509" s="108">
        <v>4543.2</v>
      </c>
      <c r="G2509" s="111">
        <v>42788</v>
      </c>
      <c r="H2509" s="93">
        <f t="shared" si="73"/>
        <v>4543.2</v>
      </c>
      <c r="I2509" s="108">
        <f t="shared" si="72"/>
        <v>0</v>
      </c>
      <c r="J2509" s="21"/>
    </row>
    <row r="2510" spans="1:10" x14ac:dyDescent="0.25">
      <c r="A2510" s="103">
        <v>42787</v>
      </c>
      <c r="B2510" s="119" t="s">
        <v>6800</v>
      </c>
      <c r="C2510" s="120"/>
      <c r="D2510" s="106">
        <v>101845</v>
      </c>
      <c r="E2510" s="107" t="s">
        <v>432</v>
      </c>
      <c r="F2510" s="108">
        <v>14140.7</v>
      </c>
      <c r="G2510" s="111">
        <v>42790</v>
      </c>
      <c r="H2510" s="93">
        <f t="shared" si="73"/>
        <v>14140.7</v>
      </c>
      <c r="I2510" s="108">
        <f t="shared" si="72"/>
        <v>0</v>
      </c>
      <c r="J2510" s="21"/>
    </row>
    <row r="2511" spans="1:10" x14ac:dyDescent="0.25">
      <c r="A2511" s="103">
        <v>42787</v>
      </c>
      <c r="B2511" s="119" t="s">
        <v>6801</v>
      </c>
      <c r="C2511" s="120"/>
      <c r="D2511" s="106">
        <v>101846</v>
      </c>
      <c r="E2511" s="107" t="s">
        <v>49</v>
      </c>
      <c r="F2511" s="108">
        <v>9153.7999999999993</v>
      </c>
      <c r="G2511" s="111">
        <v>42790</v>
      </c>
      <c r="H2511" s="93">
        <f t="shared" si="73"/>
        <v>9153.7999999999993</v>
      </c>
      <c r="I2511" s="108">
        <f t="shared" si="72"/>
        <v>0</v>
      </c>
      <c r="J2511" s="21"/>
    </row>
    <row r="2512" spans="1:10" x14ac:dyDescent="0.25">
      <c r="A2512" s="103">
        <v>42787</v>
      </c>
      <c r="B2512" s="119" t="s">
        <v>6802</v>
      </c>
      <c r="C2512" s="120"/>
      <c r="D2512" s="106">
        <v>101847</v>
      </c>
      <c r="E2512" s="107" t="s">
        <v>253</v>
      </c>
      <c r="F2512" s="108">
        <v>3580</v>
      </c>
      <c r="G2512" s="111">
        <v>42791</v>
      </c>
      <c r="H2512" s="93">
        <f t="shared" si="73"/>
        <v>3580</v>
      </c>
      <c r="I2512" s="108">
        <f t="shared" si="72"/>
        <v>0</v>
      </c>
      <c r="J2512" s="21"/>
    </row>
    <row r="2513" spans="1:10" x14ac:dyDescent="0.25">
      <c r="A2513" s="103">
        <v>42787</v>
      </c>
      <c r="B2513" s="119" t="s">
        <v>6803</v>
      </c>
      <c r="C2513" s="120"/>
      <c r="D2513" s="106">
        <v>101848</v>
      </c>
      <c r="E2513" s="116" t="s">
        <v>236</v>
      </c>
      <c r="F2513" s="117">
        <v>0</v>
      </c>
      <c r="G2513" s="118" t="s">
        <v>95</v>
      </c>
      <c r="H2513" s="117">
        <f t="shared" si="73"/>
        <v>0</v>
      </c>
      <c r="I2513" s="117">
        <f t="shared" si="72"/>
        <v>0</v>
      </c>
      <c r="J2513" s="21"/>
    </row>
    <row r="2514" spans="1:10" x14ac:dyDescent="0.25">
      <c r="A2514" s="103">
        <v>42787</v>
      </c>
      <c r="B2514" s="119" t="s">
        <v>6804</v>
      </c>
      <c r="C2514" s="120"/>
      <c r="D2514" s="106">
        <v>101849</v>
      </c>
      <c r="E2514" s="107" t="s">
        <v>435</v>
      </c>
      <c r="F2514" s="108">
        <v>6433.4</v>
      </c>
      <c r="G2514" s="111">
        <v>42788</v>
      </c>
      <c r="H2514" s="93">
        <f t="shared" si="73"/>
        <v>6433.4</v>
      </c>
      <c r="I2514" s="108">
        <f t="shared" si="72"/>
        <v>0</v>
      </c>
      <c r="J2514" s="21"/>
    </row>
    <row r="2515" spans="1:10" x14ac:dyDescent="0.25">
      <c r="A2515" s="103">
        <v>42787</v>
      </c>
      <c r="B2515" s="119" t="s">
        <v>6805</v>
      </c>
      <c r="C2515" s="120"/>
      <c r="D2515" s="106">
        <v>101850</v>
      </c>
      <c r="E2515" s="116" t="s">
        <v>1573</v>
      </c>
      <c r="F2515" s="117">
        <v>0</v>
      </c>
      <c r="G2515" s="118" t="s">
        <v>95</v>
      </c>
      <c r="H2515" s="117">
        <f t="shared" si="73"/>
        <v>0</v>
      </c>
      <c r="I2515" s="117">
        <f t="shared" si="72"/>
        <v>0</v>
      </c>
      <c r="J2515" s="21"/>
    </row>
    <row r="2516" spans="1:10" x14ac:dyDescent="0.25">
      <c r="A2516" s="103">
        <v>42787</v>
      </c>
      <c r="B2516" s="119" t="s">
        <v>6806</v>
      </c>
      <c r="C2516" s="120"/>
      <c r="D2516" s="106">
        <v>101851</v>
      </c>
      <c r="E2516" s="107" t="s">
        <v>67</v>
      </c>
      <c r="F2516" s="108">
        <v>6297.4</v>
      </c>
      <c r="G2516" s="111">
        <v>42798</v>
      </c>
      <c r="H2516" s="93">
        <f t="shared" si="73"/>
        <v>6297.4</v>
      </c>
      <c r="I2516" s="108">
        <f t="shared" si="72"/>
        <v>0</v>
      </c>
      <c r="J2516" s="21"/>
    </row>
    <row r="2517" spans="1:10" x14ac:dyDescent="0.25">
      <c r="A2517" s="103">
        <v>42787</v>
      </c>
      <c r="B2517" s="119" t="s">
        <v>6807</v>
      </c>
      <c r="C2517" s="120"/>
      <c r="D2517" s="106">
        <v>101852</v>
      </c>
      <c r="E2517" s="107" t="s">
        <v>1116</v>
      </c>
      <c r="F2517" s="108">
        <v>5346.4</v>
      </c>
      <c r="G2517" s="111">
        <v>42788</v>
      </c>
      <c r="H2517" s="93">
        <f t="shared" si="73"/>
        <v>5346.4</v>
      </c>
      <c r="I2517" s="108">
        <f t="shared" si="72"/>
        <v>0</v>
      </c>
      <c r="J2517" s="21"/>
    </row>
    <row r="2518" spans="1:10" x14ac:dyDescent="0.25">
      <c r="A2518" s="103">
        <v>42787</v>
      </c>
      <c r="B2518" s="119" t="s">
        <v>6808</v>
      </c>
      <c r="C2518" s="120"/>
      <c r="D2518" s="106">
        <v>101853</v>
      </c>
      <c r="E2518" s="107" t="s">
        <v>43</v>
      </c>
      <c r="F2518" s="108">
        <v>6092</v>
      </c>
      <c r="G2518" s="111">
        <v>42789</v>
      </c>
      <c r="H2518" s="93">
        <f t="shared" si="73"/>
        <v>6092</v>
      </c>
      <c r="I2518" s="108">
        <f t="shared" si="72"/>
        <v>0</v>
      </c>
      <c r="J2518" s="21"/>
    </row>
    <row r="2519" spans="1:10" x14ac:dyDescent="0.25">
      <c r="A2519" s="103">
        <v>42787</v>
      </c>
      <c r="B2519" s="119" t="s">
        <v>6809</v>
      </c>
      <c r="C2519" s="120"/>
      <c r="D2519" s="106">
        <v>101854</v>
      </c>
      <c r="E2519" s="107" t="s">
        <v>28</v>
      </c>
      <c r="F2519" s="108">
        <v>5667.2</v>
      </c>
      <c r="G2519" s="111">
        <v>42787</v>
      </c>
      <c r="H2519" s="93">
        <f t="shared" si="73"/>
        <v>5667.2</v>
      </c>
      <c r="I2519" s="108">
        <f t="shared" si="72"/>
        <v>0</v>
      </c>
      <c r="J2519" s="21"/>
    </row>
    <row r="2520" spans="1:10" x14ac:dyDescent="0.25">
      <c r="A2520" s="103">
        <v>42787</v>
      </c>
      <c r="B2520" s="119" t="s">
        <v>6810</v>
      </c>
      <c r="C2520" s="120"/>
      <c r="D2520" s="106">
        <v>101855</v>
      </c>
      <c r="E2520" s="107" t="s">
        <v>250</v>
      </c>
      <c r="F2520" s="108">
        <v>6874.4</v>
      </c>
      <c r="G2520" s="111">
        <v>42788</v>
      </c>
      <c r="H2520" s="93">
        <f t="shared" si="73"/>
        <v>6874.4</v>
      </c>
      <c r="I2520" s="108">
        <f t="shared" si="72"/>
        <v>0</v>
      </c>
      <c r="J2520" s="21"/>
    </row>
    <row r="2521" spans="1:10" x14ac:dyDescent="0.25">
      <c r="A2521" s="103">
        <v>42787</v>
      </c>
      <c r="B2521" s="119" t="s">
        <v>6811</v>
      </c>
      <c r="C2521" s="120"/>
      <c r="D2521" s="106">
        <v>101856</v>
      </c>
      <c r="E2521" s="107" t="s">
        <v>35</v>
      </c>
      <c r="F2521" s="108">
        <v>9583.5</v>
      </c>
      <c r="G2521" s="111">
        <v>42790</v>
      </c>
      <c r="H2521" s="93">
        <f t="shared" si="73"/>
        <v>9583.5</v>
      </c>
      <c r="I2521" s="108">
        <f t="shared" si="72"/>
        <v>0</v>
      </c>
      <c r="J2521" s="21"/>
    </row>
    <row r="2522" spans="1:10" x14ac:dyDescent="0.25">
      <c r="A2522" s="103">
        <v>42787</v>
      </c>
      <c r="B2522" s="119" t="s">
        <v>6812</v>
      </c>
      <c r="C2522" s="120"/>
      <c r="D2522" s="106">
        <v>101857</v>
      </c>
      <c r="E2522" s="107" t="s">
        <v>47</v>
      </c>
      <c r="F2522" s="108">
        <v>460.8</v>
      </c>
      <c r="G2522" s="111">
        <v>42787</v>
      </c>
      <c r="H2522" s="93">
        <f t="shared" si="73"/>
        <v>460.8</v>
      </c>
      <c r="I2522" s="108">
        <f t="shared" si="72"/>
        <v>0</v>
      </c>
      <c r="J2522" s="21"/>
    </row>
    <row r="2523" spans="1:10" x14ac:dyDescent="0.25">
      <c r="A2523" s="103">
        <v>42787</v>
      </c>
      <c r="B2523" s="119" t="s">
        <v>6813</v>
      </c>
      <c r="C2523" s="120"/>
      <c r="D2523" s="106">
        <v>101858</v>
      </c>
      <c r="E2523" s="107" t="s">
        <v>47</v>
      </c>
      <c r="F2523" s="108">
        <v>1888.6</v>
      </c>
      <c r="G2523" s="111">
        <v>42787</v>
      </c>
      <c r="H2523" s="93">
        <f t="shared" si="73"/>
        <v>1888.6</v>
      </c>
      <c r="I2523" s="108">
        <f t="shared" si="72"/>
        <v>0</v>
      </c>
      <c r="J2523" s="21"/>
    </row>
    <row r="2524" spans="1:10" ht="90" x14ac:dyDescent="0.25">
      <c r="A2524" s="103">
        <v>42787</v>
      </c>
      <c r="B2524" s="122" t="s">
        <v>6814</v>
      </c>
      <c r="C2524" s="123"/>
      <c r="D2524" s="124">
        <v>101859</v>
      </c>
      <c r="E2524" s="125" t="s">
        <v>51</v>
      </c>
      <c r="F2524" s="126">
        <v>3754.4</v>
      </c>
      <c r="G2524" s="114" t="s">
        <v>11510</v>
      </c>
      <c r="H2524" s="127">
        <f>1000+700+500+1000+354.4+200</f>
        <v>3754.4</v>
      </c>
      <c r="I2524" s="127">
        <f t="shared" si="72"/>
        <v>0</v>
      </c>
      <c r="J2524" s="21"/>
    </row>
    <row r="2525" spans="1:10" x14ac:dyDescent="0.25">
      <c r="A2525" s="103">
        <v>42787</v>
      </c>
      <c r="B2525" s="119" t="s">
        <v>6815</v>
      </c>
      <c r="C2525" s="120"/>
      <c r="D2525" s="106">
        <v>101860</v>
      </c>
      <c r="E2525" s="107" t="s">
        <v>231</v>
      </c>
      <c r="F2525" s="108">
        <v>1332</v>
      </c>
      <c r="G2525" s="111">
        <v>42788</v>
      </c>
      <c r="H2525" s="93">
        <f t="shared" si="73"/>
        <v>1332</v>
      </c>
      <c r="I2525" s="108">
        <f t="shared" si="72"/>
        <v>0</v>
      </c>
      <c r="J2525" s="21"/>
    </row>
    <row r="2526" spans="1:10" x14ac:dyDescent="0.25">
      <c r="A2526" s="103">
        <v>42787</v>
      </c>
      <c r="B2526" s="119" t="s">
        <v>6816</v>
      </c>
      <c r="C2526" s="120"/>
      <c r="D2526" s="106">
        <v>101861</v>
      </c>
      <c r="E2526" s="107" t="s">
        <v>141</v>
      </c>
      <c r="F2526" s="108">
        <v>11780.8</v>
      </c>
      <c r="G2526" s="111">
        <v>42787</v>
      </c>
      <c r="H2526" s="93">
        <f t="shared" si="73"/>
        <v>11780.8</v>
      </c>
      <c r="I2526" s="108">
        <f t="shared" si="72"/>
        <v>0</v>
      </c>
      <c r="J2526" s="21"/>
    </row>
    <row r="2527" spans="1:10" x14ac:dyDescent="0.25">
      <c r="A2527" s="103">
        <v>42787</v>
      </c>
      <c r="B2527" s="119" t="s">
        <v>6817</v>
      </c>
      <c r="C2527" s="120"/>
      <c r="D2527" s="106">
        <v>101862</v>
      </c>
      <c r="E2527" s="107" t="s">
        <v>274</v>
      </c>
      <c r="F2527" s="108">
        <v>1247.92</v>
      </c>
      <c r="G2527" s="111">
        <v>42790</v>
      </c>
      <c r="H2527" s="93">
        <f t="shared" si="73"/>
        <v>1247.92</v>
      </c>
      <c r="I2527" s="108">
        <f t="shared" si="72"/>
        <v>0</v>
      </c>
      <c r="J2527" s="21"/>
    </row>
    <row r="2528" spans="1:10" x14ac:dyDescent="0.25">
      <c r="A2528" s="103">
        <v>42787</v>
      </c>
      <c r="B2528" s="119" t="s">
        <v>6818</v>
      </c>
      <c r="C2528" s="120"/>
      <c r="D2528" s="106">
        <v>101863</v>
      </c>
      <c r="E2528" s="107" t="s">
        <v>28</v>
      </c>
      <c r="F2528" s="108">
        <v>3889.6</v>
      </c>
      <c r="G2528" s="111">
        <v>42787</v>
      </c>
      <c r="H2528" s="93">
        <f t="shared" si="73"/>
        <v>3889.6</v>
      </c>
      <c r="I2528" s="108">
        <f t="shared" si="72"/>
        <v>0</v>
      </c>
      <c r="J2528" s="21"/>
    </row>
    <row r="2529" spans="1:10" x14ac:dyDescent="0.25">
      <c r="A2529" s="103">
        <v>42787</v>
      </c>
      <c r="B2529" s="119" t="s">
        <v>6819</v>
      </c>
      <c r="C2529" s="120"/>
      <c r="D2529" s="106">
        <v>101864</v>
      </c>
      <c r="E2529" s="107" t="s">
        <v>470</v>
      </c>
      <c r="F2529" s="108">
        <v>14874.6</v>
      </c>
      <c r="G2529" s="111">
        <v>42787</v>
      </c>
      <c r="H2529" s="93">
        <f t="shared" si="73"/>
        <v>14874.6</v>
      </c>
      <c r="I2529" s="108">
        <f t="shared" si="72"/>
        <v>0</v>
      </c>
      <c r="J2529" s="21"/>
    </row>
    <row r="2530" spans="1:10" x14ac:dyDescent="0.25">
      <c r="A2530" s="103">
        <v>42787</v>
      </c>
      <c r="B2530" s="119" t="s">
        <v>6820</v>
      </c>
      <c r="C2530" s="120"/>
      <c r="D2530" s="106">
        <v>101865</v>
      </c>
      <c r="E2530" s="107" t="s">
        <v>2392</v>
      </c>
      <c r="F2530" s="108">
        <v>1625</v>
      </c>
      <c r="G2530" s="111">
        <v>42787</v>
      </c>
      <c r="H2530" s="93">
        <f t="shared" si="73"/>
        <v>1625</v>
      </c>
      <c r="I2530" s="108">
        <f t="shared" si="72"/>
        <v>0</v>
      </c>
      <c r="J2530" s="21"/>
    </row>
    <row r="2531" spans="1:10" x14ac:dyDescent="0.25">
      <c r="A2531" s="103">
        <v>42787</v>
      </c>
      <c r="B2531" s="119" t="s">
        <v>6821</v>
      </c>
      <c r="C2531" s="120"/>
      <c r="D2531" s="106">
        <v>101866</v>
      </c>
      <c r="E2531" s="107" t="s">
        <v>120</v>
      </c>
      <c r="F2531" s="108">
        <v>2463.3000000000002</v>
      </c>
      <c r="G2531" s="111">
        <v>42787</v>
      </c>
      <c r="H2531" s="93">
        <f t="shared" si="73"/>
        <v>2463.3000000000002</v>
      </c>
      <c r="I2531" s="108">
        <f t="shared" si="72"/>
        <v>0</v>
      </c>
      <c r="J2531" s="21"/>
    </row>
    <row r="2532" spans="1:10" x14ac:dyDescent="0.25">
      <c r="A2532" s="103">
        <v>42787</v>
      </c>
      <c r="B2532" s="119" t="s">
        <v>6822</v>
      </c>
      <c r="C2532" s="120"/>
      <c r="D2532" s="106">
        <v>101867</v>
      </c>
      <c r="E2532" s="107" t="s">
        <v>341</v>
      </c>
      <c r="F2532" s="108">
        <v>13068.4</v>
      </c>
      <c r="G2532" s="111">
        <v>42787</v>
      </c>
      <c r="H2532" s="93">
        <f t="shared" si="73"/>
        <v>13068.4</v>
      </c>
      <c r="I2532" s="108">
        <f t="shared" si="72"/>
        <v>0</v>
      </c>
      <c r="J2532" s="21"/>
    </row>
    <row r="2533" spans="1:10" x14ac:dyDescent="0.25">
      <c r="A2533" s="103">
        <v>42787</v>
      </c>
      <c r="B2533" s="119" t="s">
        <v>6823</v>
      </c>
      <c r="C2533" s="120"/>
      <c r="D2533" s="106">
        <v>101868</v>
      </c>
      <c r="E2533" s="107" t="s">
        <v>122</v>
      </c>
      <c r="F2533" s="108">
        <v>7286.4</v>
      </c>
      <c r="G2533" s="111">
        <v>42790</v>
      </c>
      <c r="H2533" s="93">
        <f t="shared" si="73"/>
        <v>7286.4</v>
      </c>
      <c r="I2533" s="108">
        <f t="shared" si="72"/>
        <v>0</v>
      </c>
      <c r="J2533" s="21"/>
    </row>
    <row r="2534" spans="1:10" x14ac:dyDescent="0.25">
      <c r="A2534" s="103">
        <v>42787</v>
      </c>
      <c r="B2534" s="119" t="s">
        <v>6824</v>
      </c>
      <c r="C2534" s="120"/>
      <c r="D2534" s="106">
        <v>101869</v>
      </c>
      <c r="E2534" s="116" t="s">
        <v>1830</v>
      </c>
      <c r="F2534" s="117">
        <v>0</v>
      </c>
      <c r="G2534" s="118" t="s">
        <v>95</v>
      </c>
      <c r="H2534" s="117">
        <f t="shared" si="73"/>
        <v>0</v>
      </c>
      <c r="I2534" s="117">
        <f t="shared" si="72"/>
        <v>0</v>
      </c>
      <c r="J2534" s="21"/>
    </row>
    <row r="2535" spans="1:10" x14ac:dyDescent="0.25">
      <c r="A2535" s="103">
        <v>42787</v>
      </c>
      <c r="B2535" s="119" t="s">
        <v>6825</v>
      </c>
      <c r="C2535" s="120"/>
      <c r="D2535" s="106">
        <v>101870</v>
      </c>
      <c r="E2535" s="107" t="s">
        <v>1830</v>
      </c>
      <c r="F2535" s="108">
        <v>11744</v>
      </c>
      <c r="G2535" s="111">
        <v>42787</v>
      </c>
      <c r="H2535" s="93">
        <f t="shared" si="73"/>
        <v>11744</v>
      </c>
      <c r="I2535" s="108">
        <f t="shared" si="72"/>
        <v>0</v>
      </c>
      <c r="J2535" s="21"/>
    </row>
    <row r="2536" spans="1:10" x14ac:dyDescent="0.25">
      <c r="A2536" s="103">
        <v>42787</v>
      </c>
      <c r="B2536" s="119" t="s">
        <v>6826</v>
      </c>
      <c r="C2536" s="120"/>
      <c r="D2536" s="106">
        <v>101871</v>
      </c>
      <c r="E2536" s="107" t="s">
        <v>428</v>
      </c>
      <c r="F2536" s="108">
        <v>2508.8000000000002</v>
      </c>
      <c r="G2536" s="111">
        <v>42788</v>
      </c>
      <c r="H2536" s="93">
        <f t="shared" si="73"/>
        <v>2508.8000000000002</v>
      </c>
      <c r="I2536" s="108">
        <f t="shared" si="72"/>
        <v>0</v>
      </c>
      <c r="J2536" s="21"/>
    </row>
    <row r="2537" spans="1:10" x14ac:dyDescent="0.25">
      <c r="A2537" s="103">
        <v>42787</v>
      </c>
      <c r="B2537" s="119" t="s">
        <v>6827</v>
      </c>
      <c r="C2537" s="120"/>
      <c r="D2537" s="106">
        <v>101872</v>
      </c>
      <c r="E2537" s="107" t="s">
        <v>101</v>
      </c>
      <c r="F2537" s="108">
        <v>735</v>
      </c>
      <c r="G2537" s="111">
        <v>42787</v>
      </c>
      <c r="H2537" s="93">
        <f t="shared" si="73"/>
        <v>735</v>
      </c>
      <c r="I2537" s="108">
        <f t="shared" si="72"/>
        <v>0</v>
      </c>
      <c r="J2537" s="21"/>
    </row>
    <row r="2538" spans="1:10" x14ac:dyDescent="0.25">
      <c r="A2538" s="103">
        <v>42787</v>
      </c>
      <c r="B2538" s="119" t="s">
        <v>6828</v>
      </c>
      <c r="C2538" s="120"/>
      <c r="D2538" s="106">
        <v>101873</v>
      </c>
      <c r="E2538" s="107" t="s">
        <v>99</v>
      </c>
      <c r="F2538" s="108">
        <v>1455.3</v>
      </c>
      <c r="G2538" s="111">
        <v>42787</v>
      </c>
      <c r="H2538" s="93">
        <f t="shared" si="73"/>
        <v>1455.3</v>
      </c>
      <c r="I2538" s="108">
        <f t="shared" si="72"/>
        <v>0</v>
      </c>
      <c r="J2538" s="21"/>
    </row>
    <row r="2539" spans="1:10" x14ac:dyDescent="0.25">
      <c r="A2539" s="103">
        <v>42787</v>
      </c>
      <c r="B2539" s="119" t="s">
        <v>6829</v>
      </c>
      <c r="C2539" s="120"/>
      <c r="D2539" s="106">
        <v>101874</v>
      </c>
      <c r="E2539" s="107" t="s">
        <v>21</v>
      </c>
      <c r="F2539" s="108">
        <v>44773.52</v>
      </c>
      <c r="G2539" s="111">
        <v>42800</v>
      </c>
      <c r="H2539" s="93">
        <f t="shared" si="73"/>
        <v>44773.52</v>
      </c>
      <c r="I2539" s="108">
        <f t="shared" si="72"/>
        <v>0</v>
      </c>
      <c r="J2539" s="21"/>
    </row>
    <row r="2540" spans="1:10" x14ac:dyDescent="0.25">
      <c r="A2540" s="103">
        <v>42787</v>
      </c>
      <c r="B2540" s="119" t="s">
        <v>6830</v>
      </c>
      <c r="C2540" s="120"/>
      <c r="D2540" s="106">
        <v>101875</v>
      </c>
      <c r="E2540" s="107" t="s">
        <v>281</v>
      </c>
      <c r="F2540" s="108">
        <v>1594.7</v>
      </c>
      <c r="G2540" s="111">
        <v>42787</v>
      </c>
      <c r="H2540" s="93">
        <f t="shared" si="73"/>
        <v>1594.7</v>
      </c>
      <c r="I2540" s="108">
        <f t="shared" si="72"/>
        <v>0</v>
      </c>
      <c r="J2540" s="21"/>
    </row>
    <row r="2541" spans="1:10" x14ac:dyDescent="0.25">
      <c r="A2541" s="103">
        <v>42787</v>
      </c>
      <c r="B2541" s="119" t="s">
        <v>6831</v>
      </c>
      <c r="C2541" s="120"/>
      <c r="D2541" s="106">
        <v>101876</v>
      </c>
      <c r="E2541" s="107" t="s">
        <v>4369</v>
      </c>
      <c r="F2541" s="108">
        <v>1611.5</v>
      </c>
      <c r="G2541" s="111">
        <v>42787</v>
      </c>
      <c r="H2541" s="93">
        <f t="shared" si="73"/>
        <v>1611.5</v>
      </c>
      <c r="I2541" s="108">
        <f t="shared" si="72"/>
        <v>0</v>
      </c>
      <c r="J2541" s="21"/>
    </row>
    <row r="2542" spans="1:10" x14ac:dyDescent="0.25">
      <c r="A2542" s="103">
        <v>42787</v>
      </c>
      <c r="B2542" s="119" t="s">
        <v>6832</v>
      </c>
      <c r="C2542" s="120"/>
      <c r="D2542" s="106">
        <v>101877</v>
      </c>
      <c r="E2542" s="107" t="s">
        <v>125</v>
      </c>
      <c r="F2542" s="108">
        <v>6292.8</v>
      </c>
      <c r="G2542" s="111">
        <v>42787</v>
      </c>
      <c r="H2542" s="93">
        <f t="shared" si="73"/>
        <v>6292.8</v>
      </c>
      <c r="I2542" s="108">
        <f t="shared" si="72"/>
        <v>0</v>
      </c>
      <c r="J2542" s="21"/>
    </row>
    <row r="2543" spans="1:10" x14ac:dyDescent="0.25">
      <c r="A2543" s="103">
        <v>42787</v>
      </c>
      <c r="B2543" s="119" t="s">
        <v>6833</v>
      </c>
      <c r="C2543" s="120"/>
      <c r="D2543" s="106">
        <v>101878</v>
      </c>
      <c r="E2543" s="107" t="s">
        <v>448</v>
      </c>
      <c r="F2543" s="108">
        <v>392.86</v>
      </c>
      <c r="G2543" s="111">
        <v>42787</v>
      </c>
      <c r="H2543" s="93">
        <f t="shared" si="73"/>
        <v>392.86</v>
      </c>
      <c r="I2543" s="108">
        <f t="shared" si="72"/>
        <v>0</v>
      </c>
      <c r="J2543" s="21"/>
    </row>
    <row r="2544" spans="1:10" x14ac:dyDescent="0.25">
      <c r="A2544" s="103">
        <v>42787</v>
      </c>
      <c r="B2544" s="119" t="s">
        <v>6834</v>
      </c>
      <c r="C2544" s="120"/>
      <c r="D2544" s="106">
        <v>101879</v>
      </c>
      <c r="E2544" s="107" t="s">
        <v>3426</v>
      </c>
      <c r="F2544" s="108">
        <v>2317.6</v>
      </c>
      <c r="G2544" s="111">
        <v>42787</v>
      </c>
      <c r="H2544" s="93">
        <f t="shared" si="73"/>
        <v>2317.6</v>
      </c>
      <c r="I2544" s="108">
        <f t="shared" si="72"/>
        <v>0</v>
      </c>
      <c r="J2544" s="21"/>
    </row>
    <row r="2545" spans="1:10" x14ac:dyDescent="0.25">
      <c r="A2545" s="103">
        <v>42787</v>
      </c>
      <c r="B2545" s="119" t="s">
        <v>6835</v>
      </c>
      <c r="C2545" s="120"/>
      <c r="D2545" s="106">
        <v>101880</v>
      </c>
      <c r="E2545" s="107" t="s">
        <v>613</v>
      </c>
      <c r="F2545" s="108">
        <v>3385</v>
      </c>
      <c r="G2545" s="111">
        <v>42787</v>
      </c>
      <c r="H2545" s="93">
        <f t="shared" si="73"/>
        <v>3385</v>
      </c>
      <c r="I2545" s="108">
        <f t="shared" si="72"/>
        <v>0</v>
      </c>
      <c r="J2545" s="21"/>
    </row>
    <row r="2546" spans="1:10" x14ac:dyDescent="0.25">
      <c r="A2546" s="103">
        <v>42787</v>
      </c>
      <c r="B2546" s="119" t="s">
        <v>6836</v>
      </c>
      <c r="C2546" s="120"/>
      <c r="D2546" s="106">
        <v>101881</v>
      </c>
      <c r="E2546" s="107" t="s">
        <v>289</v>
      </c>
      <c r="F2546" s="108">
        <v>22916.6</v>
      </c>
      <c r="G2546" s="111">
        <v>42807</v>
      </c>
      <c r="H2546" s="93">
        <f t="shared" si="73"/>
        <v>22916.6</v>
      </c>
      <c r="I2546" s="108">
        <f t="shared" si="72"/>
        <v>0</v>
      </c>
      <c r="J2546" s="21"/>
    </row>
    <row r="2547" spans="1:10" x14ac:dyDescent="0.25">
      <c r="A2547" s="103">
        <v>42787</v>
      </c>
      <c r="B2547" s="119" t="s">
        <v>6837</v>
      </c>
      <c r="C2547" s="120"/>
      <c r="D2547" s="106">
        <v>101882</v>
      </c>
      <c r="E2547" s="107" t="s">
        <v>83</v>
      </c>
      <c r="F2547" s="108">
        <v>5396</v>
      </c>
      <c r="G2547" s="111">
        <v>42787</v>
      </c>
      <c r="H2547" s="93">
        <f t="shared" si="73"/>
        <v>5396</v>
      </c>
      <c r="I2547" s="108">
        <f t="shared" si="72"/>
        <v>0</v>
      </c>
      <c r="J2547" s="21"/>
    </row>
    <row r="2548" spans="1:10" x14ac:dyDescent="0.25">
      <c r="A2548" s="103">
        <v>42787</v>
      </c>
      <c r="B2548" s="119" t="s">
        <v>6838</v>
      </c>
      <c r="C2548" s="120"/>
      <c r="D2548" s="106">
        <v>101883</v>
      </c>
      <c r="E2548" s="107" t="s">
        <v>1259</v>
      </c>
      <c r="F2548" s="108">
        <v>2063.3000000000002</v>
      </c>
      <c r="G2548" s="111">
        <v>42787</v>
      </c>
      <c r="H2548" s="93">
        <f t="shared" si="73"/>
        <v>2063.3000000000002</v>
      </c>
      <c r="I2548" s="108">
        <f t="shared" si="72"/>
        <v>0</v>
      </c>
      <c r="J2548" s="21"/>
    </row>
    <row r="2549" spans="1:10" x14ac:dyDescent="0.25">
      <c r="A2549" s="103">
        <v>42787</v>
      </c>
      <c r="B2549" s="119" t="s">
        <v>6839</v>
      </c>
      <c r="C2549" s="120"/>
      <c r="D2549" s="106">
        <v>101884</v>
      </c>
      <c r="E2549" s="107" t="s">
        <v>291</v>
      </c>
      <c r="F2549" s="108">
        <v>2405</v>
      </c>
      <c r="G2549" s="111">
        <v>42787</v>
      </c>
      <c r="H2549" s="93">
        <f t="shared" si="73"/>
        <v>2405</v>
      </c>
      <c r="I2549" s="108">
        <f t="shared" si="72"/>
        <v>0</v>
      </c>
      <c r="J2549" s="21"/>
    </row>
    <row r="2550" spans="1:10" x14ac:dyDescent="0.25">
      <c r="A2550" s="103">
        <v>42787</v>
      </c>
      <c r="B2550" s="119" t="s">
        <v>6840</v>
      </c>
      <c r="C2550" s="120"/>
      <c r="D2550" s="106">
        <v>101885</v>
      </c>
      <c r="E2550" s="107" t="s">
        <v>240</v>
      </c>
      <c r="F2550" s="108">
        <v>5654.4</v>
      </c>
      <c r="G2550" s="111">
        <v>42787</v>
      </c>
      <c r="H2550" s="93">
        <f t="shared" si="73"/>
        <v>5654.4</v>
      </c>
      <c r="I2550" s="108">
        <f t="shared" si="72"/>
        <v>0</v>
      </c>
      <c r="J2550" s="21"/>
    </row>
    <row r="2551" spans="1:10" x14ac:dyDescent="0.25">
      <c r="A2551" s="103">
        <v>42787</v>
      </c>
      <c r="B2551" s="119" t="s">
        <v>6841</v>
      </c>
      <c r="C2551" s="120"/>
      <c r="D2551" s="106">
        <v>101886</v>
      </c>
      <c r="E2551" s="107" t="s">
        <v>79</v>
      </c>
      <c r="F2551" s="108">
        <v>3475</v>
      </c>
      <c r="G2551" s="111">
        <v>42787</v>
      </c>
      <c r="H2551" s="93">
        <f t="shared" si="73"/>
        <v>3475</v>
      </c>
      <c r="I2551" s="108">
        <f t="shared" si="72"/>
        <v>0</v>
      </c>
      <c r="J2551" s="21"/>
    </row>
    <row r="2552" spans="1:10" x14ac:dyDescent="0.25">
      <c r="A2552" s="103">
        <v>42787</v>
      </c>
      <c r="B2552" s="119" t="s">
        <v>6842</v>
      </c>
      <c r="C2552" s="120"/>
      <c r="D2552" s="106">
        <v>101887</v>
      </c>
      <c r="E2552" s="107" t="s">
        <v>236</v>
      </c>
      <c r="F2552" s="108">
        <v>73817.52</v>
      </c>
      <c r="G2552" s="111">
        <v>42791</v>
      </c>
      <c r="H2552" s="93">
        <f t="shared" si="73"/>
        <v>73817.52</v>
      </c>
      <c r="I2552" s="108">
        <f t="shared" ref="I2552:I2615" si="74">F2552-H2552</f>
        <v>0</v>
      </c>
      <c r="J2552" s="21"/>
    </row>
    <row r="2553" spans="1:10" x14ac:dyDescent="0.25">
      <c r="A2553" s="103">
        <v>42787</v>
      </c>
      <c r="B2553" s="119" t="s">
        <v>6843</v>
      </c>
      <c r="C2553" s="120"/>
      <c r="D2553" s="106">
        <v>101888</v>
      </c>
      <c r="E2553" s="107" t="s">
        <v>113</v>
      </c>
      <c r="F2553" s="108">
        <v>1903.2</v>
      </c>
      <c r="G2553" s="111">
        <v>42787</v>
      </c>
      <c r="H2553" s="93">
        <f t="shared" si="73"/>
        <v>1903.2</v>
      </c>
      <c r="I2553" s="108">
        <f t="shared" si="74"/>
        <v>0</v>
      </c>
      <c r="J2553" s="21"/>
    </row>
    <row r="2554" spans="1:10" x14ac:dyDescent="0.25">
      <c r="A2554" s="103">
        <v>42787</v>
      </c>
      <c r="B2554" s="119" t="s">
        <v>6844</v>
      </c>
      <c r="C2554" s="120"/>
      <c r="D2554" s="106">
        <v>101889</v>
      </c>
      <c r="E2554" s="107" t="s">
        <v>422</v>
      </c>
      <c r="F2554" s="108">
        <v>1106.5</v>
      </c>
      <c r="G2554" s="111">
        <v>42787</v>
      </c>
      <c r="H2554" s="93">
        <f t="shared" si="73"/>
        <v>1106.5</v>
      </c>
      <c r="I2554" s="108">
        <f t="shared" si="74"/>
        <v>0</v>
      </c>
      <c r="J2554" s="21"/>
    </row>
    <row r="2555" spans="1:10" x14ac:dyDescent="0.25">
      <c r="A2555" s="103">
        <v>42787</v>
      </c>
      <c r="B2555" s="119" t="s">
        <v>6845</v>
      </c>
      <c r="C2555" s="120"/>
      <c r="D2555" s="106">
        <v>101890</v>
      </c>
      <c r="E2555" s="107" t="s">
        <v>157</v>
      </c>
      <c r="F2555" s="108">
        <v>22156.2</v>
      </c>
      <c r="G2555" s="111">
        <v>42787</v>
      </c>
      <c r="H2555" s="93">
        <f t="shared" si="73"/>
        <v>22156.2</v>
      </c>
      <c r="I2555" s="108">
        <f t="shared" si="74"/>
        <v>0</v>
      </c>
      <c r="J2555" s="21"/>
    </row>
    <row r="2556" spans="1:10" x14ac:dyDescent="0.25">
      <c r="A2556" s="103">
        <v>42787</v>
      </c>
      <c r="B2556" s="119" t="s">
        <v>6846</v>
      </c>
      <c r="C2556" s="120"/>
      <c r="D2556" s="106">
        <v>101891</v>
      </c>
      <c r="E2556" s="107" t="s">
        <v>309</v>
      </c>
      <c r="F2556" s="108">
        <v>3112.2</v>
      </c>
      <c r="G2556" s="111">
        <v>42787</v>
      </c>
      <c r="H2556" s="93">
        <f t="shared" si="73"/>
        <v>3112.2</v>
      </c>
      <c r="I2556" s="108">
        <f t="shared" si="74"/>
        <v>0</v>
      </c>
      <c r="J2556" s="21"/>
    </row>
    <row r="2557" spans="1:10" x14ac:dyDescent="0.25">
      <c r="A2557" s="103">
        <v>42787</v>
      </c>
      <c r="B2557" s="119" t="s">
        <v>6847</v>
      </c>
      <c r="C2557" s="120"/>
      <c r="D2557" s="106">
        <v>101892</v>
      </c>
      <c r="E2557" s="107" t="s">
        <v>862</v>
      </c>
      <c r="F2557" s="108">
        <v>6559.7</v>
      </c>
      <c r="G2557" s="111">
        <v>42787</v>
      </c>
      <c r="H2557" s="93">
        <f t="shared" si="73"/>
        <v>6559.7</v>
      </c>
      <c r="I2557" s="108">
        <f t="shared" si="74"/>
        <v>0</v>
      </c>
      <c r="J2557" s="21"/>
    </row>
    <row r="2558" spans="1:10" x14ac:dyDescent="0.25">
      <c r="A2558" s="103">
        <v>42787</v>
      </c>
      <c r="B2558" s="119" t="s">
        <v>6848</v>
      </c>
      <c r="C2558" s="120"/>
      <c r="D2558" s="106">
        <v>101893</v>
      </c>
      <c r="E2558" s="107" t="s">
        <v>3219</v>
      </c>
      <c r="F2558" s="108">
        <v>45072</v>
      </c>
      <c r="G2558" s="111">
        <v>42787</v>
      </c>
      <c r="H2558" s="93">
        <f t="shared" si="73"/>
        <v>45072</v>
      </c>
      <c r="I2558" s="108">
        <f t="shared" si="74"/>
        <v>0</v>
      </c>
      <c r="J2558" s="21"/>
    </row>
    <row r="2559" spans="1:10" x14ac:dyDescent="0.25">
      <c r="A2559" s="103">
        <v>42787</v>
      </c>
      <c r="B2559" s="119" t="s">
        <v>6849</v>
      </c>
      <c r="C2559" s="120"/>
      <c r="D2559" s="106">
        <v>101894</v>
      </c>
      <c r="E2559" s="107" t="s">
        <v>457</v>
      </c>
      <c r="F2559" s="108">
        <v>3123.6</v>
      </c>
      <c r="G2559" s="111">
        <v>42787</v>
      </c>
      <c r="H2559" s="93">
        <f t="shared" si="73"/>
        <v>3123.6</v>
      </c>
      <c r="I2559" s="108">
        <f t="shared" si="74"/>
        <v>0</v>
      </c>
      <c r="J2559" s="21"/>
    </row>
    <row r="2560" spans="1:10" x14ac:dyDescent="0.25">
      <c r="A2560" s="103">
        <v>42787</v>
      </c>
      <c r="B2560" s="119" t="s">
        <v>6850</v>
      </c>
      <c r="C2560" s="120"/>
      <c r="D2560" s="106">
        <v>101895</v>
      </c>
      <c r="E2560" s="107" t="s">
        <v>3219</v>
      </c>
      <c r="F2560" s="108">
        <v>1500</v>
      </c>
      <c r="G2560" s="111">
        <v>42787</v>
      </c>
      <c r="H2560" s="93">
        <f t="shared" si="73"/>
        <v>1500</v>
      </c>
      <c r="I2560" s="108">
        <f t="shared" si="74"/>
        <v>0</v>
      </c>
      <c r="J2560" s="21"/>
    </row>
    <row r="2561" spans="1:10" x14ac:dyDescent="0.25">
      <c r="A2561" s="103">
        <v>42787</v>
      </c>
      <c r="B2561" s="119" t="s">
        <v>6851</v>
      </c>
      <c r="C2561" s="120"/>
      <c r="D2561" s="106">
        <v>101896</v>
      </c>
      <c r="E2561" s="107" t="s">
        <v>30</v>
      </c>
      <c r="F2561" s="108">
        <v>2474.5</v>
      </c>
      <c r="G2561" s="111">
        <v>42787</v>
      </c>
      <c r="H2561" s="93">
        <f t="shared" si="73"/>
        <v>2474.5</v>
      </c>
      <c r="I2561" s="108">
        <f t="shared" si="74"/>
        <v>0</v>
      </c>
      <c r="J2561" s="21"/>
    </row>
    <row r="2562" spans="1:10" x14ac:dyDescent="0.25">
      <c r="A2562" s="103">
        <v>42787</v>
      </c>
      <c r="B2562" s="119" t="s">
        <v>6852</v>
      </c>
      <c r="C2562" s="120"/>
      <c r="D2562" s="106">
        <v>101897</v>
      </c>
      <c r="E2562" s="107" t="s">
        <v>133</v>
      </c>
      <c r="F2562" s="108">
        <v>598</v>
      </c>
      <c r="G2562" s="111">
        <v>42787</v>
      </c>
      <c r="H2562" s="93">
        <f t="shared" si="73"/>
        <v>598</v>
      </c>
      <c r="I2562" s="108">
        <f t="shared" si="74"/>
        <v>0</v>
      </c>
      <c r="J2562" s="21"/>
    </row>
    <row r="2563" spans="1:10" x14ac:dyDescent="0.25">
      <c r="A2563" s="103">
        <v>42787</v>
      </c>
      <c r="B2563" s="119" t="s">
        <v>6853</v>
      </c>
      <c r="C2563" s="120"/>
      <c r="D2563" s="106">
        <v>101898</v>
      </c>
      <c r="E2563" s="107" t="s">
        <v>133</v>
      </c>
      <c r="F2563" s="108">
        <v>126</v>
      </c>
      <c r="G2563" s="111">
        <v>42787</v>
      </c>
      <c r="H2563" s="93">
        <f t="shared" si="73"/>
        <v>126</v>
      </c>
      <c r="I2563" s="108">
        <f t="shared" si="74"/>
        <v>0</v>
      </c>
      <c r="J2563" s="21"/>
    </row>
    <row r="2564" spans="1:10" x14ac:dyDescent="0.25">
      <c r="A2564" s="103">
        <v>42787</v>
      </c>
      <c r="B2564" s="119" t="s">
        <v>6854</v>
      </c>
      <c r="C2564" s="120"/>
      <c r="D2564" s="106">
        <v>101899</v>
      </c>
      <c r="E2564" s="107" t="s">
        <v>1141</v>
      </c>
      <c r="F2564" s="108">
        <v>403</v>
      </c>
      <c r="G2564" s="111">
        <v>42787</v>
      </c>
      <c r="H2564" s="93">
        <f t="shared" ref="H2564:H2627" si="75">F2564</f>
        <v>403</v>
      </c>
      <c r="I2564" s="108">
        <f t="shared" si="74"/>
        <v>0</v>
      </c>
      <c r="J2564" s="21"/>
    </row>
    <row r="2565" spans="1:10" x14ac:dyDescent="0.25">
      <c r="A2565" s="103">
        <v>42787</v>
      </c>
      <c r="B2565" s="119" t="s">
        <v>6855</v>
      </c>
      <c r="C2565" s="120"/>
      <c r="D2565" s="106">
        <v>101900</v>
      </c>
      <c r="E2565" s="107" t="s">
        <v>208</v>
      </c>
      <c r="F2565" s="108">
        <v>10310.4</v>
      </c>
      <c r="G2565" s="111">
        <v>42787</v>
      </c>
      <c r="H2565" s="93">
        <f t="shared" si="75"/>
        <v>10310.4</v>
      </c>
      <c r="I2565" s="108">
        <f t="shared" si="74"/>
        <v>0</v>
      </c>
      <c r="J2565" s="21"/>
    </row>
    <row r="2566" spans="1:10" x14ac:dyDescent="0.25">
      <c r="A2566" s="103">
        <v>42787</v>
      </c>
      <c r="B2566" s="119" t="s">
        <v>6856</v>
      </c>
      <c r="C2566" s="120"/>
      <c r="D2566" s="106">
        <v>101901</v>
      </c>
      <c r="E2566" s="107" t="s">
        <v>4932</v>
      </c>
      <c r="F2566" s="108">
        <v>4963.2</v>
      </c>
      <c r="G2566" s="111">
        <v>42787</v>
      </c>
      <c r="H2566" s="93">
        <f t="shared" si="75"/>
        <v>4963.2</v>
      </c>
      <c r="I2566" s="108">
        <f t="shared" si="74"/>
        <v>0</v>
      </c>
      <c r="J2566" s="21"/>
    </row>
    <row r="2567" spans="1:10" x14ac:dyDescent="0.25">
      <c r="A2567" s="103">
        <v>42787</v>
      </c>
      <c r="B2567" s="119" t="s">
        <v>6857</v>
      </c>
      <c r="C2567" s="120"/>
      <c r="D2567" s="106">
        <v>101902</v>
      </c>
      <c r="E2567" s="107" t="s">
        <v>53</v>
      </c>
      <c r="F2567" s="108">
        <v>1393.8</v>
      </c>
      <c r="G2567" s="111">
        <v>42787</v>
      </c>
      <c r="H2567" s="93">
        <f t="shared" si="75"/>
        <v>1393.8</v>
      </c>
      <c r="I2567" s="108">
        <f t="shared" si="74"/>
        <v>0</v>
      </c>
      <c r="J2567" s="21"/>
    </row>
    <row r="2568" spans="1:10" x14ac:dyDescent="0.25">
      <c r="A2568" s="103">
        <v>42787</v>
      </c>
      <c r="B2568" s="119" t="s">
        <v>6858</v>
      </c>
      <c r="C2568" s="120"/>
      <c r="D2568" s="106">
        <v>101903</v>
      </c>
      <c r="E2568" s="107" t="s">
        <v>10</v>
      </c>
      <c r="F2568" s="108">
        <v>220394.6</v>
      </c>
      <c r="G2568" s="111">
        <v>42790</v>
      </c>
      <c r="H2568" s="93">
        <f t="shared" si="75"/>
        <v>220394.6</v>
      </c>
      <c r="I2568" s="108">
        <f t="shared" si="74"/>
        <v>0</v>
      </c>
      <c r="J2568" s="21"/>
    </row>
    <row r="2569" spans="1:10" x14ac:dyDescent="0.25">
      <c r="A2569" s="103">
        <v>42787</v>
      </c>
      <c r="B2569" s="119" t="s">
        <v>6859</v>
      </c>
      <c r="C2569" s="120"/>
      <c r="D2569" s="106">
        <v>101904</v>
      </c>
      <c r="E2569" s="107" t="s">
        <v>1269</v>
      </c>
      <c r="F2569" s="108">
        <v>3931.2</v>
      </c>
      <c r="G2569" s="111">
        <v>42787</v>
      </c>
      <c r="H2569" s="93">
        <f t="shared" si="75"/>
        <v>3931.2</v>
      </c>
      <c r="I2569" s="108">
        <f t="shared" si="74"/>
        <v>0</v>
      </c>
      <c r="J2569" s="21"/>
    </row>
    <row r="2570" spans="1:10" x14ac:dyDescent="0.25">
      <c r="A2570" s="103">
        <v>42787</v>
      </c>
      <c r="B2570" s="119" t="s">
        <v>6860</v>
      </c>
      <c r="C2570" s="120"/>
      <c r="D2570" s="106">
        <v>101905</v>
      </c>
      <c r="E2570" s="107" t="s">
        <v>236</v>
      </c>
      <c r="F2570" s="108">
        <v>2053.4</v>
      </c>
      <c r="G2570" s="111">
        <v>42791</v>
      </c>
      <c r="H2570" s="93">
        <f t="shared" si="75"/>
        <v>2053.4</v>
      </c>
      <c r="I2570" s="108">
        <f t="shared" si="74"/>
        <v>0</v>
      </c>
      <c r="J2570" s="21"/>
    </row>
    <row r="2571" spans="1:10" x14ac:dyDescent="0.25">
      <c r="A2571" s="103">
        <v>42787</v>
      </c>
      <c r="B2571" s="119" t="s">
        <v>6861</v>
      </c>
      <c r="C2571" s="120"/>
      <c r="D2571" s="106">
        <v>101906</v>
      </c>
      <c r="E2571" s="107" t="s">
        <v>10</v>
      </c>
      <c r="F2571" s="108">
        <v>4633.3999999999996</v>
      </c>
      <c r="G2571" s="111">
        <v>42790</v>
      </c>
      <c r="H2571" s="93">
        <f t="shared" si="75"/>
        <v>4633.3999999999996</v>
      </c>
      <c r="I2571" s="108">
        <f t="shared" si="74"/>
        <v>0</v>
      </c>
      <c r="J2571" s="21"/>
    </row>
    <row r="2572" spans="1:10" x14ac:dyDescent="0.25">
      <c r="A2572" s="103">
        <v>42787</v>
      </c>
      <c r="B2572" s="119" t="s">
        <v>6862</v>
      </c>
      <c r="C2572" s="120"/>
      <c r="D2572" s="106">
        <v>101907</v>
      </c>
      <c r="E2572" s="116" t="s">
        <v>186</v>
      </c>
      <c r="F2572" s="117">
        <v>0</v>
      </c>
      <c r="G2572" s="118" t="s">
        <v>95</v>
      </c>
      <c r="H2572" s="117">
        <f t="shared" si="75"/>
        <v>0</v>
      </c>
      <c r="I2572" s="117">
        <f t="shared" si="74"/>
        <v>0</v>
      </c>
      <c r="J2572" s="21"/>
    </row>
    <row r="2573" spans="1:10" x14ac:dyDescent="0.25">
      <c r="A2573" s="103">
        <v>42787</v>
      </c>
      <c r="B2573" s="119" t="s">
        <v>6863</v>
      </c>
      <c r="C2573" s="120"/>
      <c r="D2573" s="106">
        <v>101908</v>
      </c>
      <c r="E2573" s="116" t="s">
        <v>186</v>
      </c>
      <c r="F2573" s="117">
        <v>0</v>
      </c>
      <c r="G2573" s="118" t="s">
        <v>95</v>
      </c>
      <c r="H2573" s="117">
        <f t="shared" si="75"/>
        <v>0</v>
      </c>
      <c r="I2573" s="117">
        <f t="shared" si="74"/>
        <v>0</v>
      </c>
      <c r="J2573" s="21"/>
    </row>
    <row r="2574" spans="1:10" x14ac:dyDescent="0.25">
      <c r="A2574" s="103">
        <v>42787</v>
      </c>
      <c r="B2574" s="119" t="s">
        <v>6864</v>
      </c>
      <c r="C2574" s="120"/>
      <c r="D2574" s="106">
        <v>101909</v>
      </c>
      <c r="E2574" s="107" t="s">
        <v>186</v>
      </c>
      <c r="F2574" s="108">
        <v>3200.7</v>
      </c>
      <c r="G2574" s="111">
        <v>42791</v>
      </c>
      <c r="H2574" s="93">
        <f t="shared" si="75"/>
        <v>3200.7</v>
      </c>
      <c r="I2574" s="108">
        <f t="shared" si="74"/>
        <v>0</v>
      </c>
      <c r="J2574" s="21"/>
    </row>
    <row r="2575" spans="1:10" x14ac:dyDescent="0.25">
      <c r="A2575" s="103">
        <v>42787</v>
      </c>
      <c r="B2575" s="119" t="s">
        <v>6865</v>
      </c>
      <c r="C2575" s="120"/>
      <c r="D2575" s="106">
        <v>101910</v>
      </c>
      <c r="E2575" s="107" t="s">
        <v>285</v>
      </c>
      <c r="F2575" s="108">
        <v>680</v>
      </c>
      <c r="G2575" s="112">
        <v>42787</v>
      </c>
      <c r="H2575" s="113">
        <f>2100</f>
        <v>2100</v>
      </c>
      <c r="I2575" s="113">
        <f t="shared" si="74"/>
        <v>-1420</v>
      </c>
      <c r="J2575" s="21"/>
    </row>
    <row r="2576" spans="1:10" x14ac:dyDescent="0.25">
      <c r="A2576" s="103">
        <v>42787</v>
      </c>
      <c r="B2576" s="119" t="s">
        <v>6866</v>
      </c>
      <c r="C2576" s="120"/>
      <c r="D2576" s="106">
        <v>101911</v>
      </c>
      <c r="E2576" s="107" t="s">
        <v>305</v>
      </c>
      <c r="F2576" s="108">
        <v>462.8</v>
      </c>
      <c r="G2576" s="111">
        <v>42790</v>
      </c>
      <c r="H2576" s="93">
        <f t="shared" si="75"/>
        <v>462.8</v>
      </c>
      <c r="I2576" s="108">
        <f t="shared" si="74"/>
        <v>0</v>
      </c>
      <c r="J2576" s="21"/>
    </row>
    <row r="2577" spans="1:10" x14ac:dyDescent="0.25">
      <c r="A2577" s="103">
        <v>42787</v>
      </c>
      <c r="B2577" s="119" t="s">
        <v>6867</v>
      </c>
      <c r="C2577" s="120"/>
      <c r="D2577" s="106">
        <v>101912</v>
      </c>
      <c r="E2577" s="107" t="s">
        <v>476</v>
      </c>
      <c r="F2577" s="108">
        <v>3581.4</v>
      </c>
      <c r="G2577" s="111">
        <v>42790</v>
      </c>
      <c r="H2577" s="93">
        <f t="shared" si="75"/>
        <v>3581.4</v>
      </c>
      <c r="I2577" s="108">
        <f t="shared" si="74"/>
        <v>0</v>
      </c>
      <c r="J2577" s="21"/>
    </row>
    <row r="2578" spans="1:10" x14ac:dyDescent="0.25">
      <c r="A2578" s="103">
        <v>42787</v>
      </c>
      <c r="B2578" s="119" t="s">
        <v>6868</v>
      </c>
      <c r="C2578" s="120"/>
      <c r="D2578" s="106">
        <v>101913</v>
      </c>
      <c r="E2578" s="107" t="s">
        <v>2986</v>
      </c>
      <c r="F2578" s="108">
        <v>2928.9</v>
      </c>
      <c r="G2578" s="112">
        <v>42788</v>
      </c>
      <c r="H2578" s="113">
        <f>828.9</f>
        <v>828.9</v>
      </c>
      <c r="I2578" s="113">
        <f t="shared" si="74"/>
        <v>2100</v>
      </c>
      <c r="J2578" s="21"/>
    </row>
    <row r="2579" spans="1:10" x14ac:dyDescent="0.25">
      <c r="A2579" s="103">
        <v>42787</v>
      </c>
      <c r="B2579" s="119" t="s">
        <v>6869</v>
      </c>
      <c r="C2579" s="120"/>
      <c r="D2579" s="106">
        <v>101914</v>
      </c>
      <c r="E2579" s="107" t="s">
        <v>85</v>
      </c>
      <c r="F2579" s="108">
        <v>9937.2000000000007</v>
      </c>
      <c r="G2579" s="111">
        <v>42787</v>
      </c>
      <c r="H2579" s="93">
        <f t="shared" si="75"/>
        <v>9937.2000000000007</v>
      </c>
      <c r="I2579" s="108">
        <f t="shared" si="74"/>
        <v>0</v>
      </c>
      <c r="J2579" s="21"/>
    </row>
    <row r="2580" spans="1:10" x14ac:dyDescent="0.25">
      <c r="A2580" s="103">
        <v>42787</v>
      </c>
      <c r="B2580" s="119" t="s">
        <v>6870</v>
      </c>
      <c r="C2580" s="120"/>
      <c r="D2580" s="106">
        <v>101915</v>
      </c>
      <c r="E2580" s="107" t="s">
        <v>264</v>
      </c>
      <c r="F2580" s="108">
        <v>7244.6</v>
      </c>
      <c r="G2580" s="111">
        <v>42787</v>
      </c>
      <c r="H2580" s="93">
        <f t="shared" si="75"/>
        <v>7244.6</v>
      </c>
      <c r="I2580" s="108">
        <f t="shared" si="74"/>
        <v>0</v>
      </c>
      <c r="J2580" s="21"/>
    </row>
    <row r="2581" spans="1:10" x14ac:dyDescent="0.25">
      <c r="A2581" s="103">
        <v>42787</v>
      </c>
      <c r="B2581" s="119" t="s">
        <v>6871</v>
      </c>
      <c r="C2581" s="120"/>
      <c r="D2581" s="106">
        <v>101916</v>
      </c>
      <c r="E2581" s="107" t="s">
        <v>115</v>
      </c>
      <c r="F2581" s="108">
        <v>3060.6</v>
      </c>
      <c r="G2581" s="111">
        <v>42787</v>
      </c>
      <c r="H2581" s="93">
        <f t="shared" si="75"/>
        <v>3060.6</v>
      </c>
      <c r="I2581" s="108">
        <f t="shared" si="74"/>
        <v>0</v>
      </c>
      <c r="J2581" s="21"/>
    </row>
    <row r="2582" spans="1:10" x14ac:dyDescent="0.25">
      <c r="A2582" s="103">
        <v>42787</v>
      </c>
      <c r="B2582" s="119" t="s">
        <v>6872</v>
      </c>
      <c r="C2582" s="120"/>
      <c r="D2582" s="106">
        <v>101917</v>
      </c>
      <c r="E2582" s="107" t="s">
        <v>137</v>
      </c>
      <c r="F2582" s="108">
        <v>2358.4</v>
      </c>
      <c r="G2582" s="111">
        <v>42787</v>
      </c>
      <c r="H2582" s="93">
        <f t="shared" si="75"/>
        <v>2358.4</v>
      </c>
      <c r="I2582" s="108">
        <f t="shared" si="74"/>
        <v>0</v>
      </c>
      <c r="J2582" s="21"/>
    </row>
    <row r="2583" spans="1:10" x14ac:dyDescent="0.25">
      <c r="A2583" s="103">
        <v>42787</v>
      </c>
      <c r="B2583" s="119" t="s">
        <v>6873</v>
      </c>
      <c r="C2583" s="120"/>
      <c r="D2583" s="106">
        <v>101918</v>
      </c>
      <c r="E2583" s="107" t="s">
        <v>8</v>
      </c>
      <c r="F2583" s="108">
        <v>2072</v>
      </c>
      <c r="G2583" s="111">
        <v>42788</v>
      </c>
      <c r="H2583" s="93">
        <f t="shared" si="75"/>
        <v>2072</v>
      </c>
      <c r="I2583" s="108">
        <f t="shared" si="74"/>
        <v>0</v>
      </c>
      <c r="J2583" s="21"/>
    </row>
    <row r="2584" spans="1:10" x14ac:dyDescent="0.25">
      <c r="A2584" s="103">
        <v>42787</v>
      </c>
      <c r="B2584" s="119" t="s">
        <v>6874</v>
      </c>
      <c r="C2584" s="120"/>
      <c r="D2584" s="106">
        <v>101919</v>
      </c>
      <c r="E2584" s="107" t="s">
        <v>302</v>
      </c>
      <c r="F2584" s="108">
        <v>4977.6000000000004</v>
      </c>
      <c r="G2584" s="111">
        <v>42788</v>
      </c>
      <c r="H2584" s="93">
        <f t="shared" si="75"/>
        <v>4977.6000000000004</v>
      </c>
      <c r="I2584" s="108">
        <f t="shared" si="74"/>
        <v>0</v>
      </c>
      <c r="J2584" s="21"/>
    </row>
    <row r="2585" spans="1:10" x14ac:dyDescent="0.25">
      <c r="A2585" s="103">
        <v>42787</v>
      </c>
      <c r="B2585" s="119" t="s">
        <v>6875</v>
      </c>
      <c r="C2585" s="120"/>
      <c r="D2585" s="106">
        <v>101920</v>
      </c>
      <c r="E2585" s="107" t="s">
        <v>302</v>
      </c>
      <c r="F2585" s="108">
        <v>6860.8</v>
      </c>
      <c r="G2585" s="111">
        <v>42788</v>
      </c>
      <c r="H2585" s="93">
        <f t="shared" si="75"/>
        <v>6860.8</v>
      </c>
      <c r="I2585" s="108">
        <f t="shared" si="74"/>
        <v>0</v>
      </c>
      <c r="J2585" s="21"/>
    </row>
    <row r="2586" spans="1:10" x14ac:dyDescent="0.25">
      <c r="A2586" s="103">
        <v>42787</v>
      </c>
      <c r="B2586" s="119" t="s">
        <v>6876</v>
      </c>
      <c r="C2586" s="120"/>
      <c r="D2586" s="106">
        <v>101921</v>
      </c>
      <c r="E2586" s="107" t="s">
        <v>220</v>
      </c>
      <c r="F2586" s="108">
        <v>2619.6</v>
      </c>
      <c r="G2586" s="111">
        <v>42788</v>
      </c>
      <c r="H2586" s="93">
        <f t="shared" si="75"/>
        <v>2619.6</v>
      </c>
      <c r="I2586" s="108">
        <f t="shared" si="74"/>
        <v>0</v>
      </c>
      <c r="J2586" s="21"/>
    </row>
    <row r="2587" spans="1:10" x14ac:dyDescent="0.25">
      <c r="A2587" s="103">
        <v>42787</v>
      </c>
      <c r="B2587" s="119" t="s">
        <v>6877</v>
      </c>
      <c r="C2587" s="120"/>
      <c r="D2587" s="106">
        <v>101922</v>
      </c>
      <c r="E2587" s="107" t="s">
        <v>1325</v>
      </c>
      <c r="F2587" s="108">
        <v>2055.5</v>
      </c>
      <c r="G2587" s="111">
        <v>42788</v>
      </c>
      <c r="H2587" s="93">
        <f t="shared" si="75"/>
        <v>2055.5</v>
      </c>
      <c r="I2587" s="108">
        <f t="shared" si="74"/>
        <v>0</v>
      </c>
      <c r="J2587" s="21"/>
    </row>
    <row r="2588" spans="1:10" x14ac:dyDescent="0.25">
      <c r="A2588" s="103">
        <v>42787</v>
      </c>
      <c r="B2588" s="119" t="s">
        <v>6878</v>
      </c>
      <c r="C2588" s="120"/>
      <c r="D2588" s="106">
        <v>101923</v>
      </c>
      <c r="E2588" s="107" t="s">
        <v>30</v>
      </c>
      <c r="F2588" s="108">
        <v>561</v>
      </c>
      <c r="G2588" s="111">
        <v>42788</v>
      </c>
      <c r="H2588" s="93">
        <f t="shared" si="75"/>
        <v>561</v>
      </c>
      <c r="I2588" s="108">
        <f t="shared" si="74"/>
        <v>0</v>
      </c>
      <c r="J2588" s="21"/>
    </row>
    <row r="2589" spans="1:10" x14ac:dyDescent="0.25">
      <c r="A2589" s="103">
        <v>42787</v>
      </c>
      <c r="B2589" s="119" t="s">
        <v>6879</v>
      </c>
      <c r="C2589" s="120"/>
      <c r="D2589" s="106">
        <v>101924</v>
      </c>
      <c r="E2589" s="107" t="s">
        <v>426</v>
      </c>
      <c r="F2589" s="108">
        <v>22755.8</v>
      </c>
      <c r="G2589" s="111">
        <v>42793</v>
      </c>
      <c r="H2589" s="93">
        <f t="shared" si="75"/>
        <v>22755.8</v>
      </c>
      <c r="I2589" s="108">
        <f t="shared" si="74"/>
        <v>0</v>
      </c>
      <c r="J2589" s="21"/>
    </row>
    <row r="2590" spans="1:10" x14ac:dyDescent="0.25">
      <c r="A2590" s="103">
        <v>42787</v>
      </c>
      <c r="B2590" s="119" t="s">
        <v>6880</v>
      </c>
      <c r="C2590" s="120"/>
      <c r="D2590" s="106">
        <v>101925</v>
      </c>
      <c r="E2590" s="107" t="s">
        <v>222</v>
      </c>
      <c r="F2590" s="108">
        <v>12390.4</v>
      </c>
      <c r="G2590" s="111">
        <v>42738</v>
      </c>
      <c r="H2590" s="93">
        <f t="shared" si="75"/>
        <v>12390.4</v>
      </c>
      <c r="I2590" s="108">
        <f t="shared" si="74"/>
        <v>0</v>
      </c>
      <c r="J2590" s="21"/>
    </row>
    <row r="2591" spans="1:10" x14ac:dyDescent="0.25">
      <c r="A2591" s="103">
        <v>42787</v>
      </c>
      <c r="B2591" s="119" t="s">
        <v>6881</v>
      </c>
      <c r="C2591" s="120"/>
      <c r="D2591" s="106">
        <v>101926</v>
      </c>
      <c r="E2591" s="107" t="s">
        <v>205</v>
      </c>
      <c r="F2591" s="108">
        <v>1115.4000000000001</v>
      </c>
      <c r="G2591" s="111">
        <v>42787</v>
      </c>
      <c r="H2591" s="93">
        <f t="shared" si="75"/>
        <v>1115.4000000000001</v>
      </c>
      <c r="I2591" s="108">
        <f t="shared" si="74"/>
        <v>0</v>
      </c>
      <c r="J2591" s="21"/>
    </row>
    <row r="2592" spans="1:10" x14ac:dyDescent="0.25">
      <c r="A2592" s="103">
        <v>42787</v>
      </c>
      <c r="B2592" s="119" t="s">
        <v>6882</v>
      </c>
      <c r="C2592" s="120"/>
      <c r="D2592" s="106">
        <v>101927</v>
      </c>
      <c r="E2592" s="107" t="s">
        <v>231</v>
      </c>
      <c r="F2592" s="108">
        <v>7974.6</v>
      </c>
      <c r="G2592" s="111">
        <v>42788</v>
      </c>
      <c r="H2592" s="93">
        <f t="shared" si="75"/>
        <v>7974.6</v>
      </c>
      <c r="I2592" s="108">
        <f t="shared" si="74"/>
        <v>0</v>
      </c>
      <c r="J2592" s="21"/>
    </row>
    <row r="2593" spans="1:10" x14ac:dyDescent="0.25">
      <c r="A2593" s="103">
        <v>42787</v>
      </c>
      <c r="B2593" s="119" t="s">
        <v>6883</v>
      </c>
      <c r="C2593" s="120"/>
      <c r="D2593" s="106">
        <v>101928</v>
      </c>
      <c r="E2593" s="107" t="s">
        <v>785</v>
      </c>
      <c r="F2593" s="108">
        <v>5464.8</v>
      </c>
      <c r="G2593" s="111">
        <v>42787</v>
      </c>
      <c r="H2593" s="93">
        <f t="shared" si="75"/>
        <v>5464.8</v>
      </c>
      <c r="I2593" s="108">
        <f t="shared" si="74"/>
        <v>0</v>
      </c>
      <c r="J2593" s="21"/>
    </row>
    <row r="2594" spans="1:10" x14ac:dyDescent="0.25">
      <c r="A2594" s="103">
        <v>42787</v>
      </c>
      <c r="B2594" s="119" t="s">
        <v>6884</v>
      </c>
      <c r="C2594" s="120"/>
      <c r="D2594" s="106">
        <v>101929</v>
      </c>
      <c r="E2594" s="107" t="s">
        <v>115</v>
      </c>
      <c r="F2594" s="108">
        <v>769.6</v>
      </c>
      <c r="G2594" s="111">
        <v>42787</v>
      </c>
      <c r="H2594" s="93">
        <f t="shared" si="75"/>
        <v>769.6</v>
      </c>
      <c r="I2594" s="108">
        <f t="shared" si="74"/>
        <v>0</v>
      </c>
      <c r="J2594" s="21"/>
    </row>
    <row r="2595" spans="1:10" x14ac:dyDescent="0.25">
      <c r="A2595" s="103">
        <v>42787</v>
      </c>
      <c r="B2595" s="119" t="s">
        <v>6885</v>
      </c>
      <c r="C2595" s="120"/>
      <c r="D2595" s="106">
        <v>101930</v>
      </c>
      <c r="E2595" s="107" t="s">
        <v>352</v>
      </c>
      <c r="F2595" s="108">
        <v>4508.1000000000004</v>
      </c>
      <c r="G2595" s="111">
        <v>42787</v>
      </c>
      <c r="H2595" s="93">
        <f t="shared" si="75"/>
        <v>4508.1000000000004</v>
      </c>
      <c r="I2595" s="108">
        <f t="shared" si="74"/>
        <v>0</v>
      </c>
      <c r="J2595" s="21"/>
    </row>
    <row r="2596" spans="1:10" x14ac:dyDescent="0.25">
      <c r="A2596" s="103">
        <v>42787</v>
      </c>
      <c r="B2596" s="119" t="s">
        <v>6886</v>
      </c>
      <c r="C2596" s="120"/>
      <c r="D2596" s="106">
        <v>101931</v>
      </c>
      <c r="E2596" s="107" t="s">
        <v>5115</v>
      </c>
      <c r="F2596" s="108">
        <v>2200</v>
      </c>
      <c r="G2596" s="111">
        <v>42787</v>
      </c>
      <c r="H2596" s="93">
        <f t="shared" si="75"/>
        <v>2200</v>
      </c>
      <c r="I2596" s="108">
        <f t="shared" si="74"/>
        <v>0</v>
      </c>
      <c r="J2596" s="21"/>
    </row>
    <row r="2597" spans="1:10" x14ac:dyDescent="0.25">
      <c r="A2597" s="103">
        <v>42787</v>
      </c>
      <c r="B2597" s="119" t="s">
        <v>6887</v>
      </c>
      <c r="C2597" s="120"/>
      <c r="D2597" s="106">
        <v>101932</v>
      </c>
      <c r="E2597" s="107" t="s">
        <v>921</v>
      </c>
      <c r="F2597" s="108">
        <v>2337.3000000000002</v>
      </c>
      <c r="G2597" s="111">
        <v>42787</v>
      </c>
      <c r="H2597" s="93">
        <f t="shared" si="75"/>
        <v>2337.3000000000002</v>
      </c>
      <c r="I2597" s="108">
        <f t="shared" si="74"/>
        <v>0</v>
      </c>
      <c r="J2597" s="21"/>
    </row>
    <row r="2598" spans="1:10" x14ac:dyDescent="0.25">
      <c r="A2598" s="103">
        <v>42787</v>
      </c>
      <c r="B2598" s="119" t="s">
        <v>6888</v>
      </c>
      <c r="C2598" s="120"/>
      <c r="D2598" s="106">
        <v>101933</v>
      </c>
      <c r="E2598" s="107" t="s">
        <v>472</v>
      </c>
      <c r="F2598" s="108">
        <v>20129.599999999999</v>
      </c>
      <c r="G2598" s="111">
        <v>42787</v>
      </c>
      <c r="H2598" s="93">
        <f t="shared" si="75"/>
        <v>20129.599999999999</v>
      </c>
      <c r="I2598" s="108">
        <f t="shared" si="74"/>
        <v>0</v>
      </c>
      <c r="J2598" s="21"/>
    </row>
    <row r="2599" spans="1:10" x14ac:dyDescent="0.25">
      <c r="A2599" s="103">
        <v>42787</v>
      </c>
      <c r="B2599" s="119" t="s">
        <v>6889</v>
      </c>
      <c r="C2599" s="120"/>
      <c r="D2599" s="106">
        <v>101934</v>
      </c>
      <c r="E2599" s="107" t="s">
        <v>30</v>
      </c>
      <c r="F2599" s="108">
        <v>14.44</v>
      </c>
      <c r="G2599" s="111">
        <v>42787</v>
      </c>
      <c r="H2599" s="93">
        <f t="shared" si="75"/>
        <v>14.44</v>
      </c>
      <c r="I2599" s="108">
        <f t="shared" si="74"/>
        <v>0</v>
      </c>
      <c r="J2599" s="21"/>
    </row>
    <row r="2600" spans="1:10" x14ac:dyDescent="0.25">
      <c r="A2600" s="103">
        <v>42787</v>
      </c>
      <c r="B2600" s="119" t="s">
        <v>6890</v>
      </c>
      <c r="C2600" s="120"/>
      <c r="D2600" s="106">
        <v>101935</v>
      </c>
      <c r="E2600" s="107" t="s">
        <v>544</v>
      </c>
      <c r="F2600" s="108">
        <v>4936</v>
      </c>
      <c r="G2600" s="111">
        <v>42794</v>
      </c>
      <c r="H2600" s="93">
        <f t="shared" si="75"/>
        <v>4936</v>
      </c>
      <c r="I2600" s="108">
        <f t="shared" si="74"/>
        <v>0</v>
      </c>
      <c r="J2600" s="21"/>
    </row>
    <row r="2601" spans="1:10" ht="30" x14ac:dyDescent="0.25">
      <c r="A2601" s="103">
        <v>42787</v>
      </c>
      <c r="B2601" s="119" t="s">
        <v>6891</v>
      </c>
      <c r="C2601" s="120"/>
      <c r="D2601" s="106">
        <v>101936</v>
      </c>
      <c r="E2601" s="107" t="s">
        <v>10</v>
      </c>
      <c r="F2601" s="108">
        <v>21397.06</v>
      </c>
      <c r="G2601" s="114" t="s">
        <v>6892</v>
      </c>
      <c r="H2601" s="115">
        <f>8787.84+12609.22</f>
        <v>21397.059999999998</v>
      </c>
      <c r="I2601" s="115">
        <f t="shared" si="74"/>
        <v>0</v>
      </c>
      <c r="J2601" s="21"/>
    </row>
    <row r="2602" spans="1:10" x14ac:dyDescent="0.25">
      <c r="A2602" s="103">
        <v>42787</v>
      </c>
      <c r="B2602" s="119" t="s">
        <v>6893</v>
      </c>
      <c r="C2602" s="120"/>
      <c r="D2602" s="106">
        <v>101937</v>
      </c>
      <c r="E2602" s="107" t="s">
        <v>10</v>
      </c>
      <c r="F2602" s="108">
        <v>67.2</v>
      </c>
      <c r="G2602" s="111">
        <v>42791</v>
      </c>
      <c r="H2602" s="93">
        <f t="shared" si="75"/>
        <v>67.2</v>
      </c>
      <c r="I2602" s="108">
        <f t="shared" si="74"/>
        <v>0</v>
      </c>
      <c r="J2602" s="21"/>
    </row>
    <row r="2603" spans="1:10" x14ac:dyDescent="0.25">
      <c r="A2603" s="103">
        <v>42787</v>
      </c>
      <c r="B2603" s="119" t="s">
        <v>6894</v>
      </c>
      <c r="C2603" s="120"/>
      <c r="D2603" s="106">
        <v>101938</v>
      </c>
      <c r="E2603" s="107" t="s">
        <v>800</v>
      </c>
      <c r="F2603" s="108">
        <v>12424.9</v>
      </c>
      <c r="G2603" s="111">
        <v>42794</v>
      </c>
      <c r="H2603" s="93">
        <f t="shared" si="75"/>
        <v>12424.9</v>
      </c>
      <c r="I2603" s="108">
        <f t="shared" si="74"/>
        <v>0</v>
      </c>
      <c r="J2603" s="21"/>
    </row>
    <row r="2604" spans="1:10" x14ac:dyDescent="0.25">
      <c r="A2604" s="103">
        <v>42787</v>
      </c>
      <c r="B2604" s="119" t="s">
        <v>6895</v>
      </c>
      <c r="C2604" s="120"/>
      <c r="D2604" s="106">
        <v>101939</v>
      </c>
      <c r="E2604" s="107" t="s">
        <v>30</v>
      </c>
      <c r="F2604" s="108">
        <v>742.6</v>
      </c>
      <c r="G2604" s="111">
        <v>42788</v>
      </c>
      <c r="H2604" s="93">
        <f t="shared" si="75"/>
        <v>742.6</v>
      </c>
      <c r="I2604" s="108">
        <f t="shared" si="74"/>
        <v>0</v>
      </c>
      <c r="J2604" s="21"/>
    </row>
    <row r="2605" spans="1:10" x14ac:dyDescent="0.25">
      <c r="A2605" s="103">
        <v>42788</v>
      </c>
      <c r="B2605" s="119" t="s">
        <v>6896</v>
      </c>
      <c r="C2605" s="120"/>
      <c r="D2605" s="106">
        <v>101940</v>
      </c>
      <c r="E2605" s="107" t="s">
        <v>231</v>
      </c>
      <c r="F2605" s="108">
        <v>5793.4</v>
      </c>
      <c r="G2605" s="111">
        <v>42788</v>
      </c>
      <c r="H2605" s="93">
        <f t="shared" si="75"/>
        <v>5793.4</v>
      </c>
      <c r="I2605" s="108">
        <f t="shared" si="74"/>
        <v>0</v>
      </c>
      <c r="J2605" s="21"/>
    </row>
    <row r="2606" spans="1:10" x14ac:dyDescent="0.25">
      <c r="A2606" s="103">
        <v>42788</v>
      </c>
      <c r="B2606" s="119" t="s">
        <v>6897</v>
      </c>
      <c r="C2606" s="120"/>
      <c r="D2606" s="106">
        <v>101941</v>
      </c>
      <c r="E2606" s="107" t="s">
        <v>231</v>
      </c>
      <c r="F2606" s="108">
        <v>31126.5</v>
      </c>
      <c r="G2606" s="111">
        <v>42789</v>
      </c>
      <c r="H2606" s="93">
        <f t="shared" si="75"/>
        <v>31126.5</v>
      </c>
      <c r="I2606" s="108">
        <f t="shared" si="74"/>
        <v>0</v>
      </c>
      <c r="J2606" s="21"/>
    </row>
    <row r="2607" spans="1:10" x14ac:dyDescent="0.25">
      <c r="A2607" s="103">
        <v>42788</v>
      </c>
      <c r="B2607" s="119" t="s">
        <v>6898</v>
      </c>
      <c r="C2607" s="120"/>
      <c r="D2607" s="106">
        <v>101942</v>
      </c>
      <c r="E2607" s="107" t="s">
        <v>26</v>
      </c>
      <c r="F2607" s="108">
        <v>16249.3</v>
      </c>
      <c r="G2607" s="111">
        <v>42788</v>
      </c>
      <c r="H2607" s="93">
        <f t="shared" si="75"/>
        <v>16249.3</v>
      </c>
      <c r="I2607" s="108">
        <f t="shared" si="74"/>
        <v>0</v>
      </c>
      <c r="J2607" s="21"/>
    </row>
    <row r="2608" spans="1:10" x14ac:dyDescent="0.25">
      <c r="A2608" s="103">
        <v>42788</v>
      </c>
      <c r="B2608" s="119" t="s">
        <v>6899</v>
      </c>
      <c r="C2608" s="120"/>
      <c r="D2608" s="106">
        <v>101943</v>
      </c>
      <c r="E2608" s="107" t="s">
        <v>428</v>
      </c>
      <c r="F2608" s="108">
        <v>3210.2</v>
      </c>
      <c r="G2608" s="111">
        <v>42789</v>
      </c>
      <c r="H2608" s="93">
        <f t="shared" si="75"/>
        <v>3210.2</v>
      </c>
      <c r="I2608" s="108">
        <f t="shared" si="74"/>
        <v>0</v>
      </c>
      <c r="J2608" s="21"/>
    </row>
    <row r="2609" spans="1:10" x14ac:dyDescent="0.25">
      <c r="A2609" s="103">
        <v>42788</v>
      </c>
      <c r="B2609" s="119" t="s">
        <v>6900</v>
      </c>
      <c r="C2609" s="120"/>
      <c r="D2609" s="106">
        <v>101944</v>
      </c>
      <c r="E2609" s="107" t="s">
        <v>17</v>
      </c>
      <c r="F2609" s="108">
        <v>2205</v>
      </c>
      <c r="G2609" s="111">
        <v>42788</v>
      </c>
      <c r="H2609" s="93">
        <f t="shared" si="75"/>
        <v>2205</v>
      </c>
      <c r="I2609" s="108">
        <f t="shared" si="74"/>
        <v>0</v>
      </c>
      <c r="J2609" s="21"/>
    </row>
    <row r="2610" spans="1:10" x14ac:dyDescent="0.25">
      <c r="A2610" s="103">
        <v>42788</v>
      </c>
      <c r="B2610" s="119" t="s">
        <v>6901</v>
      </c>
      <c r="C2610" s="120"/>
      <c r="D2610" s="106">
        <v>101945</v>
      </c>
      <c r="E2610" s="107" t="s">
        <v>71</v>
      </c>
      <c r="F2610" s="108">
        <v>2513</v>
      </c>
      <c r="G2610" s="111">
        <v>42788</v>
      </c>
      <c r="H2610" s="93">
        <f t="shared" si="75"/>
        <v>2513</v>
      </c>
      <c r="I2610" s="108">
        <f t="shared" si="74"/>
        <v>0</v>
      </c>
      <c r="J2610" s="21"/>
    </row>
    <row r="2611" spans="1:10" x14ac:dyDescent="0.25">
      <c r="A2611" s="103">
        <v>42788</v>
      </c>
      <c r="B2611" s="119" t="s">
        <v>6902</v>
      </c>
      <c r="C2611" s="120"/>
      <c r="D2611" s="106">
        <v>101946</v>
      </c>
      <c r="E2611" s="116" t="s">
        <v>1335</v>
      </c>
      <c r="F2611" s="117">
        <v>0</v>
      </c>
      <c r="G2611" s="118" t="s">
        <v>95</v>
      </c>
      <c r="H2611" s="117">
        <f t="shared" si="75"/>
        <v>0</v>
      </c>
      <c r="I2611" s="117">
        <f t="shared" si="74"/>
        <v>0</v>
      </c>
      <c r="J2611" s="21"/>
    </row>
    <row r="2612" spans="1:10" x14ac:dyDescent="0.25">
      <c r="A2612" s="103">
        <v>42788</v>
      </c>
      <c r="B2612" s="119" t="s">
        <v>6903</v>
      </c>
      <c r="C2612" s="120"/>
      <c r="D2612" s="106">
        <v>101947</v>
      </c>
      <c r="E2612" s="107" t="s">
        <v>1116</v>
      </c>
      <c r="F2612" s="108">
        <v>3037.3</v>
      </c>
      <c r="G2612" s="111">
        <v>42789</v>
      </c>
      <c r="H2612" s="93">
        <f t="shared" si="75"/>
        <v>3037.3</v>
      </c>
      <c r="I2612" s="108">
        <f t="shared" si="74"/>
        <v>0</v>
      </c>
      <c r="J2612" s="21"/>
    </row>
    <row r="2613" spans="1:10" x14ac:dyDescent="0.25">
      <c r="A2613" s="103">
        <v>42788</v>
      </c>
      <c r="B2613" s="119" t="s">
        <v>6904</v>
      </c>
      <c r="C2613" s="120"/>
      <c r="D2613" s="106">
        <v>101948</v>
      </c>
      <c r="E2613" s="107" t="s">
        <v>1335</v>
      </c>
      <c r="F2613" s="108">
        <v>12772.7</v>
      </c>
      <c r="G2613" s="111">
        <v>42788</v>
      </c>
      <c r="H2613" s="93">
        <f t="shared" si="75"/>
        <v>12772.7</v>
      </c>
      <c r="I2613" s="108">
        <f t="shared" si="74"/>
        <v>0</v>
      </c>
      <c r="J2613" s="21"/>
    </row>
    <row r="2614" spans="1:10" x14ac:dyDescent="0.25">
      <c r="A2614" s="103">
        <v>42788</v>
      </c>
      <c r="B2614" s="119" t="s">
        <v>6905</v>
      </c>
      <c r="C2614" s="120"/>
      <c r="D2614" s="106">
        <v>101949</v>
      </c>
      <c r="E2614" s="116" t="s">
        <v>28</v>
      </c>
      <c r="F2614" s="117">
        <v>0</v>
      </c>
      <c r="G2614" s="118" t="s">
        <v>95</v>
      </c>
      <c r="H2614" s="117">
        <f t="shared" si="75"/>
        <v>0</v>
      </c>
      <c r="I2614" s="117">
        <f t="shared" si="74"/>
        <v>0</v>
      </c>
      <c r="J2614" s="21"/>
    </row>
    <row r="2615" spans="1:10" x14ac:dyDescent="0.25">
      <c r="A2615" s="103">
        <v>42788</v>
      </c>
      <c r="B2615" s="119" t="s">
        <v>6906</v>
      </c>
      <c r="C2615" s="120"/>
      <c r="D2615" s="106">
        <v>101950</v>
      </c>
      <c r="E2615" s="107" t="s">
        <v>47</v>
      </c>
      <c r="F2615" s="108">
        <v>3971.3</v>
      </c>
      <c r="G2615" s="111">
        <v>42788</v>
      </c>
      <c r="H2615" s="93">
        <f t="shared" si="75"/>
        <v>3971.3</v>
      </c>
      <c r="I2615" s="108">
        <f t="shared" si="74"/>
        <v>0</v>
      </c>
      <c r="J2615" s="21"/>
    </row>
    <row r="2616" spans="1:10" x14ac:dyDescent="0.25">
      <c r="A2616" s="103">
        <v>42788</v>
      </c>
      <c r="B2616" s="119" t="s">
        <v>6907</v>
      </c>
      <c r="C2616" s="120"/>
      <c r="D2616" s="106">
        <v>101951</v>
      </c>
      <c r="E2616" s="107" t="s">
        <v>28</v>
      </c>
      <c r="F2616" s="108">
        <v>5039.6000000000004</v>
      </c>
      <c r="G2616" s="111">
        <v>42788</v>
      </c>
      <c r="H2616" s="93">
        <f t="shared" si="75"/>
        <v>5039.6000000000004</v>
      </c>
      <c r="I2616" s="108">
        <f t="shared" ref="I2616:I2679" si="76">F2616-H2616</f>
        <v>0</v>
      </c>
      <c r="J2616" s="21"/>
    </row>
    <row r="2617" spans="1:10" x14ac:dyDescent="0.25">
      <c r="A2617" s="103">
        <v>42788</v>
      </c>
      <c r="B2617" s="119" t="s">
        <v>6908</v>
      </c>
      <c r="C2617" s="120"/>
      <c r="D2617" s="106">
        <v>101952</v>
      </c>
      <c r="E2617" s="107" t="s">
        <v>51</v>
      </c>
      <c r="F2617" s="108">
        <v>3692.6</v>
      </c>
      <c r="G2617" s="111">
        <v>42790</v>
      </c>
      <c r="H2617" s="93">
        <f t="shared" si="75"/>
        <v>3692.6</v>
      </c>
      <c r="I2617" s="108">
        <f t="shared" si="76"/>
        <v>0</v>
      </c>
      <c r="J2617" s="21"/>
    </row>
    <row r="2618" spans="1:10" x14ac:dyDescent="0.25">
      <c r="A2618" s="103">
        <v>42788</v>
      </c>
      <c r="B2618" s="119" t="s">
        <v>6909</v>
      </c>
      <c r="C2618" s="120"/>
      <c r="D2618" s="106">
        <v>101953</v>
      </c>
      <c r="E2618" s="116" t="s">
        <v>5273</v>
      </c>
      <c r="F2618" s="117">
        <v>0</v>
      </c>
      <c r="G2618" s="118" t="s">
        <v>95</v>
      </c>
      <c r="H2618" s="117">
        <f t="shared" si="75"/>
        <v>0</v>
      </c>
      <c r="I2618" s="117">
        <f t="shared" si="76"/>
        <v>0</v>
      </c>
      <c r="J2618" s="21"/>
    </row>
    <row r="2619" spans="1:10" x14ac:dyDescent="0.25">
      <c r="A2619" s="103">
        <v>42788</v>
      </c>
      <c r="B2619" s="119" t="s">
        <v>6910</v>
      </c>
      <c r="C2619" s="120"/>
      <c r="D2619" s="106">
        <v>101954</v>
      </c>
      <c r="E2619" s="107" t="s">
        <v>250</v>
      </c>
      <c r="F2619" s="108">
        <v>7829.4</v>
      </c>
      <c r="G2619" s="111">
        <v>42789</v>
      </c>
      <c r="H2619" s="93">
        <f t="shared" si="75"/>
        <v>7829.4</v>
      </c>
      <c r="I2619" s="108">
        <f t="shared" si="76"/>
        <v>0</v>
      </c>
      <c r="J2619" s="21"/>
    </row>
    <row r="2620" spans="1:10" x14ac:dyDescent="0.25">
      <c r="A2620" s="103">
        <v>42788</v>
      </c>
      <c r="B2620" s="119" t="s">
        <v>6911</v>
      </c>
      <c r="C2620" s="120"/>
      <c r="D2620" s="106">
        <v>101955</v>
      </c>
      <c r="E2620" s="107" t="s">
        <v>35</v>
      </c>
      <c r="F2620" s="108">
        <v>10301.4</v>
      </c>
      <c r="G2620" s="111">
        <v>42790</v>
      </c>
      <c r="H2620" s="93">
        <f t="shared" si="75"/>
        <v>10301.4</v>
      </c>
      <c r="I2620" s="108">
        <f t="shared" si="76"/>
        <v>0</v>
      </c>
      <c r="J2620" s="21"/>
    </row>
    <row r="2621" spans="1:10" x14ac:dyDescent="0.25">
      <c r="A2621" s="103">
        <v>42788</v>
      </c>
      <c r="B2621" s="119" t="s">
        <v>6912</v>
      </c>
      <c r="C2621" s="120"/>
      <c r="D2621" s="106">
        <v>101956</v>
      </c>
      <c r="E2621" s="107" t="s">
        <v>43</v>
      </c>
      <c r="F2621" s="108">
        <v>1806.8</v>
      </c>
      <c r="G2621" s="111">
        <v>42790</v>
      </c>
      <c r="H2621" s="93">
        <f t="shared" si="75"/>
        <v>1806.8</v>
      </c>
      <c r="I2621" s="108">
        <f t="shared" si="76"/>
        <v>0</v>
      </c>
      <c r="J2621" s="21"/>
    </row>
    <row r="2622" spans="1:10" ht="30" x14ac:dyDescent="0.25">
      <c r="A2622" s="103">
        <v>42788</v>
      </c>
      <c r="B2622" s="119" t="s">
        <v>6913</v>
      </c>
      <c r="C2622" s="120"/>
      <c r="D2622" s="106">
        <v>101957</v>
      </c>
      <c r="E2622" s="107" t="s">
        <v>49</v>
      </c>
      <c r="F2622" s="108">
        <v>10685.6</v>
      </c>
      <c r="G2622" s="114" t="s">
        <v>6892</v>
      </c>
      <c r="H2622" s="115">
        <f>3700+6985.6</f>
        <v>10685.6</v>
      </c>
      <c r="I2622" s="115">
        <f t="shared" si="76"/>
        <v>0</v>
      </c>
      <c r="J2622" s="21"/>
    </row>
    <row r="2623" spans="1:10" x14ac:dyDescent="0.25">
      <c r="A2623" s="103">
        <v>42788</v>
      </c>
      <c r="B2623" s="119" t="s">
        <v>6914</v>
      </c>
      <c r="C2623" s="120"/>
      <c r="D2623" s="106">
        <v>101958</v>
      </c>
      <c r="E2623" s="107" t="s">
        <v>38</v>
      </c>
      <c r="F2623" s="108">
        <v>3424.2</v>
      </c>
      <c r="G2623" s="111">
        <v>42790</v>
      </c>
      <c r="H2623" s="93">
        <f t="shared" si="75"/>
        <v>3424.2</v>
      </c>
      <c r="I2623" s="108">
        <f t="shared" si="76"/>
        <v>0</v>
      </c>
      <c r="J2623" s="21"/>
    </row>
    <row r="2624" spans="1:10" x14ac:dyDescent="0.25">
      <c r="A2624" s="103">
        <v>42788</v>
      </c>
      <c r="B2624" s="119" t="s">
        <v>6915</v>
      </c>
      <c r="C2624" s="120"/>
      <c r="D2624" s="106">
        <v>101959</v>
      </c>
      <c r="E2624" s="107" t="s">
        <v>253</v>
      </c>
      <c r="F2624" s="108">
        <v>5875</v>
      </c>
      <c r="G2624" s="111">
        <v>42793</v>
      </c>
      <c r="H2624" s="93">
        <f t="shared" si="75"/>
        <v>5875</v>
      </c>
      <c r="I2624" s="108">
        <f t="shared" si="76"/>
        <v>0</v>
      </c>
      <c r="J2624" s="21"/>
    </row>
    <row r="2625" spans="1:10" x14ac:dyDescent="0.25">
      <c r="A2625" s="103">
        <v>42788</v>
      </c>
      <c r="B2625" s="119" t="s">
        <v>6916</v>
      </c>
      <c r="C2625" s="120"/>
      <c r="D2625" s="106">
        <v>101960</v>
      </c>
      <c r="E2625" s="107" t="s">
        <v>5273</v>
      </c>
      <c r="F2625" s="108">
        <v>23659.8</v>
      </c>
      <c r="G2625" s="111">
        <v>42788</v>
      </c>
      <c r="H2625" s="93">
        <f t="shared" si="75"/>
        <v>23659.8</v>
      </c>
      <c r="I2625" s="108">
        <f t="shared" si="76"/>
        <v>0</v>
      </c>
      <c r="J2625" s="21"/>
    </row>
    <row r="2626" spans="1:10" x14ac:dyDescent="0.25">
      <c r="A2626" s="103">
        <v>42788</v>
      </c>
      <c r="B2626" s="119" t="s">
        <v>6917</v>
      </c>
      <c r="C2626" s="120"/>
      <c r="D2626" s="106">
        <v>101961</v>
      </c>
      <c r="E2626" s="107" t="s">
        <v>277</v>
      </c>
      <c r="F2626" s="108">
        <v>2835.9</v>
      </c>
      <c r="G2626" s="111">
        <v>42788</v>
      </c>
      <c r="H2626" s="93">
        <f t="shared" si="75"/>
        <v>2835.9</v>
      </c>
      <c r="I2626" s="108">
        <f t="shared" si="76"/>
        <v>0</v>
      </c>
      <c r="J2626" s="21"/>
    </row>
    <row r="2627" spans="1:10" x14ac:dyDescent="0.25">
      <c r="A2627" s="103">
        <v>42788</v>
      </c>
      <c r="B2627" s="119" t="s">
        <v>6918</v>
      </c>
      <c r="C2627" s="120"/>
      <c r="D2627" s="106">
        <v>101962</v>
      </c>
      <c r="E2627" s="107" t="s">
        <v>1870</v>
      </c>
      <c r="F2627" s="108">
        <v>1755.8</v>
      </c>
      <c r="G2627" s="111">
        <v>42788</v>
      </c>
      <c r="H2627" s="93">
        <f t="shared" si="75"/>
        <v>1755.8</v>
      </c>
      <c r="I2627" s="108">
        <f t="shared" si="76"/>
        <v>0</v>
      </c>
      <c r="J2627" s="21"/>
    </row>
    <row r="2628" spans="1:10" x14ac:dyDescent="0.25">
      <c r="A2628" s="103">
        <v>42788</v>
      </c>
      <c r="B2628" s="119" t="s">
        <v>6919</v>
      </c>
      <c r="C2628" s="120"/>
      <c r="D2628" s="106">
        <v>101963</v>
      </c>
      <c r="E2628" s="107" t="s">
        <v>430</v>
      </c>
      <c r="F2628" s="108">
        <v>1724</v>
      </c>
      <c r="G2628" s="111">
        <v>42788</v>
      </c>
      <c r="H2628" s="93">
        <f t="shared" ref="H2628:H2691" si="77">F2628</f>
        <v>1724</v>
      </c>
      <c r="I2628" s="108">
        <f t="shared" si="76"/>
        <v>0</v>
      </c>
      <c r="J2628" s="21"/>
    </row>
    <row r="2629" spans="1:10" x14ac:dyDescent="0.25">
      <c r="A2629" s="103">
        <v>42788</v>
      </c>
      <c r="B2629" s="119" t="s">
        <v>6920</v>
      </c>
      <c r="C2629" s="120"/>
      <c r="D2629" s="106">
        <v>101964</v>
      </c>
      <c r="E2629" s="107" t="s">
        <v>432</v>
      </c>
      <c r="F2629" s="108">
        <v>14020</v>
      </c>
      <c r="G2629" s="111">
        <v>42788</v>
      </c>
      <c r="H2629" s="93">
        <f t="shared" si="77"/>
        <v>14020</v>
      </c>
      <c r="I2629" s="108">
        <f t="shared" si="76"/>
        <v>0</v>
      </c>
      <c r="J2629" s="21"/>
    </row>
    <row r="2630" spans="1:10" x14ac:dyDescent="0.25">
      <c r="A2630" s="103">
        <v>42788</v>
      </c>
      <c r="B2630" s="119" t="s">
        <v>6921</v>
      </c>
      <c r="C2630" s="120"/>
      <c r="D2630" s="106">
        <v>101965</v>
      </c>
      <c r="E2630" s="107" t="s">
        <v>21</v>
      </c>
      <c r="F2630" s="108">
        <v>43567.6</v>
      </c>
      <c r="G2630" s="111">
        <v>42800</v>
      </c>
      <c r="H2630" s="93">
        <f t="shared" si="77"/>
        <v>43567.6</v>
      </c>
      <c r="I2630" s="108">
        <f t="shared" si="76"/>
        <v>0</v>
      </c>
      <c r="J2630" s="21"/>
    </row>
    <row r="2631" spans="1:10" x14ac:dyDescent="0.25">
      <c r="A2631" s="103">
        <v>42788</v>
      </c>
      <c r="B2631" s="119" t="s">
        <v>6922</v>
      </c>
      <c r="C2631" s="120"/>
      <c r="D2631" s="106">
        <v>101966</v>
      </c>
      <c r="E2631" s="107" t="s">
        <v>231</v>
      </c>
      <c r="F2631" s="108">
        <v>2898</v>
      </c>
      <c r="G2631" s="111">
        <v>42789</v>
      </c>
      <c r="H2631" s="93">
        <f t="shared" si="77"/>
        <v>2898</v>
      </c>
      <c r="I2631" s="108">
        <f t="shared" si="76"/>
        <v>0</v>
      </c>
      <c r="J2631" s="21"/>
    </row>
    <row r="2632" spans="1:10" x14ac:dyDescent="0.25">
      <c r="A2632" s="103">
        <v>42788</v>
      </c>
      <c r="B2632" s="119" t="s">
        <v>6923</v>
      </c>
      <c r="C2632" s="120"/>
      <c r="D2632" s="106">
        <v>101967</v>
      </c>
      <c r="E2632" s="107" t="s">
        <v>6924</v>
      </c>
      <c r="F2632" s="108">
        <v>8668</v>
      </c>
      <c r="G2632" s="111">
        <v>42788</v>
      </c>
      <c r="H2632" s="93">
        <f t="shared" si="77"/>
        <v>8668</v>
      </c>
      <c r="I2632" s="108">
        <f t="shared" si="76"/>
        <v>0</v>
      </c>
      <c r="J2632" s="21"/>
    </row>
    <row r="2633" spans="1:10" x14ac:dyDescent="0.25">
      <c r="A2633" s="103">
        <v>42788</v>
      </c>
      <c r="B2633" s="119" t="s">
        <v>6925</v>
      </c>
      <c r="C2633" s="120"/>
      <c r="D2633" s="106">
        <v>101968</v>
      </c>
      <c r="E2633" s="107" t="s">
        <v>149</v>
      </c>
      <c r="F2633" s="108">
        <v>8833.2000000000007</v>
      </c>
      <c r="G2633" s="111">
        <v>42788</v>
      </c>
      <c r="H2633" s="93">
        <f t="shared" si="77"/>
        <v>8833.2000000000007</v>
      </c>
      <c r="I2633" s="108">
        <f t="shared" si="76"/>
        <v>0</v>
      </c>
      <c r="J2633" s="21"/>
    </row>
    <row r="2634" spans="1:10" x14ac:dyDescent="0.25">
      <c r="A2634" s="103">
        <v>42788</v>
      </c>
      <c r="B2634" s="119" t="s">
        <v>6926</v>
      </c>
      <c r="C2634" s="120"/>
      <c r="D2634" s="106">
        <v>101969</v>
      </c>
      <c r="E2634" s="107" t="s">
        <v>10</v>
      </c>
      <c r="F2634" s="108">
        <v>632.70000000000005</v>
      </c>
      <c r="G2634" s="111">
        <v>42791</v>
      </c>
      <c r="H2634" s="93">
        <f t="shared" si="77"/>
        <v>632.70000000000005</v>
      </c>
      <c r="I2634" s="108">
        <f t="shared" si="76"/>
        <v>0</v>
      </c>
      <c r="J2634" s="21"/>
    </row>
    <row r="2635" spans="1:10" x14ac:dyDescent="0.25">
      <c r="A2635" s="103">
        <v>42788</v>
      </c>
      <c r="B2635" s="119" t="s">
        <v>6927</v>
      </c>
      <c r="C2635" s="120"/>
      <c r="D2635" s="106">
        <v>101970</v>
      </c>
      <c r="E2635" s="116" t="s">
        <v>30</v>
      </c>
      <c r="F2635" s="117">
        <v>0</v>
      </c>
      <c r="G2635" s="118" t="s">
        <v>95</v>
      </c>
      <c r="H2635" s="117">
        <f t="shared" si="77"/>
        <v>0</v>
      </c>
      <c r="I2635" s="117">
        <f t="shared" si="76"/>
        <v>0</v>
      </c>
      <c r="J2635" s="21"/>
    </row>
    <row r="2636" spans="1:10" x14ac:dyDescent="0.25">
      <c r="A2636" s="103">
        <v>42788</v>
      </c>
      <c r="B2636" s="119" t="s">
        <v>6928</v>
      </c>
      <c r="C2636" s="120"/>
      <c r="D2636" s="106">
        <v>101971</v>
      </c>
      <c r="E2636" s="107" t="s">
        <v>457</v>
      </c>
      <c r="F2636" s="108">
        <v>429.6</v>
      </c>
      <c r="G2636" s="111">
        <v>42788</v>
      </c>
      <c r="H2636" s="93">
        <f t="shared" si="77"/>
        <v>429.6</v>
      </c>
      <c r="I2636" s="108">
        <f t="shared" si="76"/>
        <v>0</v>
      </c>
      <c r="J2636" s="21"/>
    </row>
    <row r="2637" spans="1:10" x14ac:dyDescent="0.25">
      <c r="A2637" s="103">
        <v>42788</v>
      </c>
      <c r="B2637" s="119" t="s">
        <v>6929</v>
      </c>
      <c r="C2637" s="120"/>
      <c r="D2637" s="106">
        <v>101972</v>
      </c>
      <c r="E2637" s="107" t="s">
        <v>153</v>
      </c>
      <c r="F2637" s="108">
        <v>12071.2</v>
      </c>
      <c r="G2637" s="111">
        <v>42789</v>
      </c>
      <c r="H2637" s="93">
        <f t="shared" si="77"/>
        <v>12071.2</v>
      </c>
      <c r="I2637" s="108">
        <f t="shared" si="76"/>
        <v>0</v>
      </c>
      <c r="J2637" s="21"/>
    </row>
    <row r="2638" spans="1:10" x14ac:dyDescent="0.25">
      <c r="A2638" s="103">
        <v>42788</v>
      </c>
      <c r="B2638" s="119" t="s">
        <v>6930</v>
      </c>
      <c r="C2638" s="120"/>
      <c r="D2638" s="106">
        <v>101973</v>
      </c>
      <c r="E2638" s="107" t="s">
        <v>268</v>
      </c>
      <c r="F2638" s="108">
        <v>8646.9</v>
      </c>
      <c r="G2638" s="111">
        <v>42790</v>
      </c>
      <c r="H2638" s="93">
        <f t="shared" si="77"/>
        <v>8646.9</v>
      </c>
      <c r="I2638" s="108">
        <f t="shared" si="76"/>
        <v>0</v>
      </c>
      <c r="J2638" s="21"/>
    </row>
    <row r="2639" spans="1:10" x14ac:dyDescent="0.25">
      <c r="A2639" s="103">
        <v>42788</v>
      </c>
      <c r="B2639" s="119" t="s">
        <v>6931</v>
      </c>
      <c r="C2639" s="120"/>
      <c r="D2639" s="106">
        <v>101974</v>
      </c>
      <c r="E2639" s="107" t="s">
        <v>240</v>
      </c>
      <c r="F2639" s="108">
        <v>3573</v>
      </c>
      <c r="G2639" s="111">
        <v>42788</v>
      </c>
      <c r="H2639" s="93">
        <f t="shared" si="77"/>
        <v>3573</v>
      </c>
      <c r="I2639" s="108">
        <f t="shared" si="76"/>
        <v>0</v>
      </c>
      <c r="J2639" s="21"/>
    </row>
    <row r="2640" spans="1:10" x14ac:dyDescent="0.25">
      <c r="A2640" s="103">
        <v>42788</v>
      </c>
      <c r="B2640" s="119" t="s">
        <v>6932</v>
      </c>
      <c r="C2640" s="120"/>
      <c r="D2640" s="106">
        <v>101975</v>
      </c>
      <c r="E2640" s="107" t="s">
        <v>30</v>
      </c>
      <c r="F2640" s="108">
        <v>3009.6</v>
      </c>
      <c r="G2640" s="111">
        <v>42788</v>
      </c>
      <c r="H2640" s="93">
        <f t="shared" si="77"/>
        <v>3009.6</v>
      </c>
      <c r="I2640" s="108">
        <f t="shared" si="76"/>
        <v>0</v>
      </c>
      <c r="J2640" s="21"/>
    </row>
    <row r="2641" spans="1:10" x14ac:dyDescent="0.25">
      <c r="A2641" s="103">
        <v>42788</v>
      </c>
      <c r="B2641" s="119" t="s">
        <v>6933</v>
      </c>
      <c r="C2641" s="120"/>
      <c r="D2641" s="106">
        <v>101976</v>
      </c>
      <c r="E2641" s="116" t="s">
        <v>161</v>
      </c>
      <c r="F2641" s="117">
        <v>0</v>
      </c>
      <c r="G2641" s="118" t="s">
        <v>95</v>
      </c>
      <c r="H2641" s="117">
        <f t="shared" si="77"/>
        <v>0</v>
      </c>
      <c r="I2641" s="117">
        <f t="shared" si="76"/>
        <v>0</v>
      </c>
      <c r="J2641" s="21"/>
    </row>
    <row r="2642" spans="1:10" x14ac:dyDescent="0.25">
      <c r="A2642" s="103">
        <v>42788</v>
      </c>
      <c r="B2642" s="119" t="s">
        <v>6934</v>
      </c>
      <c r="C2642" s="120"/>
      <c r="D2642" s="106">
        <v>101977</v>
      </c>
      <c r="E2642" s="107" t="s">
        <v>161</v>
      </c>
      <c r="F2642" s="108">
        <v>36286.400000000001</v>
      </c>
      <c r="G2642" s="111">
        <v>42804</v>
      </c>
      <c r="H2642" s="93">
        <f t="shared" si="77"/>
        <v>36286.400000000001</v>
      </c>
      <c r="I2642" s="108">
        <f t="shared" si="76"/>
        <v>0</v>
      </c>
      <c r="J2642" s="21"/>
    </row>
    <row r="2643" spans="1:10" x14ac:dyDescent="0.25">
      <c r="A2643" s="103">
        <v>42788</v>
      </c>
      <c r="B2643" s="119" t="s">
        <v>6935</v>
      </c>
      <c r="C2643" s="120"/>
      <c r="D2643" s="106">
        <v>101978</v>
      </c>
      <c r="E2643" s="107" t="s">
        <v>432</v>
      </c>
      <c r="F2643" s="108">
        <v>11025.4</v>
      </c>
      <c r="G2643" s="111">
        <v>42790</v>
      </c>
      <c r="H2643" s="93">
        <f t="shared" si="77"/>
        <v>11025.4</v>
      </c>
      <c r="I2643" s="108">
        <f t="shared" si="76"/>
        <v>0</v>
      </c>
      <c r="J2643" s="21"/>
    </row>
    <row r="2644" spans="1:10" x14ac:dyDescent="0.25">
      <c r="A2644" s="103">
        <v>42788</v>
      </c>
      <c r="B2644" s="119" t="s">
        <v>6936</v>
      </c>
      <c r="C2644" s="120"/>
      <c r="D2644" s="106">
        <v>101979</v>
      </c>
      <c r="E2644" s="107" t="s">
        <v>1666</v>
      </c>
      <c r="F2644" s="108">
        <v>5905.2</v>
      </c>
      <c r="G2644" s="111">
        <v>42790</v>
      </c>
      <c r="H2644" s="93">
        <f t="shared" si="77"/>
        <v>5905.2</v>
      </c>
      <c r="I2644" s="108">
        <f t="shared" si="76"/>
        <v>0</v>
      </c>
      <c r="J2644" s="21"/>
    </row>
    <row r="2645" spans="1:10" x14ac:dyDescent="0.25">
      <c r="A2645" s="103">
        <v>42788</v>
      </c>
      <c r="B2645" s="119" t="s">
        <v>6937</v>
      </c>
      <c r="C2645" s="120"/>
      <c r="D2645" s="106">
        <v>101980</v>
      </c>
      <c r="E2645" s="107" t="s">
        <v>1797</v>
      </c>
      <c r="F2645" s="108">
        <v>21982.7</v>
      </c>
      <c r="G2645" s="111">
        <v>42790</v>
      </c>
      <c r="H2645" s="93">
        <f t="shared" si="77"/>
        <v>21982.7</v>
      </c>
      <c r="I2645" s="108">
        <f t="shared" si="76"/>
        <v>0</v>
      </c>
      <c r="J2645" s="21"/>
    </row>
    <row r="2646" spans="1:10" x14ac:dyDescent="0.25">
      <c r="A2646" s="103">
        <v>42788</v>
      </c>
      <c r="B2646" s="119" t="s">
        <v>6938</v>
      </c>
      <c r="C2646" s="120"/>
      <c r="D2646" s="106">
        <v>101981</v>
      </c>
      <c r="E2646" s="107" t="s">
        <v>274</v>
      </c>
      <c r="F2646" s="108">
        <v>8115.9</v>
      </c>
      <c r="G2646" s="111">
        <v>42790</v>
      </c>
      <c r="H2646" s="93">
        <f t="shared" si="77"/>
        <v>8115.9</v>
      </c>
      <c r="I2646" s="108">
        <f t="shared" si="76"/>
        <v>0</v>
      </c>
      <c r="J2646" s="21"/>
    </row>
    <row r="2647" spans="1:10" x14ac:dyDescent="0.25">
      <c r="A2647" s="103">
        <v>42788</v>
      </c>
      <c r="B2647" s="119" t="s">
        <v>6939</v>
      </c>
      <c r="C2647" s="120"/>
      <c r="D2647" s="106">
        <v>101982</v>
      </c>
      <c r="E2647" s="107" t="s">
        <v>270</v>
      </c>
      <c r="F2647" s="108">
        <v>260.39999999999998</v>
      </c>
      <c r="G2647" s="111">
        <v>42790</v>
      </c>
      <c r="H2647" s="93">
        <f t="shared" si="77"/>
        <v>260.39999999999998</v>
      </c>
      <c r="I2647" s="108">
        <f t="shared" si="76"/>
        <v>0</v>
      </c>
      <c r="J2647" s="21"/>
    </row>
    <row r="2648" spans="1:10" x14ac:dyDescent="0.25">
      <c r="A2648" s="103">
        <v>42788</v>
      </c>
      <c r="B2648" s="119" t="s">
        <v>6940</v>
      </c>
      <c r="C2648" s="120"/>
      <c r="D2648" s="106">
        <v>101983</v>
      </c>
      <c r="E2648" s="116" t="s">
        <v>231</v>
      </c>
      <c r="F2648" s="117">
        <v>0</v>
      </c>
      <c r="G2648" s="118" t="s">
        <v>95</v>
      </c>
      <c r="H2648" s="117">
        <f t="shared" si="77"/>
        <v>0</v>
      </c>
      <c r="I2648" s="117">
        <f t="shared" si="76"/>
        <v>0</v>
      </c>
      <c r="J2648" s="21"/>
    </row>
    <row r="2649" spans="1:10" x14ac:dyDescent="0.25">
      <c r="A2649" s="103">
        <v>42788</v>
      </c>
      <c r="B2649" s="119" t="s">
        <v>6941</v>
      </c>
      <c r="C2649" s="120"/>
      <c r="D2649" s="106">
        <v>101984</v>
      </c>
      <c r="E2649" s="116" t="s">
        <v>51</v>
      </c>
      <c r="F2649" s="117">
        <v>0</v>
      </c>
      <c r="G2649" s="118" t="s">
        <v>95</v>
      </c>
      <c r="H2649" s="117">
        <f t="shared" si="77"/>
        <v>0</v>
      </c>
      <c r="I2649" s="117">
        <f t="shared" si="76"/>
        <v>0</v>
      </c>
      <c r="J2649" s="21"/>
    </row>
    <row r="2650" spans="1:10" x14ac:dyDescent="0.25">
      <c r="A2650" s="103">
        <v>42788</v>
      </c>
      <c r="B2650" s="119" t="s">
        <v>6942</v>
      </c>
      <c r="C2650" s="120"/>
      <c r="D2650" s="106">
        <v>101985</v>
      </c>
      <c r="E2650" s="107" t="s">
        <v>30</v>
      </c>
      <c r="F2650" s="108">
        <v>709.72</v>
      </c>
      <c r="G2650" s="111">
        <v>42788</v>
      </c>
      <c r="H2650" s="93">
        <f t="shared" si="77"/>
        <v>709.72</v>
      </c>
      <c r="I2650" s="108">
        <f t="shared" si="76"/>
        <v>0</v>
      </c>
      <c r="J2650" s="21"/>
    </row>
    <row r="2651" spans="1:10" ht="30" x14ac:dyDescent="0.25">
      <c r="A2651" s="103">
        <v>42788</v>
      </c>
      <c r="B2651" s="119" t="s">
        <v>6943</v>
      </c>
      <c r="C2651" s="120"/>
      <c r="D2651" s="106">
        <v>101986</v>
      </c>
      <c r="E2651" s="107" t="s">
        <v>85</v>
      </c>
      <c r="F2651" s="108">
        <v>22587.200000000001</v>
      </c>
      <c r="G2651" s="114" t="s">
        <v>6944</v>
      </c>
      <c r="H2651" s="115">
        <f>18000+4587.2</f>
        <v>22587.200000000001</v>
      </c>
      <c r="I2651" s="115">
        <f t="shared" si="76"/>
        <v>0</v>
      </c>
      <c r="J2651" s="21"/>
    </row>
    <row r="2652" spans="1:10" x14ac:dyDescent="0.25">
      <c r="A2652" s="103">
        <v>42788</v>
      </c>
      <c r="B2652" s="119" t="s">
        <v>6945</v>
      </c>
      <c r="C2652" s="120"/>
      <c r="D2652" s="106">
        <v>101987</v>
      </c>
      <c r="E2652" s="107" t="s">
        <v>133</v>
      </c>
      <c r="F2652" s="108">
        <v>2565.1999999999998</v>
      </c>
      <c r="G2652" s="111">
        <v>42788</v>
      </c>
      <c r="H2652" s="93">
        <f t="shared" si="77"/>
        <v>2565.1999999999998</v>
      </c>
      <c r="I2652" s="108">
        <f t="shared" si="76"/>
        <v>0</v>
      </c>
      <c r="J2652" s="21"/>
    </row>
    <row r="2653" spans="1:10" x14ac:dyDescent="0.25">
      <c r="A2653" s="103">
        <v>42788</v>
      </c>
      <c r="B2653" s="119" t="s">
        <v>6946</v>
      </c>
      <c r="C2653" s="120"/>
      <c r="D2653" s="106">
        <v>101988</v>
      </c>
      <c r="E2653" s="107" t="s">
        <v>422</v>
      </c>
      <c r="F2653" s="108">
        <v>2600.6</v>
      </c>
      <c r="G2653" s="111">
        <v>42788</v>
      </c>
      <c r="H2653" s="93">
        <f t="shared" si="77"/>
        <v>2600.6</v>
      </c>
      <c r="I2653" s="108">
        <f t="shared" si="76"/>
        <v>0</v>
      </c>
      <c r="J2653" s="21"/>
    </row>
    <row r="2654" spans="1:10" x14ac:dyDescent="0.25">
      <c r="A2654" s="103">
        <v>42788</v>
      </c>
      <c r="B2654" s="119" t="s">
        <v>6947</v>
      </c>
      <c r="C2654" s="120"/>
      <c r="D2654" s="106">
        <v>101989</v>
      </c>
      <c r="E2654" s="107" t="s">
        <v>155</v>
      </c>
      <c r="F2654" s="108">
        <v>33748.9</v>
      </c>
      <c r="G2654" s="111">
        <v>42792</v>
      </c>
      <c r="H2654" s="93">
        <f t="shared" si="77"/>
        <v>33748.9</v>
      </c>
      <c r="I2654" s="108">
        <f t="shared" si="76"/>
        <v>0</v>
      </c>
      <c r="J2654" s="21"/>
    </row>
    <row r="2655" spans="1:10" x14ac:dyDescent="0.25">
      <c r="A2655" s="103">
        <v>42788</v>
      </c>
      <c r="B2655" s="119" t="s">
        <v>6948</v>
      </c>
      <c r="C2655" s="120"/>
      <c r="D2655" s="106">
        <v>101990</v>
      </c>
      <c r="E2655" s="107" t="s">
        <v>302</v>
      </c>
      <c r="F2655" s="108">
        <v>12720.2</v>
      </c>
      <c r="G2655" s="111">
        <v>42788</v>
      </c>
      <c r="H2655" s="93">
        <f t="shared" si="77"/>
        <v>12720.2</v>
      </c>
      <c r="I2655" s="108">
        <f t="shared" si="76"/>
        <v>0</v>
      </c>
      <c r="J2655" s="21"/>
    </row>
    <row r="2656" spans="1:10" x14ac:dyDescent="0.25">
      <c r="A2656" s="103">
        <v>42788</v>
      </c>
      <c r="B2656" s="119" t="s">
        <v>6949</v>
      </c>
      <c r="C2656" s="120"/>
      <c r="D2656" s="106">
        <v>101991</v>
      </c>
      <c r="E2656" s="107" t="s">
        <v>165</v>
      </c>
      <c r="F2656" s="108">
        <v>6023.6</v>
      </c>
      <c r="G2656" s="111">
        <v>42804</v>
      </c>
      <c r="H2656" s="93">
        <f t="shared" si="77"/>
        <v>6023.6</v>
      </c>
      <c r="I2656" s="108">
        <f t="shared" si="76"/>
        <v>0</v>
      </c>
      <c r="J2656" s="21"/>
    </row>
    <row r="2657" spans="1:10" x14ac:dyDescent="0.25">
      <c r="A2657" s="103">
        <v>42788</v>
      </c>
      <c r="B2657" s="119" t="s">
        <v>6950</v>
      </c>
      <c r="C2657" s="120"/>
      <c r="D2657" s="106">
        <v>101992</v>
      </c>
      <c r="E2657" s="107" t="s">
        <v>2986</v>
      </c>
      <c r="F2657" s="108">
        <v>3357.9</v>
      </c>
      <c r="G2657" s="111">
        <v>42789</v>
      </c>
      <c r="H2657" s="93">
        <f t="shared" si="77"/>
        <v>3357.9</v>
      </c>
      <c r="I2657" s="108">
        <f t="shared" si="76"/>
        <v>0</v>
      </c>
      <c r="J2657" s="21"/>
    </row>
    <row r="2658" spans="1:10" x14ac:dyDescent="0.25">
      <c r="A2658" s="103">
        <v>42788</v>
      </c>
      <c r="B2658" s="119" t="s">
        <v>6951</v>
      </c>
      <c r="C2658" s="120"/>
      <c r="D2658" s="106">
        <v>101993</v>
      </c>
      <c r="E2658" s="107" t="s">
        <v>115</v>
      </c>
      <c r="F2658" s="108">
        <v>3643.45</v>
      </c>
      <c r="G2658" s="111">
        <v>42788</v>
      </c>
      <c r="H2658" s="93">
        <f t="shared" si="77"/>
        <v>3643.45</v>
      </c>
      <c r="I2658" s="108">
        <f t="shared" si="76"/>
        <v>0</v>
      </c>
      <c r="J2658" s="21"/>
    </row>
    <row r="2659" spans="1:10" x14ac:dyDescent="0.25">
      <c r="A2659" s="103">
        <v>42788</v>
      </c>
      <c r="B2659" s="119" t="s">
        <v>6952</v>
      </c>
      <c r="C2659" s="120"/>
      <c r="D2659" s="106">
        <v>101994</v>
      </c>
      <c r="E2659" s="107" t="s">
        <v>81</v>
      </c>
      <c r="F2659" s="108">
        <v>6468.4</v>
      </c>
      <c r="G2659" s="111">
        <v>42788</v>
      </c>
      <c r="H2659" s="93">
        <f t="shared" si="77"/>
        <v>6468.4</v>
      </c>
      <c r="I2659" s="108">
        <f t="shared" si="76"/>
        <v>0</v>
      </c>
      <c r="J2659" s="21"/>
    </row>
    <row r="2660" spans="1:10" x14ac:dyDescent="0.25">
      <c r="A2660" s="103">
        <v>42788</v>
      </c>
      <c r="B2660" s="119" t="s">
        <v>6953</v>
      </c>
      <c r="C2660" s="120"/>
      <c r="D2660" s="106">
        <v>101995</v>
      </c>
      <c r="E2660" s="107" t="s">
        <v>281</v>
      </c>
      <c r="F2660" s="108">
        <v>1225</v>
      </c>
      <c r="G2660" s="111">
        <v>42788</v>
      </c>
      <c r="H2660" s="93">
        <f t="shared" si="77"/>
        <v>1225</v>
      </c>
      <c r="I2660" s="108">
        <f t="shared" si="76"/>
        <v>0</v>
      </c>
      <c r="J2660" s="21"/>
    </row>
    <row r="2661" spans="1:10" x14ac:dyDescent="0.25">
      <c r="A2661" s="103">
        <v>42788</v>
      </c>
      <c r="B2661" s="119" t="s">
        <v>6954</v>
      </c>
      <c r="C2661" s="120"/>
      <c r="D2661" s="106">
        <v>101996</v>
      </c>
      <c r="E2661" s="107" t="s">
        <v>492</v>
      </c>
      <c r="F2661" s="108">
        <v>16851.599999999999</v>
      </c>
      <c r="G2661" s="111">
        <v>42793</v>
      </c>
      <c r="H2661" s="93">
        <f t="shared" si="77"/>
        <v>16851.599999999999</v>
      </c>
      <c r="I2661" s="108">
        <f t="shared" si="76"/>
        <v>0</v>
      </c>
      <c r="J2661" s="21"/>
    </row>
    <row r="2662" spans="1:10" x14ac:dyDescent="0.25">
      <c r="A2662" s="103">
        <v>42788</v>
      </c>
      <c r="B2662" s="119" t="s">
        <v>6955</v>
      </c>
      <c r="C2662" s="120"/>
      <c r="D2662" s="106">
        <v>101997</v>
      </c>
      <c r="E2662" s="107" t="s">
        <v>99</v>
      </c>
      <c r="F2662" s="108">
        <v>1960</v>
      </c>
      <c r="G2662" s="111">
        <v>42788</v>
      </c>
      <c r="H2662" s="93">
        <f t="shared" si="77"/>
        <v>1960</v>
      </c>
      <c r="I2662" s="108">
        <f t="shared" si="76"/>
        <v>0</v>
      </c>
      <c r="J2662" s="21"/>
    </row>
    <row r="2663" spans="1:10" x14ac:dyDescent="0.25">
      <c r="A2663" s="103">
        <v>42788</v>
      </c>
      <c r="B2663" s="119" t="s">
        <v>6956</v>
      </c>
      <c r="C2663" s="120"/>
      <c r="D2663" s="106">
        <v>101998</v>
      </c>
      <c r="E2663" s="107" t="s">
        <v>293</v>
      </c>
      <c r="F2663" s="108">
        <v>1274.9000000000001</v>
      </c>
      <c r="G2663" s="111">
        <v>42791</v>
      </c>
      <c r="H2663" s="93">
        <f t="shared" si="77"/>
        <v>1274.9000000000001</v>
      </c>
      <c r="I2663" s="108">
        <f t="shared" si="76"/>
        <v>0</v>
      </c>
      <c r="J2663" s="21"/>
    </row>
    <row r="2664" spans="1:10" x14ac:dyDescent="0.25">
      <c r="A2664" s="103">
        <v>42788</v>
      </c>
      <c r="B2664" s="119" t="s">
        <v>6957</v>
      </c>
      <c r="C2664" s="120"/>
      <c r="D2664" s="106">
        <v>101999</v>
      </c>
      <c r="E2664" s="107" t="s">
        <v>291</v>
      </c>
      <c r="F2664" s="108">
        <v>6406.8</v>
      </c>
      <c r="G2664" s="111">
        <v>42788</v>
      </c>
      <c r="H2664" s="93">
        <f t="shared" si="77"/>
        <v>6406.8</v>
      </c>
      <c r="I2664" s="108">
        <f t="shared" si="76"/>
        <v>0</v>
      </c>
      <c r="J2664" s="21"/>
    </row>
    <row r="2665" spans="1:10" x14ac:dyDescent="0.25">
      <c r="A2665" s="103">
        <v>42788</v>
      </c>
      <c r="B2665" s="119" t="s">
        <v>6958</v>
      </c>
      <c r="C2665" s="120"/>
      <c r="D2665" s="106">
        <v>102000</v>
      </c>
      <c r="E2665" s="107" t="s">
        <v>103</v>
      </c>
      <c r="F2665" s="108">
        <v>3248.8</v>
      </c>
      <c r="G2665" s="111">
        <v>42789</v>
      </c>
      <c r="H2665" s="93">
        <f t="shared" si="77"/>
        <v>3248.8</v>
      </c>
      <c r="I2665" s="108">
        <f t="shared" si="76"/>
        <v>0</v>
      </c>
      <c r="J2665" s="21"/>
    </row>
    <row r="2666" spans="1:10" x14ac:dyDescent="0.25">
      <c r="A2666" s="103">
        <v>42788</v>
      </c>
      <c r="B2666" s="119" t="s">
        <v>6959</v>
      </c>
      <c r="C2666" s="120"/>
      <c r="D2666" s="106">
        <v>102001</v>
      </c>
      <c r="E2666" s="107" t="s">
        <v>105</v>
      </c>
      <c r="F2666" s="108">
        <v>902.4</v>
      </c>
      <c r="G2666" s="111">
        <v>42789</v>
      </c>
      <c r="H2666" s="93">
        <f t="shared" si="77"/>
        <v>902.4</v>
      </c>
      <c r="I2666" s="108">
        <f t="shared" si="76"/>
        <v>0</v>
      </c>
      <c r="J2666" s="21"/>
    </row>
    <row r="2667" spans="1:10" x14ac:dyDescent="0.25">
      <c r="A2667" s="103">
        <v>42788</v>
      </c>
      <c r="B2667" s="119" t="s">
        <v>6960</v>
      </c>
      <c r="C2667" s="120"/>
      <c r="D2667" s="106">
        <v>102002</v>
      </c>
      <c r="E2667" s="107" t="s">
        <v>476</v>
      </c>
      <c r="F2667" s="108">
        <v>10217.4</v>
      </c>
      <c r="G2667" s="111">
        <v>42790</v>
      </c>
      <c r="H2667" s="93">
        <f t="shared" si="77"/>
        <v>10217.4</v>
      </c>
      <c r="I2667" s="108">
        <f t="shared" si="76"/>
        <v>0</v>
      </c>
      <c r="J2667" s="21"/>
    </row>
    <row r="2668" spans="1:10" x14ac:dyDescent="0.25">
      <c r="A2668" s="103">
        <v>42788</v>
      </c>
      <c r="B2668" s="119" t="s">
        <v>6961</v>
      </c>
      <c r="C2668" s="120"/>
      <c r="D2668" s="106">
        <v>102003</v>
      </c>
      <c r="E2668" s="107" t="s">
        <v>305</v>
      </c>
      <c r="F2668" s="108">
        <v>3199.4</v>
      </c>
      <c r="G2668" s="111">
        <v>42790</v>
      </c>
      <c r="H2668" s="93">
        <f t="shared" si="77"/>
        <v>3199.4</v>
      </c>
      <c r="I2668" s="108">
        <f t="shared" si="76"/>
        <v>0</v>
      </c>
      <c r="J2668" s="21"/>
    </row>
    <row r="2669" spans="1:10" x14ac:dyDescent="0.25">
      <c r="A2669" s="103">
        <v>42788</v>
      </c>
      <c r="B2669" s="119" t="s">
        <v>6962</v>
      </c>
      <c r="C2669" s="120"/>
      <c r="D2669" s="106">
        <v>102004</v>
      </c>
      <c r="E2669" s="107" t="s">
        <v>472</v>
      </c>
      <c r="F2669" s="108">
        <v>462.4</v>
      </c>
      <c r="G2669" s="111"/>
      <c r="H2669" s="93">
        <f t="shared" si="77"/>
        <v>462.4</v>
      </c>
      <c r="I2669" s="108">
        <f t="shared" si="76"/>
        <v>0</v>
      </c>
      <c r="J2669" s="21"/>
    </row>
    <row r="2670" spans="1:10" x14ac:dyDescent="0.25">
      <c r="A2670" s="103">
        <v>42788</v>
      </c>
      <c r="B2670" s="119" t="s">
        <v>6963</v>
      </c>
      <c r="C2670" s="120"/>
      <c r="D2670" s="106">
        <v>102005</v>
      </c>
      <c r="E2670" s="107" t="s">
        <v>83</v>
      </c>
      <c r="F2670" s="108">
        <v>7358.5</v>
      </c>
      <c r="G2670" s="111">
        <v>42788</v>
      </c>
      <c r="H2670" s="93">
        <f t="shared" si="77"/>
        <v>7358.5</v>
      </c>
      <c r="I2670" s="108">
        <f t="shared" si="76"/>
        <v>0</v>
      </c>
      <c r="J2670" s="21"/>
    </row>
    <row r="2671" spans="1:10" x14ac:dyDescent="0.25">
      <c r="A2671" s="103">
        <v>42788</v>
      </c>
      <c r="B2671" s="119" t="s">
        <v>6964</v>
      </c>
      <c r="C2671" s="120"/>
      <c r="D2671" s="106">
        <v>102006</v>
      </c>
      <c r="E2671" s="107" t="s">
        <v>472</v>
      </c>
      <c r="F2671" s="108">
        <v>4035.44</v>
      </c>
      <c r="G2671" s="111"/>
      <c r="H2671" s="93">
        <f t="shared" si="77"/>
        <v>4035.44</v>
      </c>
      <c r="I2671" s="108">
        <f t="shared" si="76"/>
        <v>0</v>
      </c>
      <c r="J2671" s="21"/>
    </row>
    <row r="2672" spans="1:10" x14ac:dyDescent="0.25">
      <c r="A2672" s="103">
        <v>42788</v>
      </c>
      <c r="B2672" s="119" t="s">
        <v>6965</v>
      </c>
      <c r="C2672" s="120"/>
      <c r="D2672" s="106">
        <v>102007</v>
      </c>
      <c r="E2672" s="107" t="s">
        <v>838</v>
      </c>
      <c r="F2672" s="108">
        <v>1908.4</v>
      </c>
      <c r="G2672" s="111">
        <v>42788</v>
      </c>
      <c r="H2672" s="93">
        <f t="shared" si="77"/>
        <v>1908.4</v>
      </c>
      <c r="I2672" s="108">
        <f t="shared" si="76"/>
        <v>0</v>
      </c>
      <c r="J2672" s="21"/>
    </row>
    <row r="2673" spans="1:10" x14ac:dyDescent="0.25">
      <c r="A2673" s="103">
        <v>42788</v>
      </c>
      <c r="B2673" s="119" t="s">
        <v>6966</v>
      </c>
      <c r="C2673" s="120"/>
      <c r="D2673" s="106">
        <v>102008</v>
      </c>
      <c r="E2673" s="107" t="s">
        <v>472</v>
      </c>
      <c r="F2673" s="108">
        <v>1855.28</v>
      </c>
      <c r="G2673" s="111">
        <v>42790</v>
      </c>
      <c r="H2673" s="93">
        <f t="shared" si="77"/>
        <v>1855.28</v>
      </c>
      <c r="I2673" s="108">
        <f t="shared" si="76"/>
        <v>0</v>
      </c>
      <c r="J2673" s="21"/>
    </row>
    <row r="2674" spans="1:10" x14ac:dyDescent="0.25">
      <c r="A2674" s="103">
        <v>42788</v>
      </c>
      <c r="B2674" s="119" t="s">
        <v>6967</v>
      </c>
      <c r="C2674" s="120"/>
      <c r="D2674" s="106">
        <v>102009</v>
      </c>
      <c r="E2674" s="107" t="s">
        <v>1081</v>
      </c>
      <c r="F2674" s="108">
        <v>538.20000000000005</v>
      </c>
      <c r="G2674" s="111">
        <v>42788</v>
      </c>
      <c r="H2674" s="93">
        <f t="shared" si="77"/>
        <v>538.20000000000005</v>
      </c>
      <c r="I2674" s="108">
        <f t="shared" si="76"/>
        <v>0</v>
      </c>
      <c r="J2674" s="21"/>
    </row>
    <row r="2675" spans="1:10" x14ac:dyDescent="0.25">
      <c r="A2675" s="103">
        <v>42788</v>
      </c>
      <c r="B2675" s="119" t="s">
        <v>6968</v>
      </c>
      <c r="C2675" s="120"/>
      <c r="D2675" s="106">
        <v>102010</v>
      </c>
      <c r="E2675" s="107" t="s">
        <v>1259</v>
      </c>
      <c r="F2675" s="108">
        <v>1481.2</v>
      </c>
      <c r="G2675" s="111">
        <v>42788</v>
      </c>
      <c r="H2675" s="93">
        <f t="shared" si="77"/>
        <v>1481.2</v>
      </c>
      <c r="I2675" s="108">
        <f t="shared" si="76"/>
        <v>0</v>
      </c>
      <c r="J2675" s="21"/>
    </row>
    <row r="2676" spans="1:10" x14ac:dyDescent="0.25">
      <c r="A2676" s="103">
        <v>42788</v>
      </c>
      <c r="B2676" s="119" t="s">
        <v>6969</v>
      </c>
      <c r="C2676" s="120"/>
      <c r="D2676" s="106">
        <v>102011</v>
      </c>
      <c r="E2676" s="107" t="s">
        <v>88</v>
      </c>
      <c r="F2676" s="108">
        <v>5313</v>
      </c>
      <c r="G2676" s="111">
        <v>42788</v>
      </c>
      <c r="H2676" s="93">
        <f t="shared" si="77"/>
        <v>5313</v>
      </c>
      <c r="I2676" s="108">
        <f t="shared" si="76"/>
        <v>0</v>
      </c>
      <c r="J2676" s="21"/>
    </row>
    <row r="2677" spans="1:10" x14ac:dyDescent="0.25">
      <c r="A2677" s="103">
        <v>42788</v>
      </c>
      <c r="B2677" s="119" t="s">
        <v>6970</v>
      </c>
      <c r="C2677" s="120"/>
      <c r="D2677" s="106">
        <v>102012</v>
      </c>
      <c r="E2677" s="107" t="s">
        <v>450</v>
      </c>
      <c r="F2677" s="108">
        <v>1892.8</v>
      </c>
      <c r="G2677" s="111">
        <v>42788</v>
      </c>
      <c r="H2677" s="93">
        <f t="shared" si="77"/>
        <v>1892.8</v>
      </c>
      <c r="I2677" s="108">
        <f t="shared" si="76"/>
        <v>0</v>
      </c>
      <c r="J2677" s="21"/>
    </row>
    <row r="2678" spans="1:10" x14ac:dyDescent="0.25">
      <c r="A2678" s="103">
        <v>42788</v>
      </c>
      <c r="B2678" s="119" t="s">
        <v>6971</v>
      </c>
      <c r="C2678" s="120"/>
      <c r="D2678" s="106">
        <v>102013</v>
      </c>
      <c r="E2678" s="107" t="s">
        <v>630</v>
      </c>
      <c r="F2678" s="108">
        <v>3951.72</v>
      </c>
      <c r="G2678" s="111">
        <v>42789</v>
      </c>
      <c r="H2678" s="93">
        <f t="shared" si="77"/>
        <v>3951.72</v>
      </c>
      <c r="I2678" s="108">
        <f t="shared" si="76"/>
        <v>0</v>
      </c>
      <c r="J2678" s="21"/>
    </row>
    <row r="2679" spans="1:10" x14ac:dyDescent="0.25">
      <c r="A2679" s="103">
        <v>42788</v>
      </c>
      <c r="B2679" s="119" t="s">
        <v>6972</v>
      </c>
      <c r="C2679" s="120"/>
      <c r="D2679" s="106">
        <v>102014</v>
      </c>
      <c r="E2679" s="107" t="s">
        <v>6973</v>
      </c>
      <c r="F2679" s="108">
        <v>580.5</v>
      </c>
      <c r="G2679" s="111">
        <v>42788</v>
      </c>
      <c r="H2679" s="93">
        <f t="shared" si="77"/>
        <v>580.5</v>
      </c>
      <c r="I2679" s="108">
        <f t="shared" si="76"/>
        <v>0</v>
      </c>
      <c r="J2679" s="21"/>
    </row>
    <row r="2680" spans="1:10" x14ac:dyDescent="0.25">
      <c r="A2680" s="103">
        <v>42788</v>
      </c>
      <c r="B2680" s="119" t="s">
        <v>6974</v>
      </c>
      <c r="C2680" s="120"/>
      <c r="D2680" s="106">
        <v>102015</v>
      </c>
      <c r="E2680" s="107" t="s">
        <v>45</v>
      </c>
      <c r="F2680" s="108">
        <v>4214.2</v>
      </c>
      <c r="G2680" s="111">
        <v>42789</v>
      </c>
      <c r="H2680" s="93">
        <f t="shared" si="77"/>
        <v>4214.2</v>
      </c>
      <c r="I2680" s="108">
        <f t="shared" ref="I2680:I2743" si="78">F2680-H2680</f>
        <v>0</v>
      </c>
      <c r="J2680" s="21"/>
    </row>
    <row r="2681" spans="1:10" x14ac:dyDescent="0.25">
      <c r="A2681" s="103">
        <v>42788</v>
      </c>
      <c r="B2681" s="119" t="s">
        <v>6975</v>
      </c>
      <c r="C2681" s="120"/>
      <c r="D2681" s="106">
        <v>102016</v>
      </c>
      <c r="E2681" s="107" t="s">
        <v>85</v>
      </c>
      <c r="F2681" s="108">
        <v>6426</v>
      </c>
      <c r="G2681" s="111">
        <v>42789</v>
      </c>
      <c r="H2681" s="93">
        <f t="shared" si="77"/>
        <v>6426</v>
      </c>
      <c r="I2681" s="108">
        <f t="shared" si="78"/>
        <v>0</v>
      </c>
      <c r="J2681" s="21"/>
    </row>
    <row r="2682" spans="1:10" x14ac:dyDescent="0.25">
      <c r="A2682" s="103">
        <v>42788</v>
      </c>
      <c r="B2682" s="119" t="s">
        <v>6976</v>
      </c>
      <c r="C2682" s="120"/>
      <c r="D2682" s="106">
        <v>102017</v>
      </c>
      <c r="E2682" s="107" t="s">
        <v>3998</v>
      </c>
      <c r="F2682" s="108">
        <v>4420.1000000000004</v>
      </c>
      <c r="G2682" s="111">
        <v>42790</v>
      </c>
      <c r="H2682" s="93">
        <f t="shared" si="77"/>
        <v>4420.1000000000004</v>
      </c>
      <c r="I2682" s="108">
        <f t="shared" si="78"/>
        <v>0</v>
      </c>
      <c r="J2682" s="21"/>
    </row>
    <row r="2683" spans="1:10" x14ac:dyDescent="0.25">
      <c r="A2683" s="103">
        <v>42788</v>
      </c>
      <c r="B2683" s="119" t="s">
        <v>6977</v>
      </c>
      <c r="C2683" s="120"/>
      <c r="D2683" s="106">
        <v>102018</v>
      </c>
      <c r="E2683" s="107" t="s">
        <v>2240</v>
      </c>
      <c r="F2683" s="108">
        <v>10370.299999999999</v>
      </c>
      <c r="G2683" s="111">
        <v>42788</v>
      </c>
      <c r="H2683" s="93">
        <f t="shared" si="77"/>
        <v>10370.299999999999</v>
      </c>
      <c r="I2683" s="108">
        <f t="shared" si="78"/>
        <v>0</v>
      </c>
      <c r="J2683" s="21"/>
    </row>
    <row r="2684" spans="1:10" x14ac:dyDescent="0.25">
      <c r="A2684" s="103">
        <v>42788</v>
      </c>
      <c r="B2684" s="119" t="s">
        <v>6978</v>
      </c>
      <c r="C2684" s="120"/>
      <c r="D2684" s="106">
        <v>102019</v>
      </c>
      <c r="E2684" s="107" t="s">
        <v>184</v>
      </c>
      <c r="F2684" s="108">
        <v>1876.7</v>
      </c>
      <c r="G2684" s="111">
        <v>42789</v>
      </c>
      <c r="H2684" s="93">
        <f t="shared" si="77"/>
        <v>1876.7</v>
      </c>
      <c r="I2684" s="108">
        <f t="shared" si="78"/>
        <v>0</v>
      </c>
      <c r="J2684" s="21"/>
    </row>
    <row r="2685" spans="1:10" x14ac:dyDescent="0.25">
      <c r="A2685" s="103">
        <v>42788</v>
      </c>
      <c r="B2685" s="119" t="s">
        <v>6979</v>
      </c>
      <c r="C2685" s="120"/>
      <c r="D2685" s="106">
        <v>102020</v>
      </c>
      <c r="E2685" s="107" t="s">
        <v>57</v>
      </c>
      <c r="F2685" s="108">
        <v>552</v>
      </c>
      <c r="G2685" s="111">
        <v>42789</v>
      </c>
      <c r="H2685" s="93">
        <f t="shared" si="77"/>
        <v>552</v>
      </c>
      <c r="I2685" s="108">
        <f t="shared" si="78"/>
        <v>0</v>
      </c>
      <c r="J2685" s="21"/>
    </row>
    <row r="2686" spans="1:10" x14ac:dyDescent="0.25">
      <c r="A2686" s="103">
        <v>42788</v>
      </c>
      <c r="B2686" s="119" t="s">
        <v>6980</v>
      </c>
      <c r="C2686" s="120"/>
      <c r="D2686" s="106">
        <v>102021</v>
      </c>
      <c r="E2686" s="107" t="s">
        <v>53</v>
      </c>
      <c r="F2686" s="108">
        <v>2380.5</v>
      </c>
      <c r="G2686" s="111">
        <v>42789</v>
      </c>
      <c r="H2686" s="93">
        <f t="shared" si="77"/>
        <v>2380.5</v>
      </c>
      <c r="I2686" s="108">
        <f t="shared" si="78"/>
        <v>0</v>
      </c>
      <c r="J2686" s="21"/>
    </row>
    <row r="2687" spans="1:10" x14ac:dyDescent="0.25">
      <c r="A2687" s="103">
        <v>42788</v>
      </c>
      <c r="B2687" s="119" t="s">
        <v>6981</v>
      </c>
      <c r="C2687" s="120"/>
      <c r="D2687" s="106">
        <v>102022</v>
      </c>
      <c r="E2687" s="107" t="s">
        <v>63</v>
      </c>
      <c r="F2687" s="108">
        <v>140.6</v>
      </c>
      <c r="G2687" s="111">
        <v>42789</v>
      </c>
      <c r="H2687" s="93">
        <f t="shared" si="77"/>
        <v>140.6</v>
      </c>
      <c r="I2687" s="108">
        <f t="shared" si="78"/>
        <v>0</v>
      </c>
      <c r="J2687" s="21"/>
    </row>
    <row r="2688" spans="1:10" x14ac:dyDescent="0.25">
      <c r="A2688" s="103">
        <v>42788</v>
      </c>
      <c r="B2688" s="119" t="s">
        <v>6982</v>
      </c>
      <c r="C2688" s="120"/>
      <c r="D2688" s="106">
        <v>102023</v>
      </c>
      <c r="E2688" s="107" t="s">
        <v>186</v>
      </c>
      <c r="F2688" s="108">
        <v>444.4</v>
      </c>
      <c r="G2688" s="111">
        <v>42789</v>
      </c>
      <c r="H2688" s="93">
        <f t="shared" si="77"/>
        <v>444.4</v>
      </c>
      <c r="I2688" s="108">
        <f t="shared" si="78"/>
        <v>0</v>
      </c>
      <c r="J2688" s="21"/>
    </row>
    <row r="2689" spans="1:10" x14ac:dyDescent="0.25">
      <c r="A2689" s="103">
        <v>42788</v>
      </c>
      <c r="B2689" s="119" t="s">
        <v>6983</v>
      </c>
      <c r="C2689" s="120"/>
      <c r="D2689" s="106">
        <v>102024</v>
      </c>
      <c r="E2689" s="107" t="s">
        <v>2545</v>
      </c>
      <c r="F2689" s="108">
        <v>3024</v>
      </c>
      <c r="G2689" s="111">
        <v>42789</v>
      </c>
      <c r="H2689" s="93">
        <f t="shared" si="77"/>
        <v>3024</v>
      </c>
      <c r="I2689" s="108">
        <f t="shared" si="78"/>
        <v>0</v>
      </c>
      <c r="J2689" s="21"/>
    </row>
    <row r="2690" spans="1:10" x14ac:dyDescent="0.25">
      <c r="A2690" s="103">
        <v>42788</v>
      </c>
      <c r="B2690" s="119" t="s">
        <v>6984</v>
      </c>
      <c r="C2690" s="120"/>
      <c r="D2690" s="106">
        <v>102025</v>
      </c>
      <c r="E2690" s="107" t="s">
        <v>145</v>
      </c>
      <c r="F2690" s="108">
        <v>25166.400000000001</v>
      </c>
      <c r="G2690" s="111">
        <v>42789</v>
      </c>
      <c r="H2690" s="93">
        <f t="shared" si="77"/>
        <v>25166.400000000001</v>
      </c>
      <c r="I2690" s="108">
        <f t="shared" si="78"/>
        <v>0</v>
      </c>
      <c r="J2690" s="21"/>
    </row>
    <row r="2691" spans="1:10" x14ac:dyDescent="0.25">
      <c r="A2691" s="103">
        <v>42788</v>
      </c>
      <c r="B2691" s="119" t="s">
        <v>6985</v>
      </c>
      <c r="C2691" s="120"/>
      <c r="D2691" s="106">
        <v>102026</v>
      </c>
      <c r="E2691" s="107" t="s">
        <v>157</v>
      </c>
      <c r="F2691" s="108">
        <v>13195.5</v>
      </c>
      <c r="G2691" s="111">
        <v>42788</v>
      </c>
      <c r="H2691" s="93">
        <f t="shared" si="77"/>
        <v>13195.5</v>
      </c>
      <c r="I2691" s="108">
        <f t="shared" si="78"/>
        <v>0</v>
      </c>
      <c r="J2691" s="21"/>
    </row>
    <row r="2692" spans="1:10" x14ac:dyDescent="0.25">
      <c r="A2692" s="103">
        <v>42788</v>
      </c>
      <c r="B2692" s="119" t="s">
        <v>6986</v>
      </c>
      <c r="C2692" s="120"/>
      <c r="D2692" s="106">
        <v>102027</v>
      </c>
      <c r="E2692" s="107" t="s">
        <v>163</v>
      </c>
      <c r="F2692" s="108">
        <v>8037.4</v>
      </c>
      <c r="G2692" s="111">
        <v>42804</v>
      </c>
      <c r="H2692" s="93">
        <f t="shared" ref="H2692:H2755" si="79">F2692</f>
        <v>8037.4</v>
      </c>
      <c r="I2692" s="108">
        <f t="shared" si="78"/>
        <v>0</v>
      </c>
      <c r="J2692" s="21"/>
    </row>
    <row r="2693" spans="1:10" x14ac:dyDescent="0.25">
      <c r="A2693" s="103">
        <v>42788</v>
      </c>
      <c r="B2693" s="119" t="s">
        <v>6987</v>
      </c>
      <c r="C2693" s="120"/>
      <c r="D2693" s="106">
        <v>102028</v>
      </c>
      <c r="E2693" s="107" t="s">
        <v>172</v>
      </c>
      <c r="F2693" s="108">
        <v>22522.6</v>
      </c>
      <c r="G2693" s="111">
        <v>42804</v>
      </c>
      <c r="H2693" s="93">
        <f t="shared" si="79"/>
        <v>22522.6</v>
      </c>
      <c r="I2693" s="108">
        <f t="shared" si="78"/>
        <v>0</v>
      </c>
      <c r="J2693" s="21"/>
    </row>
    <row r="2694" spans="1:10" x14ac:dyDescent="0.25">
      <c r="A2694" s="103">
        <v>42788</v>
      </c>
      <c r="B2694" s="119" t="s">
        <v>6988</v>
      </c>
      <c r="C2694" s="120"/>
      <c r="D2694" s="106">
        <v>102029</v>
      </c>
      <c r="E2694" s="107" t="s">
        <v>79</v>
      </c>
      <c r="F2694" s="108">
        <v>4822.3</v>
      </c>
      <c r="G2694" s="111">
        <v>42788</v>
      </c>
      <c r="H2694" s="93">
        <f t="shared" si="79"/>
        <v>4822.3</v>
      </c>
      <c r="I2694" s="108">
        <f t="shared" si="78"/>
        <v>0</v>
      </c>
      <c r="J2694" s="21"/>
    </row>
    <row r="2695" spans="1:10" x14ac:dyDescent="0.25">
      <c r="A2695" s="103">
        <v>42788</v>
      </c>
      <c r="B2695" s="119" t="s">
        <v>6989</v>
      </c>
      <c r="C2695" s="120"/>
      <c r="D2695" s="106">
        <v>102030</v>
      </c>
      <c r="E2695" s="107" t="s">
        <v>10</v>
      </c>
      <c r="F2695" s="108">
        <v>21468.799999999999</v>
      </c>
      <c r="G2695" s="111">
        <v>42791</v>
      </c>
      <c r="H2695" s="93">
        <f t="shared" si="79"/>
        <v>21468.799999999999</v>
      </c>
      <c r="I2695" s="108">
        <f t="shared" si="78"/>
        <v>0</v>
      </c>
      <c r="J2695" s="21"/>
    </row>
    <row r="2696" spans="1:10" x14ac:dyDescent="0.25">
      <c r="A2696" s="103">
        <v>42788</v>
      </c>
      <c r="B2696" s="119" t="s">
        <v>6990</v>
      </c>
      <c r="C2696" s="120"/>
      <c r="D2696" s="106">
        <v>102031</v>
      </c>
      <c r="E2696" s="107" t="s">
        <v>21</v>
      </c>
      <c r="F2696" s="108">
        <v>790.8</v>
      </c>
      <c r="G2696" s="111">
        <v>42800</v>
      </c>
      <c r="H2696" s="93">
        <f t="shared" si="79"/>
        <v>790.8</v>
      </c>
      <c r="I2696" s="108">
        <f t="shared" si="78"/>
        <v>0</v>
      </c>
      <c r="J2696" s="21"/>
    </row>
    <row r="2697" spans="1:10" x14ac:dyDescent="0.25">
      <c r="A2697" s="103">
        <v>42788</v>
      </c>
      <c r="B2697" s="119" t="s">
        <v>6991</v>
      </c>
      <c r="C2697" s="120"/>
      <c r="D2697" s="106">
        <v>102032</v>
      </c>
      <c r="E2697" s="107" t="s">
        <v>298</v>
      </c>
      <c r="F2697" s="108">
        <v>3341.7</v>
      </c>
      <c r="G2697" s="111">
        <v>42788</v>
      </c>
      <c r="H2697" s="93">
        <f t="shared" si="79"/>
        <v>3341.7</v>
      </c>
      <c r="I2697" s="108">
        <f t="shared" si="78"/>
        <v>0</v>
      </c>
      <c r="J2697" s="21"/>
    </row>
    <row r="2698" spans="1:10" x14ac:dyDescent="0.25">
      <c r="A2698" s="103">
        <v>42788</v>
      </c>
      <c r="B2698" s="119" t="s">
        <v>6992</v>
      </c>
      <c r="C2698" s="120"/>
      <c r="D2698" s="106">
        <v>102033</v>
      </c>
      <c r="E2698" s="107" t="s">
        <v>785</v>
      </c>
      <c r="F2698" s="108">
        <v>2658.68</v>
      </c>
      <c r="G2698" s="111">
        <v>42788</v>
      </c>
      <c r="H2698" s="93">
        <f t="shared" si="79"/>
        <v>2658.68</v>
      </c>
      <c r="I2698" s="108">
        <f t="shared" si="78"/>
        <v>0</v>
      </c>
      <c r="J2698" s="21"/>
    </row>
    <row r="2699" spans="1:10" x14ac:dyDescent="0.25">
      <c r="A2699" s="103">
        <v>42788</v>
      </c>
      <c r="B2699" s="119" t="s">
        <v>6993</v>
      </c>
      <c r="C2699" s="120"/>
      <c r="D2699" s="106">
        <v>102034</v>
      </c>
      <c r="E2699" s="107" t="s">
        <v>125</v>
      </c>
      <c r="F2699" s="108">
        <v>5481</v>
      </c>
      <c r="G2699" s="111">
        <v>42788</v>
      </c>
      <c r="H2699" s="93">
        <f t="shared" si="79"/>
        <v>5481</v>
      </c>
      <c r="I2699" s="108">
        <f t="shared" si="78"/>
        <v>0</v>
      </c>
      <c r="J2699" s="21"/>
    </row>
    <row r="2700" spans="1:10" x14ac:dyDescent="0.25">
      <c r="A2700" s="103">
        <v>42788</v>
      </c>
      <c r="B2700" s="119" t="s">
        <v>6994</v>
      </c>
      <c r="C2700" s="120"/>
      <c r="D2700" s="106">
        <v>102035</v>
      </c>
      <c r="E2700" s="107" t="s">
        <v>879</v>
      </c>
      <c r="F2700" s="108">
        <v>820.8</v>
      </c>
      <c r="G2700" s="111">
        <v>42788</v>
      </c>
      <c r="H2700" s="93">
        <f t="shared" si="79"/>
        <v>820.8</v>
      </c>
      <c r="I2700" s="108">
        <f t="shared" si="78"/>
        <v>0</v>
      </c>
      <c r="J2700" s="21"/>
    </row>
    <row r="2701" spans="1:10" x14ac:dyDescent="0.25">
      <c r="A2701" s="103">
        <v>42788</v>
      </c>
      <c r="B2701" s="119" t="s">
        <v>6995</v>
      </c>
      <c r="C2701" s="120"/>
      <c r="D2701" s="106">
        <v>102036</v>
      </c>
      <c r="E2701" s="107" t="s">
        <v>3361</v>
      </c>
      <c r="F2701" s="108">
        <v>1603.2</v>
      </c>
      <c r="G2701" s="111">
        <v>42788</v>
      </c>
      <c r="H2701" s="93">
        <f t="shared" si="79"/>
        <v>1603.2</v>
      </c>
      <c r="I2701" s="108">
        <f t="shared" si="78"/>
        <v>0</v>
      </c>
      <c r="J2701" s="21"/>
    </row>
    <row r="2702" spans="1:10" x14ac:dyDescent="0.25">
      <c r="A2702" s="103">
        <v>42788</v>
      </c>
      <c r="B2702" s="119" t="s">
        <v>6996</v>
      </c>
      <c r="C2702" s="120"/>
      <c r="D2702" s="106">
        <v>102037</v>
      </c>
      <c r="E2702" s="107" t="s">
        <v>428</v>
      </c>
      <c r="F2702" s="108">
        <v>420</v>
      </c>
      <c r="G2702" s="111">
        <v>42791</v>
      </c>
      <c r="H2702" s="93">
        <f t="shared" si="79"/>
        <v>420</v>
      </c>
      <c r="I2702" s="108">
        <f t="shared" si="78"/>
        <v>0</v>
      </c>
      <c r="J2702" s="21"/>
    </row>
    <row r="2703" spans="1:10" x14ac:dyDescent="0.25">
      <c r="A2703" s="103">
        <v>42788</v>
      </c>
      <c r="B2703" s="119" t="s">
        <v>6997</v>
      </c>
      <c r="C2703" s="120"/>
      <c r="D2703" s="106">
        <v>102038</v>
      </c>
      <c r="E2703" s="107" t="s">
        <v>693</v>
      </c>
      <c r="F2703" s="108">
        <v>40948</v>
      </c>
      <c r="G2703" s="111">
        <v>42802</v>
      </c>
      <c r="H2703" s="93">
        <f t="shared" si="79"/>
        <v>40948</v>
      </c>
      <c r="I2703" s="108">
        <f t="shared" si="78"/>
        <v>0</v>
      </c>
      <c r="J2703" s="21"/>
    </row>
    <row r="2704" spans="1:10" x14ac:dyDescent="0.25">
      <c r="A2704" s="103">
        <v>42788</v>
      </c>
      <c r="B2704" s="119" t="s">
        <v>6998</v>
      </c>
      <c r="C2704" s="120"/>
      <c r="D2704" s="106">
        <v>102039</v>
      </c>
      <c r="E2704" s="107" t="s">
        <v>231</v>
      </c>
      <c r="F2704" s="108">
        <v>6859</v>
      </c>
      <c r="G2704" s="111">
        <v>42789</v>
      </c>
      <c r="H2704" s="93">
        <f t="shared" si="79"/>
        <v>6859</v>
      </c>
      <c r="I2704" s="108">
        <f t="shared" si="78"/>
        <v>0</v>
      </c>
      <c r="J2704" s="21"/>
    </row>
    <row r="2705" spans="1:10" x14ac:dyDescent="0.25">
      <c r="A2705" s="103">
        <v>42788</v>
      </c>
      <c r="B2705" s="119" t="s">
        <v>6999</v>
      </c>
      <c r="C2705" s="120"/>
      <c r="D2705" s="106">
        <v>102040</v>
      </c>
      <c r="E2705" s="107" t="s">
        <v>10</v>
      </c>
      <c r="F2705" s="108">
        <v>262781</v>
      </c>
      <c r="G2705" s="111">
        <v>42791</v>
      </c>
      <c r="H2705" s="93">
        <f t="shared" si="79"/>
        <v>262781</v>
      </c>
      <c r="I2705" s="108">
        <f t="shared" si="78"/>
        <v>0</v>
      </c>
      <c r="J2705" s="21"/>
    </row>
    <row r="2706" spans="1:10" x14ac:dyDescent="0.25">
      <c r="A2706" s="103">
        <v>42788</v>
      </c>
      <c r="B2706" s="119" t="s">
        <v>7000</v>
      </c>
      <c r="C2706" s="120"/>
      <c r="D2706" s="106">
        <v>102041</v>
      </c>
      <c r="E2706" s="107" t="s">
        <v>1141</v>
      </c>
      <c r="F2706" s="108">
        <v>7679.8</v>
      </c>
      <c r="G2706" s="111">
        <v>42798</v>
      </c>
      <c r="H2706" s="93">
        <f t="shared" si="79"/>
        <v>7679.8</v>
      </c>
      <c r="I2706" s="108">
        <f t="shared" si="78"/>
        <v>0</v>
      </c>
      <c r="J2706" s="21"/>
    </row>
    <row r="2707" spans="1:10" x14ac:dyDescent="0.25">
      <c r="A2707" s="103">
        <v>42788</v>
      </c>
      <c r="B2707" s="119" t="s">
        <v>7001</v>
      </c>
      <c r="C2707" s="120"/>
      <c r="D2707" s="106">
        <v>102042</v>
      </c>
      <c r="E2707" s="107" t="s">
        <v>1141</v>
      </c>
      <c r="F2707" s="108">
        <v>382.5</v>
      </c>
      <c r="G2707" s="111">
        <v>42798</v>
      </c>
      <c r="H2707" s="93">
        <f t="shared" si="79"/>
        <v>382.5</v>
      </c>
      <c r="I2707" s="108">
        <f t="shared" si="78"/>
        <v>0</v>
      </c>
      <c r="J2707" s="21"/>
    </row>
    <row r="2708" spans="1:10" x14ac:dyDescent="0.25">
      <c r="A2708" s="103">
        <v>42788</v>
      </c>
      <c r="B2708" s="119" t="s">
        <v>7002</v>
      </c>
      <c r="C2708" s="120"/>
      <c r="D2708" s="106">
        <v>102043</v>
      </c>
      <c r="E2708" s="107" t="s">
        <v>205</v>
      </c>
      <c r="F2708" s="108">
        <v>28809.66</v>
      </c>
      <c r="G2708" s="111">
        <v>42802</v>
      </c>
      <c r="H2708" s="93">
        <f t="shared" si="79"/>
        <v>28809.66</v>
      </c>
      <c r="I2708" s="108">
        <f t="shared" si="78"/>
        <v>0</v>
      </c>
      <c r="J2708" s="21"/>
    </row>
    <row r="2709" spans="1:10" x14ac:dyDescent="0.25">
      <c r="A2709" s="103">
        <v>42788</v>
      </c>
      <c r="B2709" s="119" t="s">
        <v>7003</v>
      </c>
      <c r="C2709" s="120"/>
      <c r="D2709" s="106">
        <v>102044</v>
      </c>
      <c r="E2709" s="107" t="s">
        <v>222</v>
      </c>
      <c r="F2709" s="108">
        <v>222940</v>
      </c>
      <c r="G2709" s="111">
        <v>42738</v>
      </c>
      <c r="H2709" s="93">
        <f t="shared" si="79"/>
        <v>222940</v>
      </c>
      <c r="I2709" s="108">
        <f t="shared" si="78"/>
        <v>0</v>
      </c>
      <c r="J2709" s="21"/>
    </row>
    <row r="2710" spans="1:10" x14ac:dyDescent="0.25">
      <c r="A2710" s="103">
        <v>42788</v>
      </c>
      <c r="B2710" s="119" t="s">
        <v>7004</v>
      </c>
      <c r="C2710" s="120"/>
      <c r="D2710" s="106">
        <v>102045</v>
      </c>
      <c r="E2710" s="107" t="s">
        <v>222</v>
      </c>
      <c r="F2710" s="108">
        <v>241508</v>
      </c>
      <c r="G2710" s="111">
        <v>42738</v>
      </c>
      <c r="H2710" s="93">
        <f t="shared" si="79"/>
        <v>241508</v>
      </c>
      <c r="I2710" s="108">
        <f t="shared" si="78"/>
        <v>0</v>
      </c>
      <c r="J2710" s="21"/>
    </row>
    <row r="2711" spans="1:10" x14ac:dyDescent="0.25">
      <c r="A2711" s="103">
        <v>42788</v>
      </c>
      <c r="B2711" s="119" t="s">
        <v>7005</v>
      </c>
      <c r="C2711" s="120"/>
      <c r="D2711" s="106">
        <v>102046</v>
      </c>
      <c r="E2711" s="107" t="s">
        <v>2054</v>
      </c>
      <c r="F2711" s="108">
        <v>2751.2</v>
      </c>
      <c r="G2711" s="111">
        <v>42788</v>
      </c>
      <c r="H2711" s="93">
        <f t="shared" si="79"/>
        <v>2751.2</v>
      </c>
      <c r="I2711" s="108">
        <f t="shared" si="78"/>
        <v>0</v>
      </c>
      <c r="J2711" s="21"/>
    </row>
    <row r="2712" spans="1:10" x14ac:dyDescent="0.25">
      <c r="A2712" s="103">
        <v>42788</v>
      </c>
      <c r="B2712" s="119" t="s">
        <v>7006</v>
      </c>
      <c r="C2712" s="120"/>
      <c r="D2712" s="106">
        <v>102047</v>
      </c>
      <c r="E2712" s="107" t="s">
        <v>32</v>
      </c>
      <c r="F2712" s="108">
        <v>6399.2</v>
      </c>
      <c r="G2712" s="111">
        <v>42794</v>
      </c>
      <c r="H2712" s="93">
        <f t="shared" si="79"/>
        <v>6399.2</v>
      </c>
      <c r="I2712" s="108">
        <f t="shared" si="78"/>
        <v>0</v>
      </c>
      <c r="J2712" s="21"/>
    </row>
    <row r="2713" spans="1:10" x14ac:dyDescent="0.25">
      <c r="A2713" s="103">
        <v>42788</v>
      </c>
      <c r="B2713" s="119" t="s">
        <v>7007</v>
      </c>
      <c r="C2713" s="120"/>
      <c r="D2713" s="106">
        <v>102048</v>
      </c>
      <c r="E2713" s="116" t="s">
        <v>10</v>
      </c>
      <c r="F2713" s="117">
        <v>0</v>
      </c>
      <c r="G2713" s="118" t="s">
        <v>95</v>
      </c>
      <c r="H2713" s="117">
        <f t="shared" si="79"/>
        <v>0</v>
      </c>
      <c r="I2713" s="117">
        <f t="shared" si="78"/>
        <v>0</v>
      </c>
      <c r="J2713" s="21"/>
    </row>
    <row r="2714" spans="1:10" x14ac:dyDescent="0.25">
      <c r="A2714" s="103">
        <v>42788</v>
      </c>
      <c r="B2714" s="119" t="s">
        <v>7008</v>
      </c>
      <c r="C2714" s="120"/>
      <c r="D2714" s="106">
        <v>102049</v>
      </c>
      <c r="E2714" s="107" t="s">
        <v>10</v>
      </c>
      <c r="F2714" s="108">
        <v>84198.9</v>
      </c>
      <c r="G2714" s="111">
        <v>42791</v>
      </c>
      <c r="H2714" s="93">
        <f t="shared" si="79"/>
        <v>84198.9</v>
      </c>
      <c r="I2714" s="108">
        <f t="shared" si="78"/>
        <v>0</v>
      </c>
      <c r="J2714" s="21"/>
    </row>
    <row r="2715" spans="1:10" x14ac:dyDescent="0.25">
      <c r="A2715" s="103">
        <v>42788</v>
      </c>
      <c r="B2715" s="119" t="s">
        <v>7009</v>
      </c>
      <c r="C2715" s="120"/>
      <c r="D2715" s="106">
        <v>102050</v>
      </c>
      <c r="E2715" s="107" t="s">
        <v>1310</v>
      </c>
      <c r="F2715" s="108">
        <v>2262</v>
      </c>
      <c r="G2715" s="111">
        <v>42789</v>
      </c>
      <c r="H2715" s="93">
        <f t="shared" si="79"/>
        <v>2262</v>
      </c>
      <c r="I2715" s="108">
        <f t="shared" si="78"/>
        <v>0</v>
      </c>
      <c r="J2715" s="21"/>
    </row>
    <row r="2716" spans="1:10" x14ac:dyDescent="0.25">
      <c r="A2716" s="103">
        <v>42788</v>
      </c>
      <c r="B2716" s="119" t="s">
        <v>7010</v>
      </c>
      <c r="C2716" s="120"/>
      <c r="D2716" s="106">
        <v>102051</v>
      </c>
      <c r="E2716" s="107" t="s">
        <v>523</v>
      </c>
      <c r="F2716" s="108">
        <v>22924</v>
      </c>
      <c r="G2716" s="111">
        <v>42798</v>
      </c>
      <c r="H2716" s="93">
        <f t="shared" si="79"/>
        <v>22924</v>
      </c>
      <c r="I2716" s="108">
        <f t="shared" si="78"/>
        <v>0</v>
      </c>
      <c r="J2716" s="21"/>
    </row>
    <row r="2717" spans="1:10" x14ac:dyDescent="0.25">
      <c r="A2717" s="103">
        <v>42788</v>
      </c>
      <c r="B2717" s="119" t="s">
        <v>7011</v>
      </c>
      <c r="C2717" s="120"/>
      <c r="D2717" s="106">
        <v>102052</v>
      </c>
      <c r="E2717" s="107" t="s">
        <v>697</v>
      </c>
      <c r="F2717" s="108">
        <v>3465</v>
      </c>
      <c r="G2717" s="111">
        <v>42802</v>
      </c>
      <c r="H2717" s="93">
        <f t="shared" si="79"/>
        <v>3465</v>
      </c>
      <c r="I2717" s="108">
        <f t="shared" si="78"/>
        <v>0</v>
      </c>
      <c r="J2717" s="21"/>
    </row>
    <row r="2718" spans="1:10" x14ac:dyDescent="0.25">
      <c r="A2718" s="103">
        <v>42788</v>
      </c>
      <c r="B2718" s="119" t="s">
        <v>7012</v>
      </c>
      <c r="C2718" s="120"/>
      <c r="D2718" s="106">
        <v>102053</v>
      </c>
      <c r="E2718" s="107" t="s">
        <v>193</v>
      </c>
      <c r="F2718" s="108">
        <v>1789.4</v>
      </c>
      <c r="G2718" s="111">
        <v>42789</v>
      </c>
      <c r="H2718" s="93">
        <f t="shared" si="79"/>
        <v>1789.4</v>
      </c>
      <c r="I2718" s="108">
        <f t="shared" si="78"/>
        <v>0</v>
      </c>
      <c r="J2718" s="21"/>
    </row>
    <row r="2719" spans="1:10" x14ac:dyDescent="0.25">
      <c r="A2719" s="103">
        <v>42788</v>
      </c>
      <c r="B2719" s="119" t="s">
        <v>7013</v>
      </c>
      <c r="C2719" s="120"/>
      <c r="D2719" s="106">
        <v>102054</v>
      </c>
      <c r="E2719" s="107" t="s">
        <v>182</v>
      </c>
      <c r="F2719" s="108">
        <v>1964.9</v>
      </c>
      <c r="G2719" s="111">
        <v>42789</v>
      </c>
      <c r="H2719" s="93">
        <f t="shared" si="79"/>
        <v>1964.9</v>
      </c>
      <c r="I2719" s="108">
        <f t="shared" si="78"/>
        <v>0</v>
      </c>
      <c r="J2719" s="21"/>
    </row>
    <row r="2720" spans="1:10" x14ac:dyDescent="0.25">
      <c r="A2720" s="103">
        <v>42788</v>
      </c>
      <c r="B2720" s="119" t="s">
        <v>7014</v>
      </c>
      <c r="C2720" s="120"/>
      <c r="D2720" s="106">
        <v>102055</v>
      </c>
      <c r="E2720" s="107" t="s">
        <v>236</v>
      </c>
      <c r="F2720" s="108">
        <v>36578.46</v>
      </c>
      <c r="G2720" s="111">
        <v>42791</v>
      </c>
      <c r="H2720" s="93">
        <f t="shared" si="79"/>
        <v>36578.46</v>
      </c>
      <c r="I2720" s="108">
        <f t="shared" si="78"/>
        <v>0</v>
      </c>
      <c r="J2720" s="21"/>
    </row>
    <row r="2721" spans="1:10" x14ac:dyDescent="0.25">
      <c r="A2721" s="103">
        <v>42788</v>
      </c>
      <c r="B2721" s="119" t="s">
        <v>7015</v>
      </c>
      <c r="C2721" s="120"/>
      <c r="D2721" s="106">
        <v>102056</v>
      </c>
      <c r="E2721" s="107" t="s">
        <v>10</v>
      </c>
      <c r="F2721" s="108">
        <v>21272.400000000001</v>
      </c>
      <c r="G2721" s="111">
        <v>42791</v>
      </c>
      <c r="H2721" s="93">
        <f t="shared" si="79"/>
        <v>21272.400000000001</v>
      </c>
      <c r="I2721" s="108">
        <f t="shared" si="78"/>
        <v>0</v>
      </c>
      <c r="J2721" s="21"/>
    </row>
    <row r="2722" spans="1:10" x14ac:dyDescent="0.25">
      <c r="A2722" s="103">
        <v>42788</v>
      </c>
      <c r="B2722" s="119" t="s">
        <v>7016</v>
      </c>
      <c r="C2722" s="120"/>
      <c r="D2722" s="106">
        <v>102057</v>
      </c>
      <c r="E2722" s="107" t="s">
        <v>10</v>
      </c>
      <c r="F2722" s="108">
        <v>36006.699999999997</v>
      </c>
      <c r="G2722" s="111">
        <v>42791</v>
      </c>
      <c r="H2722" s="93">
        <f t="shared" si="79"/>
        <v>36006.699999999997</v>
      </c>
      <c r="I2722" s="108">
        <f t="shared" si="78"/>
        <v>0</v>
      </c>
      <c r="J2722" s="21"/>
    </row>
    <row r="2723" spans="1:10" x14ac:dyDescent="0.25">
      <c r="A2723" s="103">
        <v>42788</v>
      </c>
      <c r="B2723" s="119" t="s">
        <v>7017</v>
      </c>
      <c r="C2723" s="120"/>
      <c r="D2723" s="106">
        <v>102058</v>
      </c>
      <c r="E2723" s="107" t="s">
        <v>358</v>
      </c>
      <c r="F2723" s="108">
        <v>31586</v>
      </c>
      <c r="G2723" s="111">
        <v>42789</v>
      </c>
      <c r="H2723" s="93">
        <f t="shared" si="79"/>
        <v>31586</v>
      </c>
      <c r="I2723" s="108">
        <f t="shared" si="78"/>
        <v>0</v>
      </c>
      <c r="J2723" s="21"/>
    </row>
    <row r="2724" spans="1:10" x14ac:dyDescent="0.25">
      <c r="A2724" s="103">
        <v>42788</v>
      </c>
      <c r="B2724" s="119" t="s">
        <v>7018</v>
      </c>
      <c r="C2724" s="120"/>
      <c r="D2724" s="106">
        <v>102059</v>
      </c>
      <c r="E2724" s="107" t="s">
        <v>468</v>
      </c>
      <c r="F2724" s="108">
        <v>15885.2</v>
      </c>
      <c r="G2724" s="111">
        <v>42793</v>
      </c>
      <c r="H2724" s="93">
        <f t="shared" si="79"/>
        <v>15885.2</v>
      </c>
      <c r="I2724" s="108">
        <f t="shared" si="78"/>
        <v>0</v>
      </c>
      <c r="J2724" s="21"/>
    </row>
    <row r="2725" spans="1:10" x14ac:dyDescent="0.25">
      <c r="A2725" s="103">
        <v>42788</v>
      </c>
      <c r="B2725" s="119" t="s">
        <v>7019</v>
      </c>
      <c r="C2725" s="120"/>
      <c r="D2725" s="106">
        <v>102060</v>
      </c>
      <c r="E2725" s="107" t="s">
        <v>465</v>
      </c>
      <c r="F2725" s="108">
        <v>7139.1</v>
      </c>
      <c r="G2725" s="111">
        <v>42793</v>
      </c>
      <c r="H2725" s="93">
        <f t="shared" si="79"/>
        <v>7139.1</v>
      </c>
      <c r="I2725" s="108">
        <f t="shared" si="78"/>
        <v>0</v>
      </c>
      <c r="J2725" s="21"/>
    </row>
    <row r="2726" spans="1:10" x14ac:dyDescent="0.25">
      <c r="A2726" s="103">
        <v>42788</v>
      </c>
      <c r="B2726" s="119" t="s">
        <v>7020</v>
      </c>
      <c r="C2726" s="120"/>
      <c r="D2726" s="106">
        <v>102061</v>
      </c>
      <c r="E2726" s="107" t="s">
        <v>55</v>
      </c>
      <c r="F2726" s="108">
        <v>14135.8</v>
      </c>
      <c r="G2726" s="111">
        <v>42788</v>
      </c>
      <c r="H2726" s="93">
        <f t="shared" si="79"/>
        <v>14135.8</v>
      </c>
      <c r="I2726" s="108">
        <f t="shared" si="78"/>
        <v>0</v>
      </c>
      <c r="J2726" s="21"/>
    </row>
    <row r="2727" spans="1:10" x14ac:dyDescent="0.25">
      <c r="A2727" s="103">
        <v>42788</v>
      </c>
      <c r="B2727" s="119" t="s">
        <v>7021</v>
      </c>
      <c r="C2727" s="120"/>
      <c r="D2727" s="106">
        <v>102062</v>
      </c>
      <c r="E2727" s="107" t="s">
        <v>921</v>
      </c>
      <c r="F2727" s="108">
        <v>4258.8</v>
      </c>
      <c r="G2727" s="111">
        <v>42788</v>
      </c>
      <c r="H2727" s="93">
        <f t="shared" si="79"/>
        <v>4258.8</v>
      </c>
      <c r="I2727" s="108">
        <f t="shared" si="78"/>
        <v>0</v>
      </c>
      <c r="J2727" s="21"/>
    </row>
    <row r="2728" spans="1:10" x14ac:dyDescent="0.25">
      <c r="A2728" s="103">
        <v>42788</v>
      </c>
      <c r="B2728" s="119" t="s">
        <v>7022</v>
      </c>
      <c r="C2728" s="120"/>
      <c r="D2728" s="106">
        <v>102063</v>
      </c>
      <c r="E2728" s="107" t="s">
        <v>208</v>
      </c>
      <c r="F2728" s="108">
        <v>1540</v>
      </c>
      <c r="G2728" s="111">
        <v>42788</v>
      </c>
      <c r="H2728" s="93">
        <f t="shared" si="79"/>
        <v>1540</v>
      </c>
      <c r="I2728" s="108">
        <f t="shared" si="78"/>
        <v>0</v>
      </c>
      <c r="J2728" s="21"/>
    </row>
    <row r="2729" spans="1:10" x14ac:dyDescent="0.25">
      <c r="A2729" s="103">
        <v>42788</v>
      </c>
      <c r="B2729" s="119" t="s">
        <v>7023</v>
      </c>
      <c r="C2729" s="120"/>
      <c r="D2729" s="142">
        <v>102064</v>
      </c>
      <c r="E2729" s="116" t="s">
        <v>153</v>
      </c>
      <c r="F2729" s="117">
        <v>0</v>
      </c>
      <c r="G2729" s="118" t="s">
        <v>95</v>
      </c>
      <c r="H2729" s="117">
        <f t="shared" si="79"/>
        <v>0</v>
      </c>
      <c r="I2729" s="117">
        <f t="shared" si="78"/>
        <v>0</v>
      </c>
      <c r="J2729" s="21"/>
    </row>
    <row r="2730" spans="1:10" x14ac:dyDescent="0.25">
      <c r="A2730" s="103">
        <v>42788</v>
      </c>
      <c r="B2730" s="119" t="s">
        <v>7024</v>
      </c>
      <c r="C2730" s="120"/>
      <c r="D2730" s="106">
        <v>102065</v>
      </c>
      <c r="E2730" s="107" t="s">
        <v>220</v>
      </c>
      <c r="F2730" s="108">
        <v>2278.8000000000002</v>
      </c>
      <c r="G2730" s="111">
        <v>42789</v>
      </c>
      <c r="H2730" s="93">
        <f t="shared" si="79"/>
        <v>2278.8000000000002</v>
      </c>
      <c r="I2730" s="108">
        <f t="shared" si="78"/>
        <v>0</v>
      </c>
      <c r="J2730" s="21"/>
    </row>
    <row r="2731" spans="1:10" x14ac:dyDescent="0.25">
      <c r="A2731" s="103">
        <v>42789</v>
      </c>
      <c r="B2731" s="119" t="s">
        <v>7025</v>
      </c>
      <c r="C2731" s="120"/>
      <c r="D2731" s="106">
        <v>102066</v>
      </c>
      <c r="E2731" s="107" t="s">
        <v>231</v>
      </c>
      <c r="F2731" s="108">
        <v>7265.8</v>
      </c>
      <c r="G2731" s="111">
        <v>42790</v>
      </c>
      <c r="H2731" s="93">
        <f t="shared" si="79"/>
        <v>7265.8</v>
      </c>
      <c r="I2731" s="108">
        <f t="shared" si="78"/>
        <v>0</v>
      </c>
      <c r="J2731" s="21"/>
    </row>
    <row r="2732" spans="1:10" x14ac:dyDescent="0.25">
      <c r="A2732" s="103">
        <v>42789</v>
      </c>
      <c r="B2732" s="119" t="s">
        <v>7026</v>
      </c>
      <c r="C2732" s="120"/>
      <c r="D2732" s="106">
        <v>102067</v>
      </c>
      <c r="E2732" s="107" t="s">
        <v>231</v>
      </c>
      <c r="F2732" s="108">
        <v>132.30000000000001</v>
      </c>
      <c r="G2732" s="111">
        <v>42790</v>
      </c>
      <c r="H2732" s="93">
        <f t="shared" si="79"/>
        <v>132.30000000000001</v>
      </c>
      <c r="I2732" s="108">
        <f t="shared" si="78"/>
        <v>0</v>
      </c>
      <c r="J2732" s="21"/>
    </row>
    <row r="2733" spans="1:10" x14ac:dyDescent="0.25">
      <c r="A2733" s="103">
        <v>42789</v>
      </c>
      <c r="B2733" s="119" t="s">
        <v>7027</v>
      </c>
      <c r="C2733" s="120"/>
      <c r="D2733" s="106">
        <v>102068</v>
      </c>
      <c r="E2733" s="107" t="s">
        <v>231</v>
      </c>
      <c r="F2733" s="108">
        <v>41113.199999999997</v>
      </c>
      <c r="G2733" s="111">
        <v>42790</v>
      </c>
      <c r="H2733" s="93">
        <f t="shared" si="79"/>
        <v>41113.199999999997</v>
      </c>
      <c r="I2733" s="108">
        <f t="shared" si="78"/>
        <v>0</v>
      </c>
      <c r="J2733" s="21"/>
    </row>
    <row r="2734" spans="1:10" x14ac:dyDescent="0.25">
      <c r="A2734" s="103">
        <v>42789</v>
      </c>
      <c r="B2734" s="119" t="s">
        <v>7028</v>
      </c>
      <c r="C2734" s="120"/>
      <c r="D2734" s="106">
        <v>102069</v>
      </c>
      <c r="E2734" s="107" t="s">
        <v>1786</v>
      </c>
      <c r="F2734" s="108">
        <v>8785</v>
      </c>
      <c r="G2734" s="111">
        <v>42789</v>
      </c>
      <c r="H2734" s="93">
        <f t="shared" si="79"/>
        <v>8785</v>
      </c>
      <c r="I2734" s="108">
        <f t="shared" si="78"/>
        <v>0</v>
      </c>
      <c r="J2734" s="21"/>
    </row>
    <row r="2735" spans="1:10" x14ac:dyDescent="0.25">
      <c r="A2735" s="103">
        <v>42789</v>
      </c>
      <c r="B2735" s="119" t="s">
        <v>7029</v>
      </c>
      <c r="C2735" s="120"/>
      <c r="D2735" s="106">
        <v>102070</v>
      </c>
      <c r="E2735" s="107" t="s">
        <v>428</v>
      </c>
      <c r="F2735" s="108">
        <v>1656</v>
      </c>
      <c r="G2735" s="111">
        <v>42790</v>
      </c>
      <c r="H2735" s="93">
        <f t="shared" si="79"/>
        <v>1656</v>
      </c>
      <c r="I2735" s="108">
        <f t="shared" si="78"/>
        <v>0</v>
      </c>
      <c r="J2735" s="21"/>
    </row>
    <row r="2736" spans="1:10" x14ac:dyDescent="0.25">
      <c r="A2736" s="103">
        <v>42789</v>
      </c>
      <c r="B2736" s="119" t="s">
        <v>7030</v>
      </c>
      <c r="C2736" s="120"/>
      <c r="D2736" s="106">
        <v>102071</v>
      </c>
      <c r="E2736" s="107" t="s">
        <v>509</v>
      </c>
      <c r="F2736" s="108">
        <v>32588.2</v>
      </c>
      <c r="G2736" s="111">
        <v>42798</v>
      </c>
      <c r="H2736" s="93">
        <f t="shared" si="79"/>
        <v>32588.2</v>
      </c>
      <c r="I2736" s="108">
        <f t="shared" si="78"/>
        <v>0</v>
      </c>
      <c r="J2736" s="21"/>
    </row>
    <row r="2737" spans="1:10" ht="30" x14ac:dyDescent="0.25">
      <c r="A2737" s="103">
        <v>42789</v>
      </c>
      <c r="B2737" s="133" t="s">
        <v>7031</v>
      </c>
      <c r="C2737" s="134"/>
      <c r="D2737" s="135">
        <v>102072</v>
      </c>
      <c r="E2737" s="136" t="s">
        <v>35</v>
      </c>
      <c r="F2737" s="137">
        <v>13537.5</v>
      </c>
      <c r="G2737" s="114" t="s">
        <v>7758</v>
      </c>
      <c r="H2737" s="138">
        <f>10000+3537.5</f>
        <v>13537.5</v>
      </c>
      <c r="I2737" s="138">
        <f t="shared" si="78"/>
        <v>0</v>
      </c>
      <c r="J2737" s="21"/>
    </row>
    <row r="2738" spans="1:10" x14ac:dyDescent="0.25">
      <c r="A2738" s="103">
        <v>42789</v>
      </c>
      <c r="B2738" s="119" t="s">
        <v>7032</v>
      </c>
      <c r="C2738" s="120"/>
      <c r="D2738" s="106">
        <v>102073</v>
      </c>
      <c r="E2738" s="107" t="s">
        <v>143</v>
      </c>
      <c r="F2738" s="108">
        <v>3397.3</v>
      </c>
      <c r="G2738" s="111">
        <v>42789</v>
      </c>
      <c r="H2738" s="93">
        <f t="shared" si="79"/>
        <v>3397.3</v>
      </c>
      <c r="I2738" s="108">
        <f t="shared" si="78"/>
        <v>0</v>
      </c>
      <c r="J2738" s="21"/>
    </row>
    <row r="2739" spans="1:10" x14ac:dyDescent="0.25">
      <c r="A2739" s="103">
        <v>42789</v>
      </c>
      <c r="B2739" s="119" t="s">
        <v>7033</v>
      </c>
      <c r="C2739" s="120"/>
      <c r="D2739" s="106">
        <v>102074</v>
      </c>
      <c r="E2739" s="107" t="s">
        <v>26</v>
      </c>
      <c r="F2739" s="108">
        <v>20033.400000000001</v>
      </c>
      <c r="G2739" s="111">
        <v>42789</v>
      </c>
      <c r="H2739" s="93">
        <f t="shared" si="79"/>
        <v>20033.400000000001</v>
      </c>
      <c r="I2739" s="108">
        <f t="shared" si="78"/>
        <v>0</v>
      </c>
      <c r="J2739" s="21"/>
    </row>
    <row r="2740" spans="1:10" x14ac:dyDescent="0.25">
      <c r="A2740" s="103">
        <v>42789</v>
      </c>
      <c r="B2740" s="119" t="s">
        <v>7034</v>
      </c>
      <c r="C2740" s="120"/>
      <c r="D2740" s="106">
        <v>102075</v>
      </c>
      <c r="E2740" s="107" t="s">
        <v>609</v>
      </c>
      <c r="F2740" s="108">
        <v>49378.2</v>
      </c>
      <c r="G2740" s="111">
        <v>42791</v>
      </c>
      <c r="H2740" s="93">
        <f t="shared" si="79"/>
        <v>49378.2</v>
      </c>
      <c r="I2740" s="108">
        <f t="shared" si="78"/>
        <v>0</v>
      </c>
      <c r="J2740" s="21"/>
    </row>
    <row r="2741" spans="1:10" x14ac:dyDescent="0.25">
      <c r="A2741" s="103">
        <v>42789</v>
      </c>
      <c r="B2741" s="119" t="s">
        <v>7035</v>
      </c>
      <c r="C2741" s="120"/>
      <c r="D2741" s="106">
        <v>102076</v>
      </c>
      <c r="E2741" s="107" t="s">
        <v>69</v>
      </c>
      <c r="F2741" s="108">
        <v>5027.1000000000004</v>
      </c>
      <c r="G2741" s="111">
        <v>42789</v>
      </c>
      <c r="H2741" s="93">
        <f t="shared" si="79"/>
        <v>5027.1000000000004</v>
      </c>
      <c r="I2741" s="108">
        <f t="shared" si="78"/>
        <v>0</v>
      </c>
      <c r="J2741" s="21"/>
    </row>
    <row r="2742" spans="1:10" x14ac:dyDescent="0.25">
      <c r="A2742" s="103">
        <v>42789</v>
      </c>
      <c r="B2742" s="119" t="s">
        <v>7036</v>
      </c>
      <c r="C2742" s="120"/>
      <c r="D2742" s="106">
        <v>102077</v>
      </c>
      <c r="E2742" s="107" t="s">
        <v>32</v>
      </c>
      <c r="F2742" s="108">
        <v>6840</v>
      </c>
      <c r="G2742" s="111">
        <v>42794</v>
      </c>
      <c r="H2742" s="93">
        <f t="shared" si="79"/>
        <v>6840</v>
      </c>
      <c r="I2742" s="108">
        <f t="shared" si="78"/>
        <v>0</v>
      </c>
      <c r="J2742" s="21"/>
    </row>
    <row r="2743" spans="1:10" ht="30" x14ac:dyDescent="0.25">
      <c r="A2743" s="103">
        <v>42789</v>
      </c>
      <c r="B2743" s="119" t="s">
        <v>7037</v>
      </c>
      <c r="C2743" s="120"/>
      <c r="D2743" s="106">
        <v>102078</v>
      </c>
      <c r="E2743" s="107" t="s">
        <v>38</v>
      </c>
      <c r="F2743" s="108">
        <v>3570</v>
      </c>
      <c r="G2743" s="114" t="s">
        <v>7038</v>
      </c>
      <c r="H2743" s="115">
        <f>2000+1570</f>
        <v>3570</v>
      </c>
      <c r="I2743" s="115">
        <f t="shared" si="78"/>
        <v>0</v>
      </c>
      <c r="J2743" s="21"/>
    </row>
    <row r="2744" spans="1:10" x14ac:dyDescent="0.25">
      <c r="A2744" s="103">
        <v>42789</v>
      </c>
      <c r="B2744" s="119" t="s">
        <v>7039</v>
      </c>
      <c r="C2744" s="120"/>
      <c r="D2744" s="106">
        <v>102079</v>
      </c>
      <c r="E2744" s="107" t="s">
        <v>47</v>
      </c>
      <c r="F2744" s="108">
        <v>3674.1</v>
      </c>
      <c r="G2744" s="111">
        <v>42789</v>
      </c>
      <c r="H2744" s="93">
        <f t="shared" si="79"/>
        <v>3674.1</v>
      </c>
      <c r="I2744" s="108">
        <f t="shared" ref="I2744:I2807" si="80">F2744-H2744</f>
        <v>0</v>
      </c>
      <c r="J2744" s="21"/>
    </row>
    <row r="2745" spans="1:10" x14ac:dyDescent="0.25">
      <c r="A2745" s="103">
        <v>42789</v>
      </c>
      <c r="B2745" s="119" t="s">
        <v>7040</v>
      </c>
      <c r="C2745" s="120"/>
      <c r="D2745" s="106">
        <v>102080</v>
      </c>
      <c r="E2745" s="107" t="s">
        <v>1116</v>
      </c>
      <c r="F2745" s="108">
        <v>4487.7</v>
      </c>
      <c r="G2745" s="111">
        <v>42790</v>
      </c>
      <c r="H2745" s="93">
        <f t="shared" si="79"/>
        <v>4487.7</v>
      </c>
      <c r="I2745" s="108">
        <f t="shared" si="80"/>
        <v>0</v>
      </c>
      <c r="J2745" s="21"/>
    </row>
    <row r="2746" spans="1:10" x14ac:dyDescent="0.25">
      <c r="A2746" s="103">
        <v>42789</v>
      </c>
      <c r="B2746" s="119" t="s">
        <v>7041</v>
      </c>
      <c r="C2746" s="120"/>
      <c r="D2746" s="106">
        <v>102081</v>
      </c>
      <c r="E2746" s="107" t="s">
        <v>49</v>
      </c>
      <c r="F2746" s="108">
        <v>14134</v>
      </c>
      <c r="G2746" s="111">
        <v>42793</v>
      </c>
      <c r="H2746" s="93">
        <f t="shared" si="79"/>
        <v>14134</v>
      </c>
      <c r="I2746" s="108">
        <f t="shared" si="80"/>
        <v>0</v>
      </c>
      <c r="J2746" s="21"/>
    </row>
    <row r="2747" spans="1:10" x14ac:dyDescent="0.25">
      <c r="A2747" s="103">
        <v>42789</v>
      </c>
      <c r="B2747" s="119" t="s">
        <v>7042</v>
      </c>
      <c r="C2747" s="120"/>
      <c r="D2747" s="106">
        <v>102082</v>
      </c>
      <c r="E2747" s="107" t="s">
        <v>205</v>
      </c>
      <c r="F2747" s="108">
        <v>11939.4</v>
      </c>
      <c r="G2747" s="111">
        <v>42789</v>
      </c>
      <c r="H2747" s="93">
        <f t="shared" si="79"/>
        <v>11939.4</v>
      </c>
      <c r="I2747" s="108">
        <f t="shared" si="80"/>
        <v>0</v>
      </c>
      <c r="J2747" s="21"/>
    </row>
    <row r="2748" spans="1:10" x14ac:dyDescent="0.25">
      <c r="A2748" s="103">
        <v>42789</v>
      </c>
      <c r="B2748" s="119" t="s">
        <v>7043</v>
      </c>
      <c r="C2748" s="120"/>
      <c r="D2748" s="106">
        <v>102083</v>
      </c>
      <c r="E2748" s="107" t="s">
        <v>509</v>
      </c>
      <c r="F2748" s="108">
        <v>12126</v>
      </c>
      <c r="G2748" s="111">
        <v>42798</v>
      </c>
      <c r="H2748" s="93">
        <f t="shared" si="79"/>
        <v>12126</v>
      </c>
      <c r="I2748" s="108">
        <f t="shared" si="80"/>
        <v>0</v>
      </c>
      <c r="J2748" s="21"/>
    </row>
    <row r="2749" spans="1:10" x14ac:dyDescent="0.25">
      <c r="A2749" s="103">
        <v>42789</v>
      </c>
      <c r="B2749" s="119" t="s">
        <v>7044</v>
      </c>
      <c r="C2749" s="120"/>
      <c r="D2749" s="106">
        <v>102084</v>
      </c>
      <c r="E2749" s="107" t="s">
        <v>6057</v>
      </c>
      <c r="F2749" s="108">
        <v>7710.3</v>
      </c>
      <c r="G2749" s="111">
        <v>42789</v>
      </c>
      <c r="H2749" s="93">
        <f t="shared" si="79"/>
        <v>7710.3</v>
      </c>
      <c r="I2749" s="108">
        <f t="shared" si="80"/>
        <v>0</v>
      </c>
      <c r="J2749" s="21"/>
    </row>
    <row r="2750" spans="1:10" x14ac:dyDescent="0.25">
      <c r="A2750" s="103">
        <v>42789</v>
      </c>
      <c r="B2750" s="119" t="s">
        <v>7045</v>
      </c>
      <c r="C2750" s="120"/>
      <c r="D2750" s="106">
        <v>102085</v>
      </c>
      <c r="E2750" s="107" t="s">
        <v>28</v>
      </c>
      <c r="F2750" s="108">
        <v>13656.8</v>
      </c>
      <c r="G2750" s="111">
        <v>42789</v>
      </c>
      <c r="H2750" s="93">
        <f t="shared" si="79"/>
        <v>13656.8</v>
      </c>
      <c r="I2750" s="108">
        <f t="shared" si="80"/>
        <v>0</v>
      </c>
      <c r="J2750" s="21"/>
    </row>
    <row r="2751" spans="1:10" x14ac:dyDescent="0.25">
      <c r="A2751" s="103">
        <v>42789</v>
      </c>
      <c r="B2751" s="119" t="s">
        <v>7046</v>
      </c>
      <c r="C2751" s="120"/>
      <c r="D2751" s="106">
        <v>102086</v>
      </c>
      <c r="E2751" s="107" t="s">
        <v>974</v>
      </c>
      <c r="F2751" s="108">
        <v>11043</v>
      </c>
      <c r="G2751" s="111">
        <v>42789</v>
      </c>
      <c r="H2751" s="93">
        <f t="shared" si="79"/>
        <v>11043</v>
      </c>
      <c r="I2751" s="108">
        <f t="shared" si="80"/>
        <v>0</v>
      </c>
      <c r="J2751" s="21"/>
    </row>
    <row r="2752" spans="1:10" x14ac:dyDescent="0.25">
      <c r="A2752" s="103">
        <v>42789</v>
      </c>
      <c r="B2752" s="119" t="s">
        <v>7047</v>
      </c>
      <c r="C2752" s="120"/>
      <c r="D2752" s="106">
        <v>102087</v>
      </c>
      <c r="E2752" s="107" t="s">
        <v>40</v>
      </c>
      <c r="F2752" s="108">
        <v>3611.4</v>
      </c>
      <c r="G2752" s="111">
        <v>42794</v>
      </c>
      <c r="H2752" s="93">
        <f t="shared" si="79"/>
        <v>3611.4</v>
      </c>
      <c r="I2752" s="108">
        <f t="shared" si="80"/>
        <v>0</v>
      </c>
      <c r="J2752" s="21"/>
    </row>
    <row r="2753" spans="1:10" x14ac:dyDescent="0.25">
      <c r="A2753" s="103">
        <v>42789</v>
      </c>
      <c r="B2753" s="119" t="s">
        <v>7048</v>
      </c>
      <c r="C2753" s="120"/>
      <c r="D2753" s="106">
        <v>102088</v>
      </c>
      <c r="E2753" s="107" t="s">
        <v>253</v>
      </c>
      <c r="F2753" s="108">
        <v>154.19999999999999</v>
      </c>
      <c r="G2753" s="111">
        <v>42790</v>
      </c>
      <c r="H2753" s="93">
        <f t="shared" si="79"/>
        <v>154.19999999999999</v>
      </c>
      <c r="I2753" s="108">
        <f t="shared" si="80"/>
        <v>0</v>
      </c>
      <c r="J2753" s="21"/>
    </row>
    <row r="2754" spans="1:10" x14ac:dyDescent="0.25">
      <c r="A2754" s="103">
        <v>42789</v>
      </c>
      <c r="B2754" s="119" t="s">
        <v>7049</v>
      </c>
      <c r="C2754" s="120"/>
      <c r="D2754" s="106">
        <v>102089</v>
      </c>
      <c r="E2754" s="107" t="s">
        <v>43</v>
      </c>
      <c r="F2754" s="108">
        <v>5825.2</v>
      </c>
      <c r="G2754" s="111">
        <v>42791</v>
      </c>
      <c r="H2754" s="93">
        <f t="shared" si="79"/>
        <v>5825.2</v>
      </c>
      <c r="I2754" s="108">
        <f t="shared" si="80"/>
        <v>0</v>
      </c>
      <c r="J2754" s="21"/>
    </row>
    <row r="2755" spans="1:10" x14ac:dyDescent="0.25">
      <c r="A2755" s="103">
        <v>42789</v>
      </c>
      <c r="B2755" s="119" t="s">
        <v>7050</v>
      </c>
      <c r="C2755" s="120"/>
      <c r="D2755" s="106">
        <v>102090</v>
      </c>
      <c r="E2755" s="107" t="s">
        <v>51</v>
      </c>
      <c r="F2755" s="108">
        <v>4121.5</v>
      </c>
      <c r="G2755" s="111">
        <v>42791</v>
      </c>
      <c r="H2755" s="93">
        <f t="shared" si="79"/>
        <v>4121.5</v>
      </c>
      <c r="I2755" s="108">
        <f t="shared" si="80"/>
        <v>0</v>
      </c>
      <c r="J2755" s="21"/>
    </row>
    <row r="2756" spans="1:10" ht="30" x14ac:dyDescent="0.25">
      <c r="A2756" s="103">
        <v>42789</v>
      </c>
      <c r="B2756" s="122" t="s">
        <v>7051</v>
      </c>
      <c r="C2756" s="123"/>
      <c r="D2756" s="124">
        <v>102091</v>
      </c>
      <c r="E2756" s="125" t="s">
        <v>21</v>
      </c>
      <c r="F2756" s="126">
        <v>61167.5</v>
      </c>
      <c r="G2756" s="114" t="s">
        <v>7767</v>
      </c>
      <c r="H2756" s="127">
        <f>10998+50169.5</f>
        <v>61167.5</v>
      </c>
      <c r="I2756" s="127">
        <f t="shared" si="80"/>
        <v>0</v>
      </c>
      <c r="J2756" s="21"/>
    </row>
    <row r="2757" spans="1:10" x14ac:dyDescent="0.25">
      <c r="A2757" s="103">
        <v>42789</v>
      </c>
      <c r="B2757" s="119" t="s">
        <v>7052</v>
      </c>
      <c r="C2757" s="120"/>
      <c r="D2757" s="106">
        <v>102092</v>
      </c>
      <c r="E2757" s="107" t="s">
        <v>17</v>
      </c>
      <c r="F2757" s="108">
        <v>1960</v>
      </c>
      <c r="G2757" s="111">
        <v>42789</v>
      </c>
      <c r="H2757" s="93">
        <f t="shared" ref="H2757:H2819" si="81">F2757</f>
        <v>1960</v>
      </c>
      <c r="I2757" s="108">
        <f t="shared" si="80"/>
        <v>0</v>
      </c>
      <c r="J2757" s="21"/>
    </row>
    <row r="2758" spans="1:10" x14ac:dyDescent="0.25">
      <c r="A2758" s="103">
        <v>42789</v>
      </c>
      <c r="B2758" s="119" t="s">
        <v>7053</v>
      </c>
      <c r="C2758" s="120"/>
      <c r="D2758" s="106">
        <v>102093</v>
      </c>
      <c r="E2758" s="107" t="s">
        <v>71</v>
      </c>
      <c r="F2758" s="108">
        <v>1690.5</v>
      </c>
      <c r="G2758" s="111">
        <v>42789</v>
      </c>
      <c r="H2758" s="93">
        <f t="shared" si="81"/>
        <v>1690.5</v>
      </c>
      <c r="I2758" s="108">
        <f t="shared" si="80"/>
        <v>0</v>
      </c>
      <c r="J2758" s="21"/>
    </row>
    <row r="2759" spans="1:10" x14ac:dyDescent="0.25">
      <c r="A2759" s="103">
        <v>42789</v>
      </c>
      <c r="B2759" s="119" t="s">
        <v>7054</v>
      </c>
      <c r="C2759" s="120"/>
      <c r="D2759" s="106">
        <v>102094</v>
      </c>
      <c r="E2759" s="107" t="s">
        <v>35</v>
      </c>
      <c r="F2759" s="108">
        <v>382.2</v>
      </c>
      <c r="G2759" s="111">
        <v>42791</v>
      </c>
      <c r="H2759" s="93">
        <f t="shared" si="81"/>
        <v>382.2</v>
      </c>
      <c r="I2759" s="108">
        <f t="shared" si="80"/>
        <v>0</v>
      </c>
      <c r="J2759" s="21"/>
    </row>
    <row r="2760" spans="1:10" x14ac:dyDescent="0.25">
      <c r="A2760" s="103">
        <v>42789</v>
      </c>
      <c r="B2760" s="119" t="s">
        <v>7055</v>
      </c>
      <c r="C2760" s="120"/>
      <c r="D2760" s="106">
        <v>102095</v>
      </c>
      <c r="E2760" s="107" t="s">
        <v>250</v>
      </c>
      <c r="F2760" s="108">
        <v>9276.7000000000007</v>
      </c>
      <c r="G2760" s="111">
        <v>42790</v>
      </c>
      <c r="H2760" s="93">
        <f t="shared" si="81"/>
        <v>9276.7000000000007</v>
      </c>
      <c r="I2760" s="108">
        <f t="shared" si="80"/>
        <v>0</v>
      </c>
      <c r="J2760" s="21"/>
    </row>
    <row r="2761" spans="1:10" x14ac:dyDescent="0.25">
      <c r="A2761" s="103">
        <v>42789</v>
      </c>
      <c r="B2761" s="119" t="s">
        <v>7056</v>
      </c>
      <c r="C2761" s="120"/>
      <c r="D2761" s="106">
        <v>102096</v>
      </c>
      <c r="E2761" s="107" t="s">
        <v>231</v>
      </c>
      <c r="F2761" s="108">
        <v>1200</v>
      </c>
      <c r="G2761" s="111">
        <v>42790</v>
      </c>
      <c r="H2761" s="93">
        <f t="shared" si="81"/>
        <v>1200</v>
      </c>
      <c r="I2761" s="108">
        <f t="shared" si="80"/>
        <v>0</v>
      </c>
      <c r="J2761" s="21"/>
    </row>
    <row r="2762" spans="1:10" x14ac:dyDescent="0.25">
      <c r="A2762" s="103">
        <v>42789</v>
      </c>
      <c r="B2762" s="119" t="s">
        <v>7057</v>
      </c>
      <c r="C2762" s="120"/>
      <c r="D2762" s="106">
        <v>102097</v>
      </c>
      <c r="E2762" s="107" t="s">
        <v>3426</v>
      </c>
      <c r="F2762" s="108">
        <v>1752.9</v>
      </c>
      <c r="G2762" s="111">
        <v>42789</v>
      </c>
      <c r="H2762" s="93">
        <f t="shared" si="81"/>
        <v>1752.9</v>
      </c>
      <c r="I2762" s="108">
        <f t="shared" si="80"/>
        <v>0</v>
      </c>
      <c r="J2762" s="21"/>
    </row>
    <row r="2763" spans="1:10" x14ac:dyDescent="0.25">
      <c r="A2763" s="103">
        <v>42789</v>
      </c>
      <c r="B2763" s="119" t="s">
        <v>7058</v>
      </c>
      <c r="C2763" s="120"/>
      <c r="D2763" s="106">
        <v>102098</v>
      </c>
      <c r="E2763" s="107" t="s">
        <v>457</v>
      </c>
      <c r="F2763" s="108">
        <v>3847.2</v>
      </c>
      <c r="G2763" s="111">
        <v>42789</v>
      </c>
      <c r="H2763" s="93">
        <f t="shared" si="81"/>
        <v>3847.2</v>
      </c>
      <c r="I2763" s="108">
        <f t="shared" si="80"/>
        <v>0</v>
      </c>
      <c r="J2763" s="21"/>
    </row>
    <row r="2764" spans="1:10" x14ac:dyDescent="0.25">
      <c r="A2764" s="103">
        <v>42789</v>
      </c>
      <c r="B2764" s="119" t="s">
        <v>7059</v>
      </c>
      <c r="C2764" s="120"/>
      <c r="D2764" s="106">
        <v>102099</v>
      </c>
      <c r="E2764" s="107" t="s">
        <v>10</v>
      </c>
      <c r="F2764" s="108">
        <v>1967</v>
      </c>
      <c r="G2764" s="111">
        <v>42791</v>
      </c>
      <c r="H2764" s="93">
        <f t="shared" si="81"/>
        <v>1967</v>
      </c>
      <c r="I2764" s="108">
        <f t="shared" si="80"/>
        <v>0</v>
      </c>
      <c r="J2764" s="21"/>
    </row>
    <row r="2765" spans="1:10" x14ac:dyDescent="0.25">
      <c r="A2765" s="103">
        <v>42789</v>
      </c>
      <c r="B2765" s="119" t="s">
        <v>7060</v>
      </c>
      <c r="C2765" s="120"/>
      <c r="D2765" s="106">
        <v>102100</v>
      </c>
      <c r="E2765" s="107" t="s">
        <v>1666</v>
      </c>
      <c r="F2765" s="108">
        <v>6979</v>
      </c>
      <c r="G2765" s="111">
        <v>42790</v>
      </c>
      <c r="H2765" s="93">
        <f t="shared" si="81"/>
        <v>6979</v>
      </c>
      <c r="I2765" s="108">
        <f t="shared" si="80"/>
        <v>0</v>
      </c>
      <c r="J2765" s="21"/>
    </row>
    <row r="2766" spans="1:10" x14ac:dyDescent="0.25">
      <c r="A2766" s="103">
        <v>42789</v>
      </c>
      <c r="B2766" s="119" t="s">
        <v>7061</v>
      </c>
      <c r="C2766" s="120"/>
      <c r="D2766" s="106">
        <v>102101</v>
      </c>
      <c r="E2766" s="107" t="s">
        <v>151</v>
      </c>
      <c r="F2766" s="108">
        <v>20150.98</v>
      </c>
      <c r="G2766" s="111">
        <v>42789</v>
      </c>
      <c r="H2766" s="93">
        <f t="shared" si="81"/>
        <v>20150.98</v>
      </c>
      <c r="I2766" s="108">
        <f t="shared" si="80"/>
        <v>0</v>
      </c>
      <c r="J2766" s="21"/>
    </row>
    <row r="2767" spans="1:10" x14ac:dyDescent="0.25">
      <c r="A2767" s="103">
        <v>42789</v>
      </c>
      <c r="B2767" s="119" t="s">
        <v>7062</v>
      </c>
      <c r="C2767" s="120"/>
      <c r="D2767" s="106">
        <v>102102</v>
      </c>
      <c r="E2767" s="107" t="s">
        <v>432</v>
      </c>
      <c r="F2767" s="108">
        <v>13819.5</v>
      </c>
      <c r="G2767" s="111">
        <v>42738</v>
      </c>
      <c r="H2767" s="93">
        <f t="shared" si="81"/>
        <v>13819.5</v>
      </c>
      <c r="I2767" s="108">
        <f t="shared" si="80"/>
        <v>0</v>
      </c>
      <c r="J2767" s="21"/>
    </row>
    <row r="2768" spans="1:10" x14ac:dyDescent="0.25">
      <c r="A2768" s="103">
        <v>42789</v>
      </c>
      <c r="B2768" s="119" t="s">
        <v>7063</v>
      </c>
      <c r="C2768" s="120"/>
      <c r="D2768" s="106">
        <v>102103</v>
      </c>
      <c r="E2768" s="107" t="s">
        <v>270</v>
      </c>
      <c r="F2768" s="108">
        <v>3307.8</v>
      </c>
      <c r="G2768" s="111">
        <v>42790</v>
      </c>
      <c r="H2768" s="93">
        <f t="shared" si="81"/>
        <v>3307.8</v>
      </c>
      <c r="I2768" s="108">
        <f t="shared" si="80"/>
        <v>0</v>
      </c>
      <c r="J2768" s="21"/>
    </row>
    <row r="2769" spans="1:10" x14ac:dyDescent="0.25">
      <c r="A2769" s="103">
        <v>42789</v>
      </c>
      <c r="B2769" s="119" t="s">
        <v>7064</v>
      </c>
      <c r="C2769" s="120"/>
      <c r="D2769" s="106">
        <v>102104</v>
      </c>
      <c r="E2769" s="107" t="s">
        <v>442</v>
      </c>
      <c r="F2769" s="108">
        <v>3637.1</v>
      </c>
      <c r="G2769" s="111">
        <v>42790</v>
      </c>
      <c r="H2769" s="93">
        <f t="shared" si="81"/>
        <v>3637.1</v>
      </c>
      <c r="I2769" s="108">
        <f t="shared" si="80"/>
        <v>0</v>
      </c>
      <c r="J2769" s="21"/>
    </row>
    <row r="2770" spans="1:10" x14ac:dyDescent="0.25">
      <c r="A2770" s="103">
        <v>42789</v>
      </c>
      <c r="B2770" s="119" t="s">
        <v>7065</v>
      </c>
      <c r="C2770" s="120"/>
      <c r="D2770" s="106">
        <v>102105</v>
      </c>
      <c r="E2770" s="107" t="s">
        <v>268</v>
      </c>
      <c r="F2770" s="108">
        <v>14938.5</v>
      </c>
      <c r="G2770" s="111">
        <v>42738</v>
      </c>
      <c r="H2770" s="93">
        <f t="shared" si="81"/>
        <v>14938.5</v>
      </c>
      <c r="I2770" s="108">
        <f t="shared" si="80"/>
        <v>0</v>
      </c>
      <c r="J2770" s="21"/>
    </row>
    <row r="2771" spans="1:10" x14ac:dyDescent="0.25">
      <c r="A2771" s="103">
        <v>42789</v>
      </c>
      <c r="B2771" s="119" t="s">
        <v>7066</v>
      </c>
      <c r="C2771" s="120"/>
      <c r="D2771" s="106">
        <v>102106</v>
      </c>
      <c r="E2771" s="107" t="s">
        <v>613</v>
      </c>
      <c r="F2771" s="108">
        <v>3131.1</v>
      </c>
      <c r="G2771" s="111">
        <v>42789</v>
      </c>
      <c r="H2771" s="93">
        <f t="shared" si="81"/>
        <v>3131.1</v>
      </c>
      <c r="I2771" s="108">
        <f t="shared" si="80"/>
        <v>0</v>
      </c>
      <c r="J2771" s="21"/>
    </row>
    <row r="2772" spans="1:10" x14ac:dyDescent="0.25">
      <c r="A2772" s="103">
        <v>42789</v>
      </c>
      <c r="B2772" s="119" t="s">
        <v>7067</v>
      </c>
      <c r="C2772" s="120"/>
      <c r="D2772" s="106">
        <v>102107</v>
      </c>
      <c r="E2772" s="107" t="s">
        <v>133</v>
      </c>
      <c r="F2772" s="108">
        <v>11954.1</v>
      </c>
      <c r="G2772" s="111" t="s">
        <v>3807</v>
      </c>
      <c r="H2772" s="93">
        <f t="shared" si="81"/>
        <v>11954.1</v>
      </c>
      <c r="I2772" s="108">
        <f t="shared" si="80"/>
        <v>0</v>
      </c>
      <c r="J2772" s="21"/>
    </row>
    <row r="2773" spans="1:10" x14ac:dyDescent="0.25">
      <c r="A2773" s="103">
        <v>42789</v>
      </c>
      <c r="B2773" s="119" t="s">
        <v>7068</v>
      </c>
      <c r="C2773" s="120"/>
      <c r="D2773" s="106">
        <v>102108</v>
      </c>
      <c r="E2773" s="107" t="s">
        <v>712</v>
      </c>
      <c r="F2773" s="108">
        <v>3724</v>
      </c>
      <c r="G2773" s="111">
        <v>42789</v>
      </c>
      <c r="H2773" s="93">
        <f t="shared" si="81"/>
        <v>3724</v>
      </c>
      <c r="I2773" s="108">
        <f t="shared" si="80"/>
        <v>0</v>
      </c>
      <c r="J2773" s="21"/>
    </row>
    <row r="2774" spans="1:10" x14ac:dyDescent="0.25">
      <c r="A2774" s="103">
        <v>42789</v>
      </c>
      <c r="B2774" s="119" t="s">
        <v>7069</v>
      </c>
      <c r="C2774" s="120"/>
      <c r="D2774" s="106">
        <v>102109</v>
      </c>
      <c r="E2774" s="107" t="s">
        <v>30</v>
      </c>
      <c r="F2774" s="108">
        <v>3180.8</v>
      </c>
      <c r="G2774" s="111"/>
      <c r="H2774" s="93">
        <f t="shared" si="81"/>
        <v>3180.8</v>
      </c>
      <c r="I2774" s="108">
        <f t="shared" si="80"/>
        <v>0</v>
      </c>
      <c r="J2774" s="21"/>
    </row>
    <row r="2775" spans="1:10" x14ac:dyDescent="0.25">
      <c r="A2775" s="103">
        <v>42789</v>
      </c>
      <c r="B2775" s="119" t="s">
        <v>7070</v>
      </c>
      <c r="C2775" s="120"/>
      <c r="D2775" s="106">
        <v>102110</v>
      </c>
      <c r="E2775" s="107" t="s">
        <v>435</v>
      </c>
      <c r="F2775" s="108">
        <v>7070.7</v>
      </c>
      <c r="G2775" s="111">
        <v>42790</v>
      </c>
      <c r="H2775" s="93">
        <f t="shared" si="81"/>
        <v>7070.7</v>
      </c>
      <c r="I2775" s="108">
        <f t="shared" si="80"/>
        <v>0</v>
      </c>
      <c r="J2775" s="21"/>
    </row>
    <row r="2776" spans="1:10" x14ac:dyDescent="0.25">
      <c r="A2776" s="103">
        <v>42789</v>
      </c>
      <c r="B2776" s="119" t="s">
        <v>7071</v>
      </c>
      <c r="C2776" s="120"/>
      <c r="D2776" s="106">
        <v>102111</v>
      </c>
      <c r="E2776" s="107" t="s">
        <v>462</v>
      </c>
      <c r="F2776" s="108">
        <v>1468.8</v>
      </c>
      <c r="G2776" s="111">
        <v>42789</v>
      </c>
      <c r="H2776" s="93">
        <f t="shared" si="81"/>
        <v>1468.8</v>
      </c>
      <c r="I2776" s="108">
        <f t="shared" si="80"/>
        <v>0</v>
      </c>
      <c r="J2776" s="21"/>
    </row>
    <row r="2777" spans="1:10" x14ac:dyDescent="0.25">
      <c r="A2777" s="103">
        <v>42789</v>
      </c>
      <c r="B2777" s="119" t="s">
        <v>7072</v>
      </c>
      <c r="C2777" s="120"/>
      <c r="D2777" s="106">
        <v>102112</v>
      </c>
      <c r="E2777" s="107" t="s">
        <v>30</v>
      </c>
      <c r="F2777" s="108">
        <v>372.4</v>
      </c>
      <c r="G2777" s="111">
        <v>42789</v>
      </c>
      <c r="H2777" s="93">
        <f t="shared" si="81"/>
        <v>372.4</v>
      </c>
      <c r="I2777" s="108">
        <f t="shared" si="80"/>
        <v>0</v>
      </c>
      <c r="J2777" s="21"/>
    </row>
    <row r="2778" spans="1:10" x14ac:dyDescent="0.25">
      <c r="A2778" s="103">
        <v>42789</v>
      </c>
      <c r="B2778" s="119" t="s">
        <v>7073</v>
      </c>
      <c r="C2778" s="120"/>
      <c r="D2778" s="106">
        <v>102113</v>
      </c>
      <c r="E2778" s="107" t="s">
        <v>236</v>
      </c>
      <c r="F2778" s="108">
        <v>36651.620000000003</v>
      </c>
      <c r="G2778" s="111">
        <v>42791</v>
      </c>
      <c r="H2778" s="93">
        <f t="shared" si="81"/>
        <v>36651.620000000003</v>
      </c>
      <c r="I2778" s="108">
        <f t="shared" si="80"/>
        <v>0</v>
      </c>
      <c r="J2778" s="21"/>
    </row>
    <row r="2779" spans="1:10" x14ac:dyDescent="0.25">
      <c r="A2779" s="103">
        <v>42789</v>
      </c>
      <c r="B2779" s="119" t="s">
        <v>7074</v>
      </c>
      <c r="C2779" s="120"/>
      <c r="D2779" s="106">
        <v>102114</v>
      </c>
      <c r="E2779" s="107" t="s">
        <v>79</v>
      </c>
      <c r="F2779" s="108">
        <v>3070.1</v>
      </c>
      <c r="G2779" s="111"/>
      <c r="H2779" s="93">
        <f t="shared" si="81"/>
        <v>3070.1</v>
      </c>
      <c r="I2779" s="108">
        <f t="shared" si="80"/>
        <v>0</v>
      </c>
      <c r="J2779" s="21"/>
    </row>
    <row r="2780" spans="1:10" x14ac:dyDescent="0.25">
      <c r="A2780" s="103">
        <v>42789</v>
      </c>
      <c r="B2780" s="119" t="s">
        <v>7075</v>
      </c>
      <c r="C2780" s="120"/>
      <c r="D2780" s="106">
        <v>102115</v>
      </c>
      <c r="E2780" s="107" t="s">
        <v>240</v>
      </c>
      <c r="F2780" s="108">
        <v>6750.2</v>
      </c>
      <c r="G2780" s="111">
        <v>42789</v>
      </c>
      <c r="H2780" s="93">
        <f t="shared" si="81"/>
        <v>6750.2</v>
      </c>
      <c r="I2780" s="108">
        <f t="shared" si="80"/>
        <v>0</v>
      </c>
      <c r="J2780" s="21"/>
    </row>
    <row r="2781" spans="1:10" x14ac:dyDescent="0.25">
      <c r="A2781" s="103">
        <v>42789</v>
      </c>
      <c r="B2781" s="119" t="s">
        <v>7076</v>
      </c>
      <c r="C2781" s="120"/>
      <c r="D2781" s="106">
        <v>102116</v>
      </c>
      <c r="E2781" s="107" t="s">
        <v>81</v>
      </c>
      <c r="F2781" s="108">
        <v>513</v>
      </c>
      <c r="G2781" s="111">
        <v>42789</v>
      </c>
      <c r="H2781" s="93">
        <f t="shared" si="81"/>
        <v>513</v>
      </c>
      <c r="I2781" s="108">
        <f t="shared" si="80"/>
        <v>0</v>
      </c>
      <c r="J2781" s="21"/>
    </row>
    <row r="2782" spans="1:10" x14ac:dyDescent="0.25">
      <c r="A2782" s="103">
        <v>42789</v>
      </c>
      <c r="B2782" s="119" t="s">
        <v>7077</v>
      </c>
      <c r="C2782" s="120"/>
      <c r="D2782" s="106">
        <v>102117</v>
      </c>
      <c r="E2782" s="107" t="s">
        <v>281</v>
      </c>
      <c r="F2782" s="108">
        <v>1831.1</v>
      </c>
      <c r="G2782" s="111">
        <v>42789</v>
      </c>
      <c r="H2782" s="93">
        <f t="shared" si="81"/>
        <v>1831.1</v>
      </c>
      <c r="I2782" s="108">
        <f t="shared" si="80"/>
        <v>0</v>
      </c>
      <c r="J2782" s="21"/>
    </row>
    <row r="2783" spans="1:10" x14ac:dyDescent="0.25">
      <c r="A2783" s="103">
        <v>42789</v>
      </c>
      <c r="B2783" s="119" t="s">
        <v>7078</v>
      </c>
      <c r="C2783" s="120"/>
      <c r="D2783" s="106">
        <v>102118</v>
      </c>
      <c r="E2783" s="107" t="s">
        <v>99</v>
      </c>
      <c r="F2783" s="108">
        <v>1460.2</v>
      </c>
      <c r="G2783" s="111">
        <v>42789</v>
      </c>
      <c r="H2783" s="93">
        <f t="shared" si="81"/>
        <v>1460.2</v>
      </c>
      <c r="I2783" s="108">
        <f t="shared" si="80"/>
        <v>0</v>
      </c>
      <c r="J2783" s="21"/>
    </row>
    <row r="2784" spans="1:10" x14ac:dyDescent="0.25">
      <c r="A2784" s="103">
        <v>42789</v>
      </c>
      <c r="B2784" s="119" t="s">
        <v>7079</v>
      </c>
      <c r="C2784" s="120"/>
      <c r="D2784" s="106">
        <v>102119</v>
      </c>
      <c r="E2784" s="107" t="s">
        <v>4369</v>
      </c>
      <c r="F2784" s="108">
        <v>1611.5</v>
      </c>
      <c r="G2784" s="111">
        <v>42789</v>
      </c>
      <c r="H2784" s="93">
        <f t="shared" si="81"/>
        <v>1611.5</v>
      </c>
      <c r="I2784" s="108">
        <f t="shared" si="80"/>
        <v>0</v>
      </c>
      <c r="J2784" s="21"/>
    </row>
    <row r="2785" spans="1:10" x14ac:dyDescent="0.25">
      <c r="A2785" s="103">
        <v>42789</v>
      </c>
      <c r="B2785" s="119" t="s">
        <v>7080</v>
      </c>
      <c r="C2785" s="120"/>
      <c r="D2785" s="106">
        <v>102120</v>
      </c>
      <c r="E2785" s="107" t="s">
        <v>149</v>
      </c>
      <c r="F2785" s="108">
        <v>2726.4</v>
      </c>
      <c r="G2785" s="111">
        <v>42789</v>
      </c>
      <c r="H2785" s="93">
        <f t="shared" si="81"/>
        <v>2726.4</v>
      </c>
      <c r="I2785" s="108">
        <f t="shared" si="80"/>
        <v>0</v>
      </c>
      <c r="J2785" s="21"/>
    </row>
    <row r="2786" spans="1:10" x14ac:dyDescent="0.25">
      <c r="A2786" s="103">
        <v>42789</v>
      </c>
      <c r="B2786" s="119" t="s">
        <v>7081</v>
      </c>
      <c r="C2786" s="120"/>
      <c r="D2786" s="106">
        <v>102121</v>
      </c>
      <c r="E2786" s="107" t="s">
        <v>149</v>
      </c>
      <c r="F2786" s="108">
        <v>1642.5</v>
      </c>
      <c r="G2786" s="111">
        <v>42789</v>
      </c>
      <c r="H2786" s="93">
        <f t="shared" si="81"/>
        <v>1642.5</v>
      </c>
      <c r="I2786" s="108">
        <f t="shared" si="80"/>
        <v>0</v>
      </c>
      <c r="J2786" s="21"/>
    </row>
    <row r="2787" spans="1:10" x14ac:dyDescent="0.25">
      <c r="A2787" s="103">
        <v>42789</v>
      </c>
      <c r="B2787" s="119" t="s">
        <v>7082</v>
      </c>
      <c r="C2787" s="120"/>
      <c r="D2787" s="106">
        <v>102122</v>
      </c>
      <c r="E2787" s="107" t="s">
        <v>149</v>
      </c>
      <c r="F2787" s="108">
        <v>1285.4000000000001</v>
      </c>
      <c r="G2787" s="111">
        <v>42789</v>
      </c>
      <c r="H2787" s="93">
        <f t="shared" si="81"/>
        <v>1285.4000000000001</v>
      </c>
      <c r="I2787" s="108">
        <f t="shared" si="80"/>
        <v>0</v>
      </c>
      <c r="J2787" s="21"/>
    </row>
    <row r="2788" spans="1:10" x14ac:dyDescent="0.25">
      <c r="A2788" s="103">
        <v>42789</v>
      </c>
      <c r="B2788" s="119" t="s">
        <v>7083</v>
      </c>
      <c r="C2788" s="120"/>
      <c r="D2788" s="106">
        <v>102123</v>
      </c>
      <c r="E2788" s="107" t="s">
        <v>83</v>
      </c>
      <c r="F2788" s="108">
        <v>6432.2</v>
      </c>
      <c r="G2788" s="111">
        <v>42789</v>
      </c>
      <c r="H2788" s="93">
        <f t="shared" si="81"/>
        <v>6432.2</v>
      </c>
      <c r="I2788" s="108">
        <f t="shared" si="80"/>
        <v>0</v>
      </c>
      <c r="J2788" s="21"/>
    </row>
    <row r="2789" spans="1:10" x14ac:dyDescent="0.25">
      <c r="A2789" s="103">
        <v>42789</v>
      </c>
      <c r="B2789" s="119" t="s">
        <v>7084</v>
      </c>
      <c r="C2789" s="120"/>
      <c r="D2789" s="106">
        <v>102124</v>
      </c>
      <c r="E2789" s="107" t="s">
        <v>291</v>
      </c>
      <c r="F2789" s="108">
        <v>2312.8000000000002</v>
      </c>
      <c r="G2789" s="111">
        <v>42789</v>
      </c>
      <c r="H2789" s="93">
        <f t="shared" si="81"/>
        <v>2312.8000000000002</v>
      </c>
      <c r="I2789" s="108">
        <f t="shared" si="80"/>
        <v>0</v>
      </c>
      <c r="J2789" s="21"/>
    </row>
    <row r="2790" spans="1:10" ht="30" x14ac:dyDescent="0.25">
      <c r="A2790" s="103">
        <v>42789</v>
      </c>
      <c r="B2790" s="119" t="s">
        <v>7085</v>
      </c>
      <c r="C2790" s="120"/>
      <c r="D2790" s="106">
        <v>102125</v>
      </c>
      <c r="E2790" s="107" t="s">
        <v>1256</v>
      </c>
      <c r="F2790" s="108">
        <v>2995.7</v>
      </c>
      <c r="G2790" s="114" t="s">
        <v>7086</v>
      </c>
      <c r="H2790" s="115">
        <f>500+2495.7</f>
        <v>2995.7</v>
      </c>
      <c r="I2790" s="115">
        <f t="shared" si="80"/>
        <v>0</v>
      </c>
      <c r="J2790" s="21"/>
    </row>
    <row r="2791" spans="1:10" x14ac:dyDescent="0.25">
      <c r="A2791" s="103">
        <v>42789</v>
      </c>
      <c r="B2791" s="119" t="s">
        <v>7087</v>
      </c>
      <c r="C2791" s="120"/>
      <c r="D2791" s="106">
        <v>102126</v>
      </c>
      <c r="E2791" s="107" t="s">
        <v>88</v>
      </c>
      <c r="F2791" s="108">
        <v>897</v>
      </c>
      <c r="G2791" s="111">
        <v>42789</v>
      </c>
      <c r="H2791" s="93">
        <f t="shared" si="81"/>
        <v>897</v>
      </c>
      <c r="I2791" s="108">
        <f t="shared" si="80"/>
        <v>0</v>
      </c>
      <c r="J2791" s="21"/>
    </row>
    <row r="2792" spans="1:10" x14ac:dyDescent="0.25">
      <c r="A2792" s="103">
        <v>42789</v>
      </c>
      <c r="B2792" s="119" t="s">
        <v>7088</v>
      </c>
      <c r="C2792" s="120"/>
      <c r="D2792" s="106">
        <v>102127</v>
      </c>
      <c r="E2792" s="107" t="s">
        <v>88</v>
      </c>
      <c r="F2792" s="108">
        <v>1297.2</v>
      </c>
      <c r="G2792" s="111">
        <v>42789</v>
      </c>
      <c r="H2792" s="93">
        <f t="shared" si="81"/>
        <v>1297.2</v>
      </c>
      <c r="I2792" s="108">
        <f t="shared" si="80"/>
        <v>0</v>
      </c>
      <c r="J2792" s="21"/>
    </row>
    <row r="2793" spans="1:10" x14ac:dyDescent="0.25">
      <c r="A2793" s="103">
        <v>42789</v>
      </c>
      <c r="B2793" s="119" t="s">
        <v>7089</v>
      </c>
      <c r="C2793" s="120"/>
      <c r="D2793" s="106">
        <v>102128</v>
      </c>
      <c r="E2793" s="107" t="s">
        <v>92</v>
      </c>
      <c r="F2793" s="108">
        <v>2592</v>
      </c>
      <c r="G2793" s="111"/>
      <c r="H2793" s="93">
        <f t="shared" si="81"/>
        <v>2592</v>
      </c>
      <c r="I2793" s="108">
        <f t="shared" si="80"/>
        <v>0</v>
      </c>
      <c r="J2793" s="21"/>
    </row>
    <row r="2794" spans="1:10" x14ac:dyDescent="0.25">
      <c r="A2794" s="103">
        <v>42789</v>
      </c>
      <c r="B2794" s="119" t="s">
        <v>7090</v>
      </c>
      <c r="C2794" s="120"/>
      <c r="D2794" s="106">
        <v>102129</v>
      </c>
      <c r="E2794" s="107" t="s">
        <v>205</v>
      </c>
      <c r="F2794" s="108">
        <v>28165.83</v>
      </c>
      <c r="G2794" s="111"/>
      <c r="H2794" s="93">
        <f t="shared" si="81"/>
        <v>28165.83</v>
      </c>
      <c r="I2794" s="108">
        <f t="shared" si="80"/>
        <v>0</v>
      </c>
      <c r="J2794" s="21"/>
    </row>
    <row r="2795" spans="1:10" x14ac:dyDescent="0.25">
      <c r="A2795" s="103">
        <v>42789</v>
      </c>
      <c r="B2795" s="119" t="s">
        <v>7091</v>
      </c>
      <c r="C2795" s="120"/>
      <c r="D2795" s="106">
        <v>102130</v>
      </c>
      <c r="E2795" s="107" t="s">
        <v>109</v>
      </c>
      <c r="F2795" s="108">
        <v>4118.3999999999996</v>
      </c>
      <c r="G2795" s="111">
        <v>42789</v>
      </c>
      <c r="H2795" s="93">
        <f t="shared" si="81"/>
        <v>4118.3999999999996</v>
      </c>
      <c r="I2795" s="108">
        <f t="shared" si="80"/>
        <v>0</v>
      </c>
      <c r="J2795" s="21"/>
    </row>
    <row r="2796" spans="1:10" x14ac:dyDescent="0.25">
      <c r="A2796" s="103">
        <v>42789</v>
      </c>
      <c r="B2796" s="119" t="s">
        <v>7092</v>
      </c>
      <c r="C2796" s="120"/>
      <c r="D2796" s="106">
        <v>102131</v>
      </c>
      <c r="E2796" s="107" t="s">
        <v>105</v>
      </c>
      <c r="F2796" s="108">
        <v>777.6</v>
      </c>
      <c r="G2796" s="111">
        <v>42789</v>
      </c>
      <c r="H2796" s="93">
        <f t="shared" si="81"/>
        <v>777.6</v>
      </c>
      <c r="I2796" s="108">
        <f t="shared" si="80"/>
        <v>0</v>
      </c>
      <c r="J2796" s="21"/>
    </row>
    <row r="2797" spans="1:10" x14ac:dyDescent="0.25">
      <c r="A2797" s="103">
        <v>42789</v>
      </c>
      <c r="B2797" s="119" t="s">
        <v>7093</v>
      </c>
      <c r="C2797" s="120"/>
      <c r="D2797" s="106">
        <v>102132</v>
      </c>
      <c r="E2797" s="107" t="s">
        <v>103</v>
      </c>
      <c r="F2797" s="108">
        <v>3459.2</v>
      </c>
      <c r="G2797" s="111">
        <v>42791</v>
      </c>
      <c r="H2797" s="93">
        <f t="shared" si="81"/>
        <v>3459.2</v>
      </c>
      <c r="I2797" s="108">
        <f t="shared" si="80"/>
        <v>0</v>
      </c>
      <c r="J2797" s="21"/>
    </row>
    <row r="2798" spans="1:10" ht="30" x14ac:dyDescent="0.25">
      <c r="A2798" s="103">
        <v>42789</v>
      </c>
      <c r="B2798" s="119" t="s">
        <v>7094</v>
      </c>
      <c r="C2798" s="120"/>
      <c r="D2798" s="106">
        <v>102133</v>
      </c>
      <c r="E2798" s="107" t="s">
        <v>85</v>
      </c>
      <c r="F2798" s="108">
        <v>11742</v>
      </c>
      <c r="G2798" s="112" t="s">
        <v>7095</v>
      </c>
      <c r="H2798" s="113">
        <f>9000+2742</f>
        <v>11742</v>
      </c>
      <c r="I2798" s="113">
        <f t="shared" si="80"/>
        <v>0</v>
      </c>
      <c r="J2798" s="21"/>
    </row>
    <row r="2799" spans="1:10" x14ac:dyDescent="0.25">
      <c r="A2799" s="103">
        <v>42789</v>
      </c>
      <c r="B2799" s="119" t="s">
        <v>7096</v>
      </c>
      <c r="C2799" s="120"/>
      <c r="D2799" s="106">
        <v>102134</v>
      </c>
      <c r="E2799" s="107" t="s">
        <v>30</v>
      </c>
      <c r="F2799" s="108">
        <v>414</v>
      </c>
      <c r="G2799" s="111">
        <v>42789</v>
      </c>
      <c r="H2799" s="93">
        <f t="shared" si="81"/>
        <v>414</v>
      </c>
      <c r="I2799" s="108">
        <f t="shared" si="80"/>
        <v>0</v>
      </c>
      <c r="J2799" s="21"/>
    </row>
    <row r="2800" spans="1:10" x14ac:dyDescent="0.25">
      <c r="A2800" s="103">
        <v>42789</v>
      </c>
      <c r="B2800" s="119" t="s">
        <v>7097</v>
      </c>
      <c r="C2800" s="120"/>
      <c r="D2800" s="106">
        <v>102135</v>
      </c>
      <c r="E2800" s="107" t="s">
        <v>909</v>
      </c>
      <c r="F2800" s="108">
        <v>3619.2</v>
      </c>
      <c r="G2800" s="111">
        <v>42789</v>
      </c>
      <c r="H2800" s="93">
        <f t="shared" si="81"/>
        <v>3619.2</v>
      </c>
      <c r="I2800" s="108">
        <f t="shared" si="80"/>
        <v>0</v>
      </c>
      <c r="J2800" s="21"/>
    </row>
    <row r="2801" spans="1:10" x14ac:dyDescent="0.25">
      <c r="A2801" s="103">
        <v>42789</v>
      </c>
      <c r="B2801" s="119" t="s">
        <v>7098</v>
      </c>
      <c r="C2801" s="120"/>
      <c r="D2801" s="106">
        <v>102136</v>
      </c>
      <c r="E2801" s="107" t="s">
        <v>19</v>
      </c>
      <c r="F2801" s="108">
        <v>950.6</v>
      </c>
      <c r="G2801" s="111">
        <v>42789</v>
      </c>
      <c r="H2801" s="93">
        <f t="shared" si="81"/>
        <v>950.6</v>
      </c>
      <c r="I2801" s="108">
        <f t="shared" si="80"/>
        <v>0</v>
      </c>
      <c r="J2801" s="21"/>
    </row>
    <row r="2802" spans="1:10" x14ac:dyDescent="0.25">
      <c r="A2802" s="103">
        <v>42789</v>
      </c>
      <c r="B2802" s="119" t="s">
        <v>7099</v>
      </c>
      <c r="C2802" s="120"/>
      <c r="D2802" s="106">
        <v>102137</v>
      </c>
      <c r="E2802" s="107" t="s">
        <v>30</v>
      </c>
      <c r="F2802" s="108">
        <v>1368.72</v>
      </c>
      <c r="G2802" s="111">
        <v>42789</v>
      </c>
      <c r="H2802" s="93">
        <f t="shared" si="81"/>
        <v>1368.72</v>
      </c>
      <c r="I2802" s="108">
        <f t="shared" si="80"/>
        <v>0</v>
      </c>
      <c r="J2802" s="21"/>
    </row>
    <row r="2803" spans="1:10" x14ac:dyDescent="0.25">
      <c r="A2803" s="103">
        <v>42789</v>
      </c>
      <c r="B2803" s="119" t="s">
        <v>7100</v>
      </c>
      <c r="C2803" s="120"/>
      <c r="D2803" s="106">
        <v>102138</v>
      </c>
      <c r="E2803" s="107" t="s">
        <v>335</v>
      </c>
      <c r="F2803" s="108">
        <v>1598</v>
      </c>
      <c r="G2803" s="111">
        <v>42794</v>
      </c>
      <c r="H2803" s="93">
        <f t="shared" si="81"/>
        <v>1598</v>
      </c>
      <c r="I2803" s="108">
        <f t="shared" si="80"/>
        <v>0</v>
      </c>
      <c r="J2803" s="21"/>
    </row>
    <row r="2804" spans="1:10" x14ac:dyDescent="0.25">
      <c r="A2804" s="103">
        <v>42789</v>
      </c>
      <c r="B2804" s="119" t="s">
        <v>7101</v>
      </c>
      <c r="C2804" s="120"/>
      <c r="D2804" s="106">
        <v>102139</v>
      </c>
      <c r="E2804" s="107" t="s">
        <v>30</v>
      </c>
      <c r="F2804" s="108">
        <v>1334.76</v>
      </c>
      <c r="G2804" s="111">
        <v>42789</v>
      </c>
      <c r="H2804" s="93">
        <f t="shared" si="81"/>
        <v>1334.76</v>
      </c>
      <c r="I2804" s="108">
        <f t="shared" si="80"/>
        <v>0</v>
      </c>
      <c r="J2804" s="21"/>
    </row>
    <row r="2805" spans="1:10" x14ac:dyDescent="0.25">
      <c r="A2805" s="103">
        <v>42789</v>
      </c>
      <c r="B2805" s="119" t="s">
        <v>7102</v>
      </c>
      <c r="C2805" s="120"/>
      <c r="D2805" s="106">
        <v>102140</v>
      </c>
      <c r="E2805" s="107" t="s">
        <v>85</v>
      </c>
      <c r="F2805" s="108">
        <v>4943.6000000000004</v>
      </c>
      <c r="G2805" s="111">
        <v>42789</v>
      </c>
      <c r="H2805" s="93">
        <f t="shared" si="81"/>
        <v>4943.6000000000004</v>
      </c>
      <c r="I2805" s="108">
        <f t="shared" si="80"/>
        <v>0</v>
      </c>
      <c r="J2805" s="21"/>
    </row>
    <row r="2806" spans="1:10" x14ac:dyDescent="0.25">
      <c r="A2806" s="103">
        <v>42789</v>
      </c>
      <c r="B2806" s="119" t="s">
        <v>7103</v>
      </c>
      <c r="C2806" s="120"/>
      <c r="D2806" s="106">
        <v>102141</v>
      </c>
      <c r="E2806" s="107" t="s">
        <v>63</v>
      </c>
      <c r="F2806" s="108">
        <v>296.94</v>
      </c>
      <c r="G2806" s="111">
        <v>42789</v>
      </c>
      <c r="H2806" s="93">
        <f t="shared" si="81"/>
        <v>296.94</v>
      </c>
      <c r="I2806" s="108">
        <f t="shared" si="80"/>
        <v>0</v>
      </c>
      <c r="J2806" s="21"/>
    </row>
    <row r="2807" spans="1:10" x14ac:dyDescent="0.25">
      <c r="A2807" s="103">
        <v>42789</v>
      </c>
      <c r="B2807" s="119" t="s">
        <v>7104</v>
      </c>
      <c r="C2807" s="120"/>
      <c r="D2807" s="106">
        <v>102142</v>
      </c>
      <c r="E2807" s="107" t="s">
        <v>53</v>
      </c>
      <c r="F2807" s="108">
        <v>2857.5</v>
      </c>
      <c r="G2807" s="111">
        <v>42789</v>
      </c>
      <c r="H2807" s="93">
        <f t="shared" si="81"/>
        <v>2857.5</v>
      </c>
      <c r="I2807" s="108">
        <f t="shared" si="80"/>
        <v>0</v>
      </c>
      <c r="J2807" s="21"/>
    </row>
    <row r="2808" spans="1:10" x14ac:dyDescent="0.25">
      <c r="A2808" s="103">
        <v>42789</v>
      </c>
      <c r="B2808" s="119" t="s">
        <v>7105</v>
      </c>
      <c r="C2808" s="120"/>
      <c r="D2808" s="106">
        <v>102143</v>
      </c>
      <c r="E2808" s="107" t="s">
        <v>61</v>
      </c>
      <c r="F2808" s="108">
        <v>1656</v>
      </c>
      <c r="G2808" s="111">
        <v>42789</v>
      </c>
      <c r="H2808" s="93">
        <f t="shared" si="81"/>
        <v>1656</v>
      </c>
      <c r="I2808" s="108">
        <f t="shared" ref="I2808:I2871" si="82">F2808-H2808</f>
        <v>0</v>
      </c>
      <c r="J2808" s="21"/>
    </row>
    <row r="2809" spans="1:10" x14ac:dyDescent="0.25">
      <c r="A2809" s="103">
        <v>42789</v>
      </c>
      <c r="B2809" s="119" t="s">
        <v>7106</v>
      </c>
      <c r="C2809" s="120"/>
      <c r="D2809" s="106">
        <v>102144</v>
      </c>
      <c r="E2809" s="107" t="s">
        <v>3650</v>
      </c>
      <c r="F2809" s="108">
        <v>2895.8</v>
      </c>
      <c r="G2809" s="111">
        <v>42789</v>
      </c>
      <c r="H2809" s="93">
        <f t="shared" si="81"/>
        <v>2895.8</v>
      </c>
      <c r="I2809" s="108">
        <f t="shared" si="82"/>
        <v>0</v>
      </c>
      <c r="J2809" s="21"/>
    </row>
    <row r="2810" spans="1:10" x14ac:dyDescent="0.25">
      <c r="A2810" s="103">
        <v>42789</v>
      </c>
      <c r="B2810" s="119" t="s">
        <v>7107</v>
      </c>
      <c r="C2810" s="120"/>
      <c r="D2810" s="106">
        <v>102145</v>
      </c>
      <c r="E2810" s="107" t="s">
        <v>186</v>
      </c>
      <c r="F2810" s="108">
        <v>1430</v>
      </c>
      <c r="G2810" s="111">
        <v>42791</v>
      </c>
      <c r="H2810" s="93">
        <f t="shared" si="81"/>
        <v>1430</v>
      </c>
      <c r="I2810" s="108">
        <f t="shared" si="82"/>
        <v>0</v>
      </c>
      <c r="J2810" s="21"/>
    </row>
    <row r="2811" spans="1:10" x14ac:dyDescent="0.25">
      <c r="A2811" s="103">
        <v>42789</v>
      </c>
      <c r="B2811" s="119" t="s">
        <v>7108</v>
      </c>
      <c r="C2811" s="120"/>
      <c r="D2811" s="106">
        <v>102146</v>
      </c>
      <c r="E2811" s="107" t="s">
        <v>492</v>
      </c>
      <c r="F2811" s="108">
        <v>22104.7</v>
      </c>
      <c r="G2811" s="111">
        <v>42793</v>
      </c>
      <c r="H2811" s="93">
        <f t="shared" si="81"/>
        <v>22104.7</v>
      </c>
      <c r="I2811" s="108">
        <f t="shared" si="82"/>
        <v>0</v>
      </c>
      <c r="J2811" s="21"/>
    </row>
    <row r="2812" spans="1:10" x14ac:dyDescent="0.25">
      <c r="A2812" s="103">
        <v>42789</v>
      </c>
      <c r="B2812" s="119" t="s">
        <v>7109</v>
      </c>
      <c r="C2812" s="120"/>
      <c r="D2812" s="106">
        <v>102147</v>
      </c>
      <c r="E2812" s="107" t="s">
        <v>470</v>
      </c>
      <c r="F2812" s="108">
        <v>5159.7</v>
      </c>
      <c r="G2812" s="111"/>
      <c r="H2812" s="93">
        <f t="shared" si="81"/>
        <v>5159.7</v>
      </c>
      <c r="I2812" s="108">
        <f t="shared" si="82"/>
        <v>0</v>
      </c>
      <c r="J2812" s="21"/>
    </row>
    <row r="2813" spans="1:10" x14ac:dyDescent="0.25">
      <c r="A2813" s="103">
        <v>42789</v>
      </c>
      <c r="B2813" s="119" t="s">
        <v>7110</v>
      </c>
      <c r="C2813" s="120"/>
      <c r="D2813" s="106">
        <v>102148</v>
      </c>
      <c r="E2813" s="107" t="s">
        <v>7111</v>
      </c>
      <c r="F2813" s="108">
        <v>6745.4</v>
      </c>
      <c r="G2813" s="111"/>
      <c r="H2813" s="93">
        <f t="shared" si="81"/>
        <v>6745.4</v>
      </c>
      <c r="I2813" s="108">
        <f t="shared" si="82"/>
        <v>0</v>
      </c>
      <c r="J2813" s="21"/>
    </row>
    <row r="2814" spans="1:10" x14ac:dyDescent="0.25">
      <c r="A2814" s="103">
        <v>42789</v>
      </c>
      <c r="B2814" s="119" t="s">
        <v>7112</v>
      </c>
      <c r="C2814" s="120"/>
      <c r="D2814" s="106">
        <v>102149</v>
      </c>
      <c r="E2814" s="107" t="s">
        <v>122</v>
      </c>
      <c r="F2814" s="108">
        <v>3937.6</v>
      </c>
      <c r="G2814" s="111">
        <v>42790</v>
      </c>
      <c r="H2814" s="93">
        <f t="shared" si="81"/>
        <v>3937.6</v>
      </c>
      <c r="I2814" s="108">
        <f t="shared" si="82"/>
        <v>0</v>
      </c>
      <c r="J2814" s="21"/>
    </row>
    <row r="2815" spans="1:10" x14ac:dyDescent="0.25">
      <c r="A2815" s="103">
        <v>42789</v>
      </c>
      <c r="B2815" s="119" t="s">
        <v>7113</v>
      </c>
      <c r="C2815" s="120"/>
      <c r="D2815" s="106">
        <v>102150</v>
      </c>
      <c r="E2815" s="107" t="s">
        <v>12</v>
      </c>
      <c r="F2815" s="108">
        <v>1311</v>
      </c>
      <c r="G2815" s="111">
        <v>42789</v>
      </c>
      <c r="H2815" s="93">
        <f t="shared" si="81"/>
        <v>1311</v>
      </c>
      <c r="I2815" s="108">
        <f t="shared" si="82"/>
        <v>0</v>
      </c>
      <c r="J2815" s="21"/>
    </row>
    <row r="2816" spans="1:10" x14ac:dyDescent="0.25">
      <c r="A2816" s="103">
        <v>42789</v>
      </c>
      <c r="B2816" s="119" t="s">
        <v>7114</v>
      </c>
      <c r="C2816" s="120"/>
      <c r="D2816" s="106">
        <v>102151</v>
      </c>
      <c r="E2816" s="107" t="s">
        <v>159</v>
      </c>
      <c r="F2816" s="108">
        <v>5650.4</v>
      </c>
      <c r="G2816" s="111">
        <v>42790</v>
      </c>
      <c r="H2816" s="93">
        <f t="shared" si="81"/>
        <v>5650.4</v>
      </c>
      <c r="I2816" s="108">
        <f t="shared" si="82"/>
        <v>0</v>
      </c>
      <c r="J2816" s="21"/>
    </row>
    <row r="2817" spans="1:10" x14ac:dyDescent="0.25">
      <c r="A2817" s="103">
        <v>42789</v>
      </c>
      <c r="B2817" s="119" t="s">
        <v>7115</v>
      </c>
      <c r="C2817" s="120"/>
      <c r="D2817" s="106">
        <v>102152</v>
      </c>
      <c r="E2817" s="107" t="s">
        <v>879</v>
      </c>
      <c r="F2817" s="108">
        <v>3609.6</v>
      </c>
      <c r="G2817" s="111">
        <v>42789</v>
      </c>
      <c r="H2817" s="93">
        <f t="shared" si="81"/>
        <v>3609.6</v>
      </c>
      <c r="I2817" s="108">
        <f t="shared" si="82"/>
        <v>0</v>
      </c>
      <c r="J2817" s="21"/>
    </row>
    <row r="2818" spans="1:10" x14ac:dyDescent="0.25">
      <c r="A2818" s="103">
        <v>42789</v>
      </c>
      <c r="B2818" s="119" t="s">
        <v>7116</v>
      </c>
      <c r="C2818" s="120"/>
      <c r="D2818" s="106">
        <v>102153</v>
      </c>
      <c r="E2818" s="107" t="s">
        <v>305</v>
      </c>
      <c r="F2818" s="108">
        <v>5139.3999999999996</v>
      </c>
      <c r="G2818" s="111">
        <v>42793</v>
      </c>
      <c r="H2818" s="93">
        <f t="shared" si="81"/>
        <v>5139.3999999999996</v>
      </c>
      <c r="I2818" s="108">
        <f t="shared" si="82"/>
        <v>0</v>
      </c>
      <c r="J2818" s="21"/>
    </row>
    <row r="2819" spans="1:10" x14ac:dyDescent="0.25">
      <c r="A2819" s="103">
        <v>42789</v>
      </c>
      <c r="B2819" s="119" t="s">
        <v>7117</v>
      </c>
      <c r="C2819" s="120"/>
      <c r="D2819" s="106">
        <v>102154</v>
      </c>
      <c r="E2819" s="116" t="s">
        <v>476</v>
      </c>
      <c r="F2819" s="117">
        <v>0</v>
      </c>
      <c r="G2819" s="118" t="s">
        <v>95</v>
      </c>
      <c r="H2819" s="117">
        <f t="shared" si="81"/>
        <v>0</v>
      </c>
      <c r="I2819" s="117">
        <f t="shared" si="82"/>
        <v>0</v>
      </c>
      <c r="J2819" s="21"/>
    </row>
    <row r="2820" spans="1:10" x14ac:dyDescent="0.25">
      <c r="A2820" s="103">
        <v>42789</v>
      </c>
      <c r="B2820" s="119" t="s">
        <v>7118</v>
      </c>
      <c r="C2820" s="120"/>
      <c r="D2820" s="106">
        <v>102155</v>
      </c>
      <c r="E2820" s="107" t="s">
        <v>77</v>
      </c>
      <c r="F2820" s="108">
        <v>810.9</v>
      </c>
      <c r="G2820" s="111">
        <v>42789</v>
      </c>
      <c r="H2820" s="93">
        <f t="shared" ref="H2820:H2883" si="83">F2820</f>
        <v>810.9</v>
      </c>
      <c r="I2820" s="108">
        <f t="shared" si="82"/>
        <v>0</v>
      </c>
      <c r="J2820" s="21"/>
    </row>
    <row r="2821" spans="1:10" x14ac:dyDescent="0.25">
      <c r="A2821" s="103">
        <v>42789</v>
      </c>
      <c r="B2821" s="119" t="s">
        <v>7119</v>
      </c>
      <c r="C2821" s="120"/>
      <c r="D2821" s="106">
        <v>102156</v>
      </c>
      <c r="E2821" s="107" t="s">
        <v>321</v>
      </c>
      <c r="F2821" s="108">
        <v>242.4</v>
      </c>
      <c r="G2821" s="111">
        <v>42789</v>
      </c>
      <c r="H2821" s="93">
        <f t="shared" si="83"/>
        <v>242.4</v>
      </c>
      <c r="I2821" s="108">
        <f t="shared" si="82"/>
        <v>0</v>
      </c>
      <c r="J2821" s="21"/>
    </row>
    <row r="2822" spans="1:10" x14ac:dyDescent="0.25">
      <c r="A2822" s="103">
        <v>42789</v>
      </c>
      <c r="B2822" s="119" t="s">
        <v>7120</v>
      </c>
      <c r="C2822" s="120"/>
      <c r="D2822" s="106">
        <v>102157</v>
      </c>
      <c r="E2822" s="116" t="s">
        <v>30</v>
      </c>
      <c r="F2822" s="117">
        <v>0</v>
      </c>
      <c r="G2822" s="118" t="s">
        <v>95</v>
      </c>
      <c r="H2822" s="117">
        <f t="shared" si="83"/>
        <v>0</v>
      </c>
      <c r="I2822" s="117">
        <f t="shared" si="82"/>
        <v>0</v>
      </c>
      <c r="J2822" s="21"/>
    </row>
    <row r="2823" spans="1:10" x14ac:dyDescent="0.25">
      <c r="A2823" s="103">
        <v>42789</v>
      </c>
      <c r="B2823" s="119" t="s">
        <v>7121</v>
      </c>
      <c r="C2823" s="120"/>
      <c r="D2823" s="106">
        <v>102158</v>
      </c>
      <c r="E2823" s="107" t="s">
        <v>30</v>
      </c>
      <c r="F2823" s="108">
        <v>1213.8</v>
      </c>
      <c r="G2823" s="111">
        <v>42789</v>
      </c>
      <c r="H2823" s="93">
        <f t="shared" si="83"/>
        <v>1213.8</v>
      </c>
      <c r="I2823" s="108">
        <f t="shared" si="82"/>
        <v>0</v>
      </c>
      <c r="J2823" s="21"/>
    </row>
    <row r="2824" spans="1:10" x14ac:dyDescent="0.25">
      <c r="A2824" s="103">
        <v>42789</v>
      </c>
      <c r="B2824" s="119" t="s">
        <v>7122</v>
      </c>
      <c r="C2824" s="120"/>
      <c r="D2824" s="106">
        <v>102159</v>
      </c>
      <c r="E2824" s="107" t="s">
        <v>930</v>
      </c>
      <c r="F2824" s="108">
        <v>3479.6</v>
      </c>
      <c r="G2824" s="111"/>
      <c r="H2824" s="93">
        <f t="shared" si="83"/>
        <v>3479.6</v>
      </c>
      <c r="I2824" s="108">
        <f t="shared" si="82"/>
        <v>0</v>
      </c>
      <c r="J2824" s="21"/>
    </row>
    <row r="2825" spans="1:10" x14ac:dyDescent="0.25">
      <c r="A2825" s="103">
        <v>42789</v>
      </c>
      <c r="B2825" s="119" t="s">
        <v>7123</v>
      </c>
      <c r="C2825" s="120"/>
      <c r="D2825" s="106">
        <v>102160</v>
      </c>
      <c r="E2825" s="107" t="s">
        <v>930</v>
      </c>
      <c r="F2825" s="108">
        <v>3435.8</v>
      </c>
      <c r="G2825" s="111">
        <v>42789</v>
      </c>
      <c r="H2825" s="93">
        <f t="shared" si="83"/>
        <v>3435.8</v>
      </c>
      <c r="I2825" s="108">
        <f t="shared" si="82"/>
        <v>0</v>
      </c>
      <c r="J2825" s="21"/>
    </row>
    <row r="2826" spans="1:10" ht="30" x14ac:dyDescent="0.25">
      <c r="A2826" s="103">
        <v>42789</v>
      </c>
      <c r="B2826" s="122" t="s">
        <v>7124</v>
      </c>
      <c r="C2826" s="123"/>
      <c r="D2826" s="124">
        <v>102161</v>
      </c>
      <c r="E2826" s="125" t="s">
        <v>10</v>
      </c>
      <c r="F2826" s="126">
        <v>237468.88</v>
      </c>
      <c r="G2826" s="114" t="s">
        <v>7038</v>
      </c>
      <c r="H2826" s="127">
        <f>9029.5+228439.38</f>
        <v>237468.88</v>
      </c>
      <c r="I2826" s="127">
        <f t="shared" si="82"/>
        <v>0</v>
      </c>
      <c r="J2826" s="21"/>
    </row>
    <row r="2827" spans="1:10" x14ac:dyDescent="0.25">
      <c r="A2827" s="103">
        <v>42789</v>
      </c>
      <c r="B2827" s="119" t="s">
        <v>7125</v>
      </c>
      <c r="C2827" s="120"/>
      <c r="D2827" s="106">
        <v>102162</v>
      </c>
      <c r="E2827" s="107" t="s">
        <v>30</v>
      </c>
      <c r="F2827" s="108">
        <v>780</v>
      </c>
      <c r="G2827" s="111">
        <v>42789</v>
      </c>
      <c r="H2827" s="93">
        <f t="shared" si="83"/>
        <v>780</v>
      </c>
      <c r="I2827" s="108">
        <f t="shared" si="82"/>
        <v>0</v>
      </c>
      <c r="J2827" s="21"/>
    </row>
    <row r="2828" spans="1:10" x14ac:dyDescent="0.25">
      <c r="A2828" s="103">
        <v>42789</v>
      </c>
      <c r="B2828" s="119" t="s">
        <v>7126</v>
      </c>
      <c r="C2828" s="120"/>
      <c r="D2828" s="106">
        <v>102163</v>
      </c>
      <c r="E2828" s="107" t="s">
        <v>14</v>
      </c>
      <c r="F2828" s="108">
        <v>3641.4</v>
      </c>
      <c r="G2828" s="111">
        <v>42789</v>
      </c>
      <c r="H2828" s="93">
        <f t="shared" si="83"/>
        <v>3641.4</v>
      </c>
      <c r="I2828" s="108">
        <f t="shared" si="82"/>
        <v>0</v>
      </c>
      <c r="J2828" s="21"/>
    </row>
    <row r="2829" spans="1:10" x14ac:dyDescent="0.25">
      <c r="A2829" s="103">
        <v>42789</v>
      </c>
      <c r="B2829" s="119" t="s">
        <v>7127</v>
      </c>
      <c r="C2829" s="120"/>
      <c r="D2829" s="106">
        <v>102164</v>
      </c>
      <c r="E2829" s="107" t="s">
        <v>30</v>
      </c>
      <c r="F2829" s="108">
        <v>19988</v>
      </c>
      <c r="G2829" s="111">
        <v>42789</v>
      </c>
      <c r="H2829" s="93">
        <f t="shared" si="83"/>
        <v>19988</v>
      </c>
      <c r="I2829" s="108">
        <f t="shared" si="82"/>
        <v>0</v>
      </c>
      <c r="J2829" s="21"/>
    </row>
    <row r="2830" spans="1:10" x14ac:dyDescent="0.25">
      <c r="A2830" s="103">
        <v>42789</v>
      </c>
      <c r="B2830" s="119" t="s">
        <v>7128</v>
      </c>
      <c r="C2830" s="120"/>
      <c r="D2830" s="106">
        <v>102165</v>
      </c>
      <c r="E2830" s="107" t="s">
        <v>2519</v>
      </c>
      <c r="F2830" s="108">
        <v>2105.4</v>
      </c>
      <c r="G2830" s="111">
        <v>42789</v>
      </c>
      <c r="H2830" s="93">
        <f t="shared" si="83"/>
        <v>2105.4</v>
      </c>
      <c r="I2830" s="108">
        <f t="shared" si="82"/>
        <v>0</v>
      </c>
      <c r="J2830" s="21"/>
    </row>
    <row r="2831" spans="1:10" x14ac:dyDescent="0.25">
      <c r="A2831" s="103">
        <v>42789</v>
      </c>
      <c r="B2831" s="119" t="s">
        <v>7129</v>
      </c>
      <c r="C2831" s="120"/>
      <c r="D2831" s="106">
        <v>102166</v>
      </c>
      <c r="E2831" s="116" t="s">
        <v>656</v>
      </c>
      <c r="F2831" s="117">
        <v>0</v>
      </c>
      <c r="G2831" s="118" t="s">
        <v>95</v>
      </c>
      <c r="H2831" s="117">
        <f t="shared" si="83"/>
        <v>0</v>
      </c>
      <c r="I2831" s="117">
        <f t="shared" si="82"/>
        <v>0</v>
      </c>
      <c r="J2831" s="21"/>
    </row>
    <row r="2832" spans="1:10" x14ac:dyDescent="0.25">
      <c r="A2832" s="103">
        <v>42789</v>
      </c>
      <c r="B2832" s="119" t="s">
        <v>7130</v>
      </c>
      <c r="C2832" s="120"/>
      <c r="D2832" s="106">
        <v>102167</v>
      </c>
      <c r="E2832" s="107" t="s">
        <v>528</v>
      </c>
      <c r="F2832" s="108">
        <v>8922.7000000000007</v>
      </c>
      <c r="G2832" s="111">
        <v>42790</v>
      </c>
      <c r="H2832" s="93">
        <f t="shared" si="83"/>
        <v>8922.7000000000007</v>
      </c>
      <c r="I2832" s="108">
        <f t="shared" si="82"/>
        <v>0</v>
      </c>
      <c r="J2832" s="21"/>
    </row>
    <row r="2833" spans="1:10" x14ac:dyDescent="0.25">
      <c r="A2833" s="103">
        <v>42789</v>
      </c>
      <c r="B2833" s="119" t="s">
        <v>7131</v>
      </c>
      <c r="C2833" s="120"/>
      <c r="D2833" s="106">
        <v>102168</v>
      </c>
      <c r="E2833" s="107" t="s">
        <v>21</v>
      </c>
      <c r="F2833" s="108">
        <v>992</v>
      </c>
      <c r="G2833" s="111">
        <v>42805</v>
      </c>
      <c r="H2833" s="93">
        <f t="shared" si="83"/>
        <v>992</v>
      </c>
      <c r="I2833" s="108">
        <f t="shared" si="82"/>
        <v>0</v>
      </c>
      <c r="J2833" s="21"/>
    </row>
    <row r="2834" spans="1:10" x14ac:dyDescent="0.25">
      <c r="A2834" s="103">
        <v>42789</v>
      </c>
      <c r="B2834" s="119" t="s">
        <v>7132</v>
      </c>
      <c r="C2834" s="120"/>
      <c r="D2834" s="106">
        <v>102169</v>
      </c>
      <c r="E2834" s="107" t="s">
        <v>30</v>
      </c>
      <c r="F2834" s="108">
        <v>345</v>
      </c>
      <c r="G2834" s="111">
        <v>42789</v>
      </c>
      <c r="H2834" s="93">
        <f t="shared" si="83"/>
        <v>345</v>
      </c>
      <c r="I2834" s="108">
        <f t="shared" si="82"/>
        <v>0</v>
      </c>
      <c r="J2834" s="21"/>
    </row>
    <row r="2835" spans="1:10" x14ac:dyDescent="0.25">
      <c r="A2835" s="103">
        <v>42789</v>
      </c>
      <c r="B2835" s="119" t="s">
        <v>7133</v>
      </c>
      <c r="C2835" s="120"/>
      <c r="D2835" s="106">
        <v>102170</v>
      </c>
      <c r="E2835" s="107" t="s">
        <v>10</v>
      </c>
      <c r="F2835" s="108">
        <v>71296</v>
      </c>
      <c r="G2835" s="111">
        <v>42794</v>
      </c>
      <c r="H2835" s="93">
        <f t="shared" si="83"/>
        <v>71296</v>
      </c>
      <c r="I2835" s="108">
        <f t="shared" si="82"/>
        <v>0</v>
      </c>
      <c r="J2835" s="21"/>
    </row>
    <row r="2836" spans="1:10" x14ac:dyDescent="0.25">
      <c r="A2836" s="103">
        <v>42789</v>
      </c>
      <c r="B2836" s="119" t="s">
        <v>7134</v>
      </c>
      <c r="C2836" s="120"/>
      <c r="D2836" s="106">
        <v>102171</v>
      </c>
      <c r="E2836" s="107" t="s">
        <v>528</v>
      </c>
      <c r="F2836" s="108">
        <v>568.70000000000005</v>
      </c>
      <c r="G2836" s="111">
        <v>42790</v>
      </c>
      <c r="H2836" s="93">
        <f t="shared" si="83"/>
        <v>568.70000000000005</v>
      </c>
      <c r="I2836" s="108">
        <f t="shared" si="82"/>
        <v>0</v>
      </c>
      <c r="J2836" s="21"/>
    </row>
    <row r="2837" spans="1:10" x14ac:dyDescent="0.25">
      <c r="A2837" s="103">
        <v>42789</v>
      </c>
      <c r="B2837" s="119" t="s">
        <v>7135</v>
      </c>
      <c r="C2837" s="120"/>
      <c r="D2837" s="106">
        <v>102172</v>
      </c>
      <c r="E2837" s="107" t="s">
        <v>656</v>
      </c>
      <c r="F2837" s="108">
        <v>5007.6000000000004</v>
      </c>
      <c r="G2837" s="111">
        <v>42790</v>
      </c>
      <c r="H2837" s="93">
        <f t="shared" si="83"/>
        <v>5007.6000000000004</v>
      </c>
      <c r="I2837" s="108">
        <f t="shared" si="82"/>
        <v>0</v>
      </c>
      <c r="J2837" s="21"/>
    </row>
    <row r="2838" spans="1:10" x14ac:dyDescent="0.25">
      <c r="A2838" s="103">
        <v>42789</v>
      </c>
      <c r="B2838" s="119" t="s">
        <v>7136</v>
      </c>
      <c r="C2838" s="120"/>
      <c r="D2838" s="106">
        <v>102173</v>
      </c>
      <c r="E2838" s="107" t="s">
        <v>55</v>
      </c>
      <c r="F2838" s="108">
        <v>6769.6</v>
      </c>
      <c r="G2838" s="111">
        <v>42789</v>
      </c>
      <c r="H2838" s="93">
        <f t="shared" si="83"/>
        <v>6769.6</v>
      </c>
      <c r="I2838" s="108">
        <f t="shared" si="82"/>
        <v>0</v>
      </c>
      <c r="J2838" s="21"/>
    </row>
    <row r="2839" spans="1:10" x14ac:dyDescent="0.25">
      <c r="A2839" s="103">
        <v>42789</v>
      </c>
      <c r="B2839" s="119" t="s">
        <v>7137</v>
      </c>
      <c r="C2839" s="120"/>
      <c r="D2839" s="106">
        <v>102174</v>
      </c>
      <c r="E2839" s="107" t="s">
        <v>182</v>
      </c>
      <c r="F2839" s="108">
        <v>3875.9</v>
      </c>
      <c r="G2839" s="111">
        <v>42790</v>
      </c>
      <c r="H2839" s="93">
        <f t="shared" si="83"/>
        <v>3875.9</v>
      </c>
      <c r="I2839" s="108">
        <f t="shared" si="82"/>
        <v>0</v>
      </c>
      <c r="J2839" s="21"/>
    </row>
    <row r="2840" spans="1:10" x14ac:dyDescent="0.25">
      <c r="A2840" s="103">
        <v>42789</v>
      </c>
      <c r="B2840" s="119" t="s">
        <v>7138</v>
      </c>
      <c r="C2840" s="120"/>
      <c r="D2840" s="106">
        <v>102175</v>
      </c>
      <c r="E2840" s="107" t="s">
        <v>660</v>
      </c>
      <c r="F2840" s="108">
        <v>3146</v>
      </c>
      <c r="G2840" s="111">
        <v>42790</v>
      </c>
      <c r="H2840" s="93">
        <f t="shared" si="83"/>
        <v>3146</v>
      </c>
      <c r="I2840" s="108">
        <f t="shared" si="82"/>
        <v>0</v>
      </c>
      <c r="J2840" s="21"/>
    </row>
    <row r="2841" spans="1:10" x14ac:dyDescent="0.25">
      <c r="A2841" s="103">
        <v>42789</v>
      </c>
      <c r="B2841" s="119" t="s">
        <v>7139</v>
      </c>
      <c r="C2841" s="120"/>
      <c r="D2841" s="106">
        <v>102176</v>
      </c>
      <c r="E2841" s="107" t="s">
        <v>693</v>
      </c>
      <c r="F2841" s="108">
        <v>4616.6000000000004</v>
      </c>
      <c r="G2841" s="111">
        <v>42790</v>
      </c>
      <c r="H2841" s="93">
        <f t="shared" si="83"/>
        <v>4616.6000000000004</v>
      </c>
      <c r="I2841" s="108">
        <f t="shared" si="82"/>
        <v>0</v>
      </c>
      <c r="J2841" s="21"/>
    </row>
    <row r="2842" spans="1:10" x14ac:dyDescent="0.25">
      <c r="A2842" s="103">
        <v>42789</v>
      </c>
      <c r="B2842" s="119" t="s">
        <v>7140</v>
      </c>
      <c r="C2842" s="120"/>
      <c r="D2842" s="106">
        <v>102177</v>
      </c>
      <c r="E2842" s="107" t="s">
        <v>302</v>
      </c>
      <c r="F2842" s="108">
        <v>9431.6</v>
      </c>
      <c r="G2842" s="111">
        <v>42790</v>
      </c>
      <c r="H2842" s="93">
        <f t="shared" si="83"/>
        <v>9431.6</v>
      </c>
      <c r="I2842" s="108">
        <f t="shared" si="82"/>
        <v>0</v>
      </c>
      <c r="J2842" s="21"/>
    </row>
    <row r="2843" spans="1:10" x14ac:dyDescent="0.25">
      <c r="A2843" s="103">
        <v>42789</v>
      </c>
      <c r="B2843" s="119" t="s">
        <v>7141</v>
      </c>
      <c r="C2843" s="120"/>
      <c r="D2843" s="106">
        <v>102178</v>
      </c>
      <c r="E2843" s="116" t="s">
        <v>231</v>
      </c>
      <c r="F2843" s="117">
        <v>0</v>
      </c>
      <c r="G2843" s="118" t="s">
        <v>95</v>
      </c>
      <c r="H2843" s="117">
        <f t="shared" si="83"/>
        <v>0</v>
      </c>
      <c r="I2843" s="117">
        <f t="shared" si="82"/>
        <v>0</v>
      </c>
      <c r="J2843" s="21"/>
    </row>
    <row r="2844" spans="1:10" x14ac:dyDescent="0.25">
      <c r="A2844" s="103">
        <v>42789</v>
      </c>
      <c r="B2844" s="119" t="s">
        <v>7142</v>
      </c>
      <c r="C2844" s="120"/>
      <c r="D2844" s="106">
        <v>102179</v>
      </c>
      <c r="E2844" s="107" t="s">
        <v>231</v>
      </c>
      <c r="F2844" s="108">
        <v>3507.4</v>
      </c>
      <c r="G2844" s="111">
        <v>42790</v>
      </c>
      <c r="H2844" s="93">
        <f t="shared" si="83"/>
        <v>3507.4</v>
      </c>
      <c r="I2844" s="108">
        <f t="shared" si="82"/>
        <v>0</v>
      </c>
      <c r="J2844" s="21"/>
    </row>
    <row r="2845" spans="1:10" x14ac:dyDescent="0.25">
      <c r="A2845" s="103">
        <v>42789</v>
      </c>
      <c r="B2845" s="119" t="s">
        <v>7143</v>
      </c>
      <c r="C2845" s="120"/>
      <c r="D2845" s="106">
        <v>102180</v>
      </c>
      <c r="E2845" s="107" t="s">
        <v>651</v>
      </c>
      <c r="F2845" s="108">
        <v>40004.800000000003</v>
      </c>
      <c r="G2845" s="111">
        <v>42789</v>
      </c>
      <c r="H2845" s="93">
        <f t="shared" si="83"/>
        <v>40004.800000000003</v>
      </c>
      <c r="I2845" s="108">
        <f t="shared" si="82"/>
        <v>0</v>
      </c>
      <c r="J2845" s="21"/>
    </row>
    <row r="2846" spans="1:10" x14ac:dyDescent="0.25">
      <c r="A2846" s="103">
        <v>42789</v>
      </c>
      <c r="B2846" s="119" t="s">
        <v>7144</v>
      </c>
      <c r="C2846" s="120"/>
      <c r="D2846" s="106">
        <v>102181</v>
      </c>
      <c r="E2846" s="107" t="s">
        <v>472</v>
      </c>
      <c r="F2846" s="108">
        <v>12140.2</v>
      </c>
      <c r="G2846" s="111">
        <v>42790</v>
      </c>
      <c r="H2846" s="93">
        <f t="shared" si="83"/>
        <v>12140.2</v>
      </c>
      <c r="I2846" s="108">
        <f t="shared" si="82"/>
        <v>0</v>
      </c>
      <c r="J2846" s="21"/>
    </row>
    <row r="2847" spans="1:10" x14ac:dyDescent="0.25">
      <c r="A2847" s="103">
        <v>42789</v>
      </c>
      <c r="B2847" s="119" t="s">
        <v>7145</v>
      </c>
      <c r="C2847" s="120"/>
      <c r="D2847" s="106">
        <v>102182</v>
      </c>
      <c r="E2847" s="107" t="s">
        <v>222</v>
      </c>
      <c r="F2847" s="108">
        <v>256476</v>
      </c>
      <c r="G2847" s="111">
        <v>42738</v>
      </c>
      <c r="H2847" s="93">
        <f t="shared" si="83"/>
        <v>256476</v>
      </c>
      <c r="I2847" s="108">
        <f t="shared" si="82"/>
        <v>0</v>
      </c>
      <c r="J2847" s="21"/>
    </row>
    <row r="2848" spans="1:10" x14ac:dyDescent="0.25">
      <c r="A2848" s="103">
        <v>42789</v>
      </c>
      <c r="B2848" s="119" t="s">
        <v>7146</v>
      </c>
      <c r="C2848" s="120"/>
      <c r="D2848" s="106">
        <v>102183</v>
      </c>
      <c r="E2848" s="107" t="s">
        <v>352</v>
      </c>
      <c r="F2848" s="108">
        <v>2791.8</v>
      </c>
      <c r="G2848" s="111">
        <v>42789</v>
      </c>
      <c r="H2848" s="93">
        <f t="shared" si="83"/>
        <v>2791.8</v>
      </c>
      <c r="I2848" s="108">
        <f t="shared" si="82"/>
        <v>0</v>
      </c>
      <c r="J2848" s="21"/>
    </row>
    <row r="2849" spans="1:10" x14ac:dyDescent="0.25">
      <c r="A2849" s="103">
        <v>42789</v>
      </c>
      <c r="B2849" s="119" t="s">
        <v>7147</v>
      </c>
      <c r="C2849" s="120"/>
      <c r="D2849" s="106">
        <v>102184</v>
      </c>
      <c r="E2849" s="107" t="s">
        <v>509</v>
      </c>
      <c r="F2849" s="108">
        <v>9000</v>
      </c>
      <c r="G2849" s="111">
        <v>42789</v>
      </c>
      <c r="H2849" s="93">
        <f t="shared" si="83"/>
        <v>9000</v>
      </c>
      <c r="I2849" s="108">
        <f t="shared" si="82"/>
        <v>0</v>
      </c>
      <c r="J2849" s="21"/>
    </row>
    <row r="2850" spans="1:10" x14ac:dyDescent="0.25">
      <c r="A2850" s="103">
        <v>42789</v>
      </c>
      <c r="B2850" s="119" t="s">
        <v>7148</v>
      </c>
      <c r="C2850" s="120"/>
      <c r="D2850" s="106">
        <v>102185</v>
      </c>
      <c r="E2850" s="107" t="s">
        <v>7149</v>
      </c>
      <c r="F2850" s="108">
        <v>10903.2</v>
      </c>
      <c r="G2850" s="111">
        <v>42789</v>
      </c>
      <c r="H2850" s="93">
        <f t="shared" si="83"/>
        <v>10903.2</v>
      </c>
      <c r="I2850" s="108">
        <f t="shared" si="82"/>
        <v>0</v>
      </c>
      <c r="J2850" s="21"/>
    </row>
    <row r="2851" spans="1:10" x14ac:dyDescent="0.25">
      <c r="A2851" s="103">
        <v>42789</v>
      </c>
      <c r="B2851" s="119" t="s">
        <v>7150</v>
      </c>
      <c r="C2851" s="120"/>
      <c r="D2851" s="106">
        <v>102186</v>
      </c>
      <c r="E2851" s="107" t="s">
        <v>10</v>
      </c>
      <c r="F2851" s="108">
        <v>128259.46</v>
      </c>
      <c r="G2851" s="111">
        <v>42794</v>
      </c>
      <c r="H2851" s="93">
        <f t="shared" si="83"/>
        <v>128259.46</v>
      </c>
      <c r="I2851" s="108">
        <f t="shared" si="82"/>
        <v>0</v>
      </c>
      <c r="J2851" s="21"/>
    </row>
    <row r="2852" spans="1:10" x14ac:dyDescent="0.25">
      <c r="A2852" s="103">
        <v>42789</v>
      </c>
      <c r="B2852" s="119" t="s">
        <v>7151</v>
      </c>
      <c r="C2852" s="120"/>
      <c r="D2852" s="106">
        <v>102187</v>
      </c>
      <c r="E2852" s="107" t="s">
        <v>665</v>
      </c>
      <c r="F2852" s="108">
        <v>65581.600000000006</v>
      </c>
      <c r="G2852" s="111">
        <v>42798</v>
      </c>
      <c r="H2852" s="93">
        <f t="shared" si="83"/>
        <v>65581.600000000006</v>
      </c>
      <c r="I2852" s="108">
        <f t="shared" si="82"/>
        <v>0</v>
      </c>
      <c r="J2852" s="21"/>
    </row>
    <row r="2853" spans="1:10" x14ac:dyDescent="0.25">
      <c r="A2853" s="103">
        <v>42789</v>
      </c>
      <c r="B2853" s="119" t="s">
        <v>7152</v>
      </c>
      <c r="C2853" s="120"/>
      <c r="D2853" s="106">
        <v>102188</v>
      </c>
      <c r="E2853" s="107" t="s">
        <v>10</v>
      </c>
      <c r="F2853" s="108">
        <v>8440</v>
      </c>
      <c r="G2853" s="111">
        <v>42794</v>
      </c>
      <c r="H2853" s="93">
        <f t="shared" si="83"/>
        <v>8440</v>
      </c>
      <c r="I2853" s="108">
        <f t="shared" si="82"/>
        <v>0</v>
      </c>
      <c r="J2853" s="21"/>
    </row>
    <row r="2854" spans="1:10" x14ac:dyDescent="0.25">
      <c r="A2854" s="103">
        <v>42789</v>
      </c>
      <c r="B2854" s="119" t="s">
        <v>7153</v>
      </c>
      <c r="C2854" s="120"/>
      <c r="D2854" s="106">
        <v>102189</v>
      </c>
      <c r="E2854" s="107" t="s">
        <v>673</v>
      </c>
      <c r="F2854" s="108">
        <v>2587.1999999999998</v>
      </c>
      <c r="G2854" s="111">
        <v>42791</v>
      </c>
      <c r="H2854" s="93">
        <f t="shared" si="83"/>
        <v>2587.1999999999998</v>
      </c>
      <c r="I2854" s="108">
        <f t="shared" si="82"/>
        <v>0</v>
      </c>
      <c r="J2854" s="21"/>
    </row>
    <row r="2855" spans="1:10" x14ac:dyDescent="0.25">
      <c r="A2855" s="103">
        <v>42789</v>
      </c>
      <c r="B2855" s="119" t="s">
        <v>7154</v>
      </c>
      <c r="C2855" s="120"/>
      <c r="D2855" s="106">
        <v>102190</v>
      </c>
      <c r="E2855" s="107" t="s">
        <v>675</v>
      </c>
      <c r="F2855" s="108">
        <v>3263.9</v>
      </c>
      <c r="G2855" s="111">
        <v>42791</v>
      </c>
      <c r="H2855" s="93">
        <f t="shared" si="83"/>
        <v>3263.9</v>
      </c>
      <c r="I2855" s="108">
        <f t="shared" si="82"/>
        <v>0</v>
      </c>
      <c r="J2855" s="21"/>
    </row>
    <row r="2856" spans="1:10" ht="30" x14ac:dyDescent="0.25">
      <c r="A2856" s="103">
        <v>42789</v>
      </c>
      <c r="B2856" s="122" t="s">
        <v>7155</v>
      </c>
      <c r="C2856" s="123"/>
      <c r="D2856" s="124">
        <v>102191</v>
      </c>
      <c r="E2856" s="125" t="s">
        <v>1594</v>
      </c>
      <c r="F2856" s="126">
        <v>63263.8</v>
      </c>
      <c r="G2856" s="114" t="s">
        <v>7765</v>
      </c>
      <c r="H2856" s="127">
        <f>63158+105.8</f>
        <v>63263.8</v>
      </c>
      <c r="I2856" s="127">
        <f t="shared" si="82"/>
        <v>0</v>
      </c>
      <c r="J2856" s="21"/>
    </row>
    <row r="2857" spans="1:10" x14ac:dyDescent="0.25">
      <c r="A2857" s="103">
        <v>42789</v>
      </c>
      <c r="B2857" s="119" t="s">
        <v>7156</v>
      </c>
      <c r="C2857" s="120"/>
      <c r="D2857" s="106">
        <v>102192</v>
      </c>
      <c r="E2857" s="107" t="s">
        <v>1197</v>
      </c>
      <c r="F2857" s="108">
        <v>3722.4</v>
      </c>
      <c r="G2857" s="111">
        <v>42791</v>
      </c>
      <c r="H2857" s="93">
        <f t="shared" si="83"/>
        <v>3722.4</v>
      </c>
      <c r="I2857" s="108">
        <f t="shared" si="82"/>
        <v>0</v>
      </c>
      <c r="J2857" s="21"/>
    </row>
    <row r="2858" spans="1:10" x14ac:dyDescent="0.25">
      <c r="A2858" s="103">
        <v>42789</v>
      </c>
      <c r="B2858" s="119" t="s">
        <v>7157</v>
      </c>
      <c r="C2858" s="120"/>
      <c r="D2858" s="106">
        <v>102193</v>
      </c>
      <c r="E2858" s="107" t="s">
        <v>670</v>
      </c>
      <c r="F2858" s="108">
        <v>126952.6</v>
      </c>
      <c r="G2858" s="111">
        <v>42738</v>
      </c>
      <c r="H2858" s="93">
        <f t="shared" si="83"/>
        <v>126952.6</v>
      </c>
      <c r="I2858" s="108">
        <f t="shared" si="82"/>
        <v>0</v>
      </c>
      <c r="J2858" s="21"/>
    </row>
    <row r="2859" spans="1:10" x14ac:dyDescent="0.25">
      <c r="A2859" s="103">
        <v>42789</v>
      </c>
      <c r="B2859" s="119" t="s">
        <v>7158</v>
      </c>
      <c r="C2859" s="120"/>
      <c r="D2859" s="106">
        <v>102194</v>
      </c>
      <c r="E2859" s="107" t="s">
        <v>509</v>
      </c>
      <c r="F2859" s="108">
        <v>19496.2</v>
      </c>
      <c r="G2859" s="111">
        <v>42798</v>
      </c>
      <c r="H2859" s="93">
        <f t="shared" si="83"/>
        <v>19496.2</v>
      </c>
      <c r="I2859" s="108">
        <f t="shared" si="82"/>
        <v>0</v>
      </c>
      <c r="J2859" s="21"/>
    </row>
    <row r="2860" spans="1:10" x14ac:dyDescent="0.25">
      <c r="A2860" s="103">
        <v>42789</v>
      </c>
      <c r="B2860" s="119" t="s">
        <v>7159</v>
      </c>
      <c r="C2860" s="120"/>
      <c r="D2860" s="106">
        <v>102195</v>
      </c>
      <c r="E2860" s="107" t="s">
        <v>677</v>
      </c>
      <c r="F2860" s="108">
        <v>5847.9</v>
      </c>
      <c r="G2860" s="111">
        <v>42791</v>
      </c>
      <c r="H2860" s="93">
        <f t="shared" si="83"/>
        <v>5847.9</v>
      </c>
      <c r="I2860" s="108">
        <f t="shared" si="82"/>
        <v>0</v>
      </c>
      <c r="J2860" s="21"/>
    </row>
    <row r="2861" spans="1:10" x14ac:dyDescent="0.25">
      <c r="A2861" s="103">
        <v>42789</v>
      </c>
      <c r="B2861" s="119" t="s">
        <v>7160</v>
      </c>
      <c r="C2861" s="120"/>
      <c r="D2861" s="106">
        <v>102196</v>
      </c>
      <c r="E2861" s="107" t="s">
        <v>1598</v>
      </c>
      <c r="F2861" s="108">
        <v>2546.8000000000002</v>
      </c>
      <c r="G2861" s="111">
        <v>42791</v>
      </c>
      <c r="H2861" s="93">
        <f t="shared" si="83"/>
        <v>2546.8000000000002</v>
      </c>
      <c r="I2861" s="108">
        <f t="shared" si="82"/>
        <v>0</v>
      </c>
      <c r="J2861" s="21"/>
    </row>
    <row r="2862" spans="1:10" x14ac:dyDescent="0.25">
      <c r="A2862" s="103">
        <v>42789</v>
      </c>
      <c r="B2862" s="119" t="s">
        <v>7161</v>
      </c>
      <c r="C2862" s="120"/>
      <c r="D2862" s="106">
        <v>102197</v>
      </c>
      <c r="E2862" s="107" t="s">
        <v>688</v>
      </c>
      <c r="F2862" s="108">
        <v>520</v>
      </c>
      <c r="G2862" s="111">
        <v>42791</v>
      </c>
      <c r="H2862" s="93">
        <f t="shared" si="83"/>
        <v>520</v>
      </c>
      <c r="I2862" s="108">
        <f t="shared" si="82"/>
        <v>0</v>
      </c>
      <c r="J2862" s="21"/>
    </row>
    <row r="2863" spans="1:10" x14ac:dyDescent="0.25">
      <c r="A2863" s="103">
        <v>42789</v>
      </c>
      <c r="B2863" s="119" t="s">
        <v>7162</v>
      </c>
      <c r="C2863" s="120"/>
      <c r="D2863" s="106">
        <v>102198</v>
      </c>
      <c r="E2863" s="107" t="s">
        <v>680</v>
      </c>
      <c r="F2863" s="108">
        <v>2261.8000000000002</v>
      </c>
      <c r="G2863" s="111">
        <v>42791</v>
      </c>
      <c r="H2863" s="93">
        <f t="shared" si="83"/>
        <v>2261.8000000000002</v>
      </c>
      <c r="I2863" s="108">
        <f t="shared" si="82"/>
        <v>0</v>
      </c>
      <c r="J2863" s="21"/>
    </row>
    <row r="2864" spans="1:10" x14ac:dyDescent="0.25">
      <c r="A2864" s="103">
        <v>42789</v>
      </c>
      <c r="B2864" s="119" t="s">
        <v>7163</v>
      </c>
      <c r="C2864" s="120"/>
      <c r="D2864" s="106">
        <v>102199</v>
      </c>
      <c r="E2864" s="107" t="s">
        <v>677</v>
      </c>
      <c r="F2864" s="108">
        <v>3660.7</v>
      </c>
      <c r="G2864" s="111">
        <v>42791</v>
      </c>
      <c r="H2864" s="93">
        <f t="shared" si="83"/>
        <v>3660.7</v>
      </c>
      <c r="I2864" s="108">
        <f t="shared" si="82"/>
        <v>0</v>
      </c>
      <c r="J2864" s="21"/>
    </row>
    <row r="2865" spans="1:10" x14ac:dyDescent="0.25">
      <c r="A2865" s="103">
        <v>42789</v>
      </c>
      <c r="B2865" s="119" t="s">
        <v>7164</v>
      </c>
      <c r="C2865" s="120"/>
      <c r="D2865" s="106">
        <v>102200</v>
      </c>
      <c r="E2865" s="107" t="s">
        <v>1589</v>
      </c>
      <c r="F2865" s="108">
        <v>11140.2</v>
      </c>
      <c r="G2865" s="111">
        <v>42791</v>
      </c>
      <c r="H2865" s="93">
        <f t="shared" si="83"/>
        <v>11140.2</v>
      </c>
      <c r="I2865" s="108">
        <f t="shared" si="82"/>
        <v>0</v>
      </c>
      <c r="J2865" s="21"/>
    </row>
    <row r="2866" spans="1:10" x14ac:dyDescent="0.25">
      <c r="A2866" s="103">
        <v>42789</v>
      </c>
      <c r="B2866" s="119" t="s">
        <v>7165</v>
      </c>
      <c r="C2866" s="120"/>
      <c r="D2866" s="106">
        <v>102201</v>
      </c>
      <c r="E2866" s="107" t="s">
        <v>686</v>
      </c>
      <c r="F2866" s="108">
        <v>13365.3</v>
      </c>
      <c r="G2866" s="111">
        <v>42791</v>
      </c>
      <c r="H2866" s="93">
        <f t="shared" si="83"/>
        <v>13365.3</v>
      </c>
      <c r="I2866" s="108">
        <f t="shared" si="82"/>
        <v>0</v>
      </c>
      <c r="J2866" s="21"/>
    </row>
    <row r="2867" spans="1:10" x14ac:dyDescent="0.25">
      <c r="A2867" s="103">
        <v>42789</v>
      </c>
      <c r="B2867" s="119" t="s">
        <v>7166</v>
      </c>
      <c r="C2867" s="120"/>
      <c r="D2867" s="106">
        <v>102202</v>
      </c>
      <c r="E2867" s="107" t="s">
        <v>682</v>
      </c>
      <c r="F2867" s="108">
        <v>10399.56</v>
      </c>
      <c r="G2867" s="111">
        <v>42791</v>
      </c>
      <c r="H2867" s="93">
        <f t="shared" si="83"/>
        <v>10399.56</v>
      </c>
      <c r="I2867" s="108">
        <f t="shared" si="82"/>
        <v>0</v>
      </c>
      <c r="J2867" s="21"/>
    </row>
    <row r="2868" spans="1:10" x14ac:dyDescent="0.25">
      <c r="A2868" s="103">
        <v>42789</v>
      </c>
      <c r="B2868" s="119" t="s">
        <v>7167</v>
      </c>
      <c r="C2868" s="120"/>
      <c r="D2868" s="106">
        <v>102203</v>
      </c>
      <c r="E2868" s="107" t="s">
        <v>10</v>
      </c>
      <c r="F2868" s="108">
        <v>15270.5</v>
      </c>
      <c r="G2868" s="111">
        <v>42794</v>
      </c>
      <c r="H2868" s="93">
        <f t="shared" si="83"/>
        <v>15270.5</v>
      </c>
      <c r="I2868" s="108">
        <f t="shared" si="82"/>
        <v>0</v>
      </c>
      <c r="J2868" s="21"/>
    </row>
    <row r="2869" spans="1:10" x14ac:dyDescent="0.25">
      <c r="A2869" s="103">
        <v>42789</v>
      </c>
      <c r="B2869" s="119" t="s">
        <v>7168</v>
      </c>
      <c r="C2869" s="120"/>
      <c r="D2869" s="106">
        <v>102204</v>
      </c>
      <c r="E2869" s="107" t="s">
        <v>285</v>
      </c>
      <c r="F2869" s="108">
        <v>108</v>
      </c>
      <c r="G2869" s="111">
        <v>42811</v>
      </c>
      <c r="H2869" s="93">
        <f t="shared" si="83"/>
        <v>108</v>
      </c>
      <c r="I2869" s="108">
        <f t="shared" si="82"/>
        <v>0</v>
      </c>
      <c r="J2869" s="21"/>
    </row>
    <row r="2870" spans="1:10" x14ac:dyDescent="0.25">
      <c r="A2870" s="103">
        <v>42789</v>
      </c>
      <c r="B2870" s="119" t="s">
        <v>7169</v>
      </c>
      <c r="C2870" s="120"/>
      <c r="D2870" s="106">
        <v>102205</v>
      </c>
      <c r="E2870" s="107" t="s">
        <v>670</v>
      </c>
      <c r="F2870" s="108">
        <v>61212.3</v>
      </c>
      <c r="G2870" s="111">
        <v>42738</v>
      </c>
      <c r="H2870" s="93">
        <f t="shared" si="83"/>
        <v>61212.3</v>
      </c>
      <c r="I2870" s="108">
        <f t="shared" si="82"/>
        <v>0</v>
      </c>
      <c r="J2870" s="21"/>
    </row>
    <row r="2871" spans="1:10" x14ac:dyDescent="0.25">
      <c r="A2871" s="103">
        <v>42789</v>
      </c>
      <c r="B2871" s="119" t="s">
        <v>7170</v>
      </c>
      <c r="C2871" s="120"/>
      <c r="D2871" s="106">
        <v>102206</v>
      </c>
      <c r="E2871" s="107" t="s">
        <v>367</v>
      </c>
      <c r="F2871" s="108">
        <v>5816</v>
      </c>
      <c r="G2871" s="111"/>
      <c r="H2871" s="93">
        <f t="shared" si="83"/>
        <v>5816</v>
      </c>
      <c r="I2871" s="108">
        <f t="shared" si="82"/>
        <v>0</v>
      </c>
      <c r="J2871" s="21"/>
    </row>
    <row r="2872" spans="1:10" x14ac:dyDescent="0.25">
      <c r="A2872" s="103">
        <v>42789</v>
      </c>
      <c r="B2872" s="119" t="s">
        <v>7171</v>
      </c>
      <c r="C2872" s="120"/>
      <c r="D2872" s="106">
        <v>102207</v>
      </c>
      <c r="E2872" s="107" t="s">
        <v>30</v>
      </c>
      <c r="F2872" s="108">
        <v>838.6</v>
      </c>
      <c r="G2872" s="111">
        <v>42789</v>
      </c>
      <c r="H2872" s="93">
        <f t="shared" si="83"/>
        <v>838.6</v>
      </c>
      <c r="I2872" s="108">
        <f t="shared" ref="I2872:I2935" si="84">F2872-H2872</f>
        <v>0</v>
      </c>
      <c r="J2872" s="21"/>
    </row>
    <row r="2873" spans="1:10" x14ac:dyDescent="0.25">
      <c r="A2873" s="103">
        <v>42789</v>
      </c>
      <c r="B2873" s="119" t="s">
        <v>7172</v>
      </c>
      <c r="C2873" s="120"/>
      <c r="D2873" s="106">
        <v>102208</v>
      </c>
      <c r="E2873" s="107" t="s">
        <v>83</v>
      </c>
      <c r="F2873" s="108">
        <v>2322.6</v>
      </c>
      <c r="G2873" s="111">
        <v>42789</v>
      </c>
      <c r="H2873" s="93">
        <f t="shared" si="83"/>
        <v>2322.6</v>
      </c>
      <c r="I2873" s="108">
        <f t="shared" si="84"/>
        <v>0</v>
      </c>
      <c r="J2873" s="21"/>
    </row>
    <row r="2874" spans="1:10" x14ac:dyDescent="0.25">
      <c r="A2874" s="103">
        <v>42789</v>
      </c>
      <c r="B2874" s="119" t="s">
        <v>7173</v>
      </c>
      <c r="C2874" s="120"/>
      <c r="D2874" s="106">
        <v>102209</v>
      </c>
      <c r="E2874" s="107" t="s">
        <v>354</v>
      </c>
      <c r="F2874" s="108">
        <v>1287.5</v>
      </c>
      <c r="G2874" s="111" t="s">
        <v>1743</v>
      </c>
      <c r="H2874" s="93">
        <f t="shared" si="83"/>
        <v>1287.5</v>
      </c>
      <c r="I2874" s="108">
        <f t="shared" si="84"/>
        <v>0</v>
      </c>
      <c r="J2874" s="21"/>
    </row>
    <row r="2875" spans="1:10" x14ac:dyDescent="0.25">
      <c r="A2875" s="103">
        <v>42789</v>
      </c>
      <c r="B2875" s="119" t="s">
        <v>7174</v>
      </c>
      <c r="C2875" s="120"/>
      <c r="D2875" s="106">
        <v>102210</v>
      </c>
      <c r="E2875" s="107" t="s">
        <v>921</v>
      </c>
      <c r="F2875" s="108">
        <v>5233.2</v>
      </c>
      <c r="G2875" s="111">
        <v>42790</v>
      </c>
      <c r="H2875" s="93">
        <f t="shared" si="83"/>
        <v>5233.2</v>
      </c>
      <c r="I2875" s="108">
        <f t="shared" si="84"/>
        <v>0</v>
      </c>
      <c r="J2875" s="21"/>
    </row>
    <row r="2876" spans="1:10" x14ac:dyDescent="0.25">
      <c r="A2876" s="103">
        <v>42789</v>
      </c>
      <c r="B2876" s="119" t="s">
        <v>7175</v>
      </c>
      <c r="C2876" s="120"/>
      <c r="D2876" s="106">
        <v>102211</v>
      </c>
      <c r="E2876" s="107" t="s">
        <v>220</v>
      </c>
      <c r="F2876" s="108">
        <v>3657</v>
      </c>
      <c r="G2876" s="111">
        <v>42790</v>
      </c>
      <c r="H2876" s="93">
        <f t="shared" si="83"/>
        <v>3657</v>
      </c>
      <c r="I2876" s="108">
        <f t="shared" si="84"/>
        <v>0</v>
      </c>
      <c r="J2876" s="21"/>
    </row>
    <row r="2877" spans="1:10" x14ac:dyDescent="0.25">
      <c r="A2877" s="103">
        <v>42790</v>
      </c>
      <c r="B2877" s="119" t="s">
        <v>7176</v>
      </c>
      <c r="C2877" s="120"/>
      <c r="D2877" s="106">
        <v>102212</v>
      </c>
      <c r="E2877" s="107" t="s">
        <v>231</v>
      </c>
      <c r="F2877" s="108">
        <v>6760.8</v>
      </c>
      <c r="G2877" s="111">
        <v>42791</v>
      </c>
      <c r="H2877" s="93">
        <f t="shared" si="83"/>
        <v>6760.8</v>
      </c>
      <c r="I2877" s="108">
        <f t="shared" si="84"/>
        <v>0</v>
      </c>
      <c r="J2877" s="21"/>
    </row>
    <row r="2878" spans="1:10" x14ac:dyDescent="0.25">
      <c r="A2878" s="103">
        <v>42790</v>
      </c>
      <c r="B2878" s="119" t="s">
        <v>7177</v>
      </c>
      <c r="C2878" s="120"/>
      <c r="D2878" s="106">
        <v>102213</v>
      </c>
      <c r="E2878" s="107" t="s">
        <v>374</v>
      </c>
      <c r="F2878" s="108">
        <v>6111</v>
      </c>
      <c r="G2878" s="111">
        <v>42790</v>
      </c>
      <c r="H2878" s="93">
        <f t="shared" si="83"/>
        <v>6111</v>
      </c>
      <c r="I2878" s="108">
        <f t="shared" si="84"/>
        <v>0</v>
      </c>
      <c r="J2878" s="21"/>
    </row>
    <row r="2879" spans="1:10" x14ac:dyDescent="0.25">
      <c r="A2879" s="103">
        <v>42790</v>
      </c>
      <c r="B2879" s="119" t="s">
        <v>7178</v>
      </c>
      <c r="C2879" s="120"/>
      <c r="D2879" s="106">
        <v>102214</v>
      </c>
      <c r="E2879" s="107" t="s">
        <v>231</v>
      </c>
      <c r="F2879" s="108">
        <v>32850</v>
      </c>
      <c r="G2879" s="111">
        <v>42791</v>
      </c>
      <c r="H2879" s="93">
        <f t="shared" si="83"/>
        <v>32850</v>
      </c>
      <c r="I2879" s="108">
        <f t="shared" si="84"/>
        <v>0</v>
      </c>
      <c r="J2879" s="21"/>
    </row>
    <row r="2880" spans="1:10" x14ac:dyDescent="0.25">
      <c r="A2880" s="103">
        <v>42790</v>
      </c>
      <c r="B2880" s="119" t="s">
        <v>7179</v>
      </c>
      <c r="C2880" s="120"/>
      <c r="D2880" s="106">
        <v>102215</v>
      </c>
      <c r="E2880" s="107" t="s">
        <v>231</v>
      </c>
      <c r="F2880" s="108">
        <v>462.8</v>
      </c>
      <c r="G2880" s="111">
        <v>42791</v>
      </c>
      <c r="H2880" s="93">
        <f t="shared" si="83"/>
        <v>462.8</v>
      </c>
      <c r="I2880" s="108">
        <f t="shared" si="84"/>
        <v>0</v>
      </c>
      <c r="J2880" s="21"/>
    </row>
    <row r="2881" spans="1:10" x14ac:dyDescent="0.25">
      <c r="A2881" s="103">
        <v>42790</v>
      </c>
      <c r="B2881" s="119" t="s">
        <v>7180</v>
      </c>
      <c r="C2881" s="120"/>
      <c r="D2881" s="106">
        <v>102216</v>
      </c>
      <c r="E2881" s="107" t="s">
        <v>35</v>
      </c>
      <c r="F2881" s="108">
        <v>10590</v>
      </c>
      <c r="G2881" s="111">
        <v>42793</v>
      </c>
      <c r="H2881" s="93">
        <f t="shared" si="83"/>
        <v>10590</v>
      </c>
      <c r="I2881" s="108">
        <f t="shared" si="84"/>
        <v>0</v>
      </c>
      <c r="J2881" s="21"/>
    </row>
    <row r="2882" spans="1:10" x14ac:dyDescent="0.25">
      <c r="A2882" s="103">
        <v>42790</v>
      </c>
      <c r="B2882" s="119" t="s">
        <v>7181</v>
      </c>
      <c r="C2882" s="120"/>
      <c r="D2882" s="106">
        <v>102217</v>
      </c>
      <c r="E2882" s="107" t="s">
        <v>113</v>
      </c>
      <c r="F2882" s="108">
        <v>2370.1999999999998</v>
      </c>
      <c r="G2882" s="111">
        <v>42791</v>
      </c>
      <c r="H2882" s="93">
        <f t="shared" si="83"/>
        <v>2370.1999999999998</v>
      </c>
      <c r="I2882" s="108">
        <f t="shared" si="84"/>
        <v>0</v>
      </c>
      <c r="J2882" s="21"/>
    </row>
    <row r="2883" spans="1:10" x14ac:dyDescent="0.25">
      <c r="A2883" s="103">
        <v>42790</v>
      </c>
      <c r="B2883" s="119" t="s">
        <v>7182</v>
      </c>
      <c r="C2883" s="120"/>
      <c r="D2883" s="106">
        <v>102218</v>
      </c>
      <c r="E2883" s="107" t="s">
        <v>188</v>
      </c>
      <c r="F2883" s="108">
        <v>447.2</v>
      </c>
      <c r="G2883" s="111">
        <v>42790</v>
      </c>
      <c r="H2883" s="93">
        <f t="shared" si="83"/>
        <v>447.2</v>
      </c>
      <c r="I2883" s="108">
        <f t="shared" si="84"/>
        <v>0</v>
      </c>
      <c r="J2883" s="21"/>
    </row>
    <row r="2884" spans="1:10" x14ac:dyDescent="0.25">
      <c r="A2884" s="103">
        <v>42790</v>
      </c>
      <c r="B2884" s="119" t="s">
        <v>7183</v>
      </c>
      <c r="C2884" s="120"/>
      <c r="D2884" s="106">
        <v>102219</v>
      </c>
      <c r="E2884" s="107" t="s">
        <v>7184</v>
      </c>
      <c r="F2884" s="108">
        <v>1307.52</v>
      </c>
      <c r="G2884" s="111">
        <v>42790</v>
      </c>
      <c r="H2884" s="93">
        <f t="shared" ref="H2884:H2947" si="85">F2884</f>
        <v>1307.52</v>
      </c>
      <c r="I2884" s="108">
        <f t="shared" si="84"/>
        <v>0</v>
      </c>
      <c r="J2884" s="21"/>
    </row>
    <row r="2885" spans="1:10" x14ac:dyDescent="0.25">
      <c r="A2885" s="103">
        <v>42790</v>
      </c>
      <c r="B2885" s="119" t="s">
        <v>7185</v>
      </c>
      <c r="C2885" s="120"/>
      <c r="D2885" s="106">
        <v>102220</v>
      </c>
      <c r="E2885" s="107" t="s">
        <v>38</v>
      </c>
      <c r="F2885" s="108">
        <v>3375</v>
      </c>
      <c r="G2885" s="111">
        <v>42793</v>
      </c>
      <c r="H2885" s="93">
        <f t="shared" si="85"/>
        <v>3375</v>
      </c>
      <c r="I2885" s="108">
        <f t="shared" si="84"/>
        <v>0</v>
      </c>
      <c r="J2885" s="21"/>
    </row>
    <row r="2886" spans="1:10" x14ac:dyDescent="0.25">
      <c r="A2886" s="103">
        <v>42790</v>
      </c>
      <c r="B2886" s="119" t="s">
        <v>7186</v>
      </c>
      <c r="C2886" s="120"/>
      <c r="D2886" s="106">
        <v>102221</v>
      </c>
      <c r="E2886" s="107" t="s">
        <v>32</v>
      </c>
      <c r="F2886" s="108">
        <v>5250</v>
      </c>
      <c r="G2886" s="111">
        <v>42794</v>
      </c>
      <c r="H2886" s="93">
        <f t="shared" si="85"/>
        <v>5250</v>
      </c>
      <c r="I2886" s="108">
        <f t="shared" si="84"/>
        <v>0</v>
      </c>
      <c r="J2886" s="21"/>
    </row>
    <row r="2887" spans="1:10" x14ac:dyDescent="0.25">
      <c r="A2887" s="103">
        <v>42790</v>
      </c>
      <c r="B2887" s="119" t="s">
        <v>7187</v>
      </c>
      <c r="C2887" s="120"/>
      <c r="D2887" s="106">
        <v>102222</v>
      </c>
      <c r="E2887" s="107" t="s">
        <v>1335</v>
      </c>
      <c r="F2887" s="108">
        <v>5154.3</v>
      </c>
      <c r="G2887" s="111">
        <v>42790</v>
      </c>
      <c r="H2887" s="93">
        <f t="shared" si="85"/>
        <v>5154.3</v>
      </c>
      <c r="I2887" s="108">
        <f t="shared" si="84"/>
        <v>0</v>
      </c>
      <c r="J2887" s="21"/>
    </row>
    <row r="2888" spans="1:10" x14ac:dyDescent="0.25">
      <c r="A2888" s="103">
        <v>42790</v>
      </c>
      <c r="B2888" s="119" t="s">
        <v>7188</v>
      </c>
      <c r="C2888" s="120"/>
      <c r="D2888" s="106">
        <v>102223</v>
      </c>
      <c r="E2888" s="107" t="s">
        <v>21</v>
      </c>
      <c r="F2888" s="108">
        <v>47764.4</v>
      </c>
      <c r="G2888" s="111">
        <v>42805</v>
      </c>
      <c r="H2888" s="93">
        <f t="shared" si="85"/>
        <v>47764.4</v>
      </c>
      <c r="I2888" s="108">
        <f t="shared" si="84"/>
        <v>0</v>
      </c>
      <c r="J2888" s="21"/>
    </row>
    <row r="2889" spans="1:10" x14ac:dyDescent="0.25">
      <c r="A2889" s="103">
        <v>42790</v>
      </c>
      <c r="B2889" s="119" t="s">
        <v>7189</v>
      </c>
      <c r="C2889" s="120"/>
      <c r="D2889" s="106">
        <v>102224</v>
      </c>
      <c r="E2889" s="107" t="s">
        <v>1335</v>
      </c>
      <c r="F2889" s="108">
        <v>3311.5</v>
      </c>
      <c r="G2889" s="111">
        <v>42790</v>
      </c>
      <c r="H2889" s="93">
        <f t="shared" si="85"/>
        <v>3311.5</v>
      </c>
      <c r="I2889" s="108">
        <f t="shared" si="84"/>
        <v>0</v>
      </c>
      <c r="J2889" s="21"/>
    </row>
    <row r="2890" spans="1:10" x14ac:dyDescent="0.25">
      <c r="A2890" s="103">
        <v>42790</v>
      </c>
      <c r="B2890" s="119" t="s">
        <v>7190</v>
      </c>
      <c r="C2890" s="120"/>
      <c r="D2890" s="106">
        <v>102225</v>
      </c>
      <c r="E2890" s="107" t="s">
        <v>51</v>
      </c>
      <c r="F2890" s="108">
        <v>3093.2</v>
      </c>
      <c r="G2890" s="111">
        <v>42793</v>
      </c>
      <c r="H2890" s="93">
        <f t="shared" si="85"/>
        <v>3093.2</v>
      </c>
      <c r="I2890" s="108">
        <f t="shared" si="84"/>
        <v>0</v>
      </c>
      <c r="J2890" s="21"/>
    </row>
    <row r="2891" spans="1:10" x14ac:dyDescent="0.25">
      <c r="A2891" s="103">
        <v>42790</v>
      </c>
      <c r="B2891" s="119" t="s">
        <v>7191</v>
      </c>
      <c r="C2891" s="120"/>
      <c r="D2891" s="106">
        <v>102226</v>
      </c>
      <c r="E2891" s="107" t="s">
        <v>428</v>
      </c>
      <c r="F2891" s="108">
        <v>2431.1</v>
      </c>
      <c r="G2891" s="111">
        <v>42791</v>
      </c>
      <c r="H2891" s="93">
        <f t="shared" si="85"/>
        <v>2431.1</v>
      </c>
      <c r="I2891" s="108">
        <f t="shared" si="84"/>
        <v>0</v>
      </c>
      <c r="J2891" s="21"/>
    </row>
    <row r="2892" spans="1:10" x14ac:dyDescent="0.25">
      <c r="A2892" s="103">
        <v>42790</v>
      </c>
      <c r="B2892" s="119" t="s">
        <v>7192</v>
      </c>
      <c r="C2892" s="120"/>
      <c r="D2892" s="106">
        <v>102227</v>
      </c>
      <c r="E2892" s="107" t="s">
        <v>61</v>
      </c>
      <c r="F2892" s="108">
        <v>21497</v>
      </c>
      <c r="G2892" s="111">
        <v>42790</v>
      </c>
      <c r="H2892" s="93">
        <f t="shared" si="85"/>
        <v>21497</v>
      </c>
      <c r="I2892" s="108">
        <f t="shared" si="84"/>
        <v>0</v>
      </c>
      <c r="J2892" s="21"/>
    </row>
    <row r="2893" spans="1:10" x14ac:dyDescent="0.25">
      <c r="A2893" s="103">
        <v>42790</v>
      </c>
      <c r="B2893" s="119" t="s">
        <v>7193</v>
      </c>
      <c r="C2893" s="120"/>
      <c r="D2893" s="106">
        <v>102228</v>
      </c>
      <c r="E2893" s="107" t="s">
        <v>43</v>
      </c>
      <c r="F2893" s="108">
        <v>1558.2</v>
      </c>
      <c r="G2893" s="111">
        <v>42793</v>
      </c>
      <c r="H2893" s="93">
        <f t="shared" si="85"/>
        <v>1558.2</v>
      </c>
      <c r="I2893" s="108">
        <f t="shared" si="84"/>
        <v>0</v>
      </c>
      <c r="J2893" s="21"/>
    </row>
    <row r="2894" spans="1:10" x14ac:dyDescent="0.25">
      <c r="A2894" s="103">
        <v>42790</v>
      </c>
      <c r="B2894" s="119" t="s">
        <v>7194</v>
      </c>
      <c r="C2894" s="120"/>
      <c r="D2894" s="106">
        <v>102229</v>
      </c>
      <c r="E2894" s="107" t="s">
        <v>1786</v>
      </c>
      <c r="F2894" s="108">
        <v>9744</v>
      </c>
      <c r="G2894" s="111">
        <v>42790</v>
      </c>
      <c r="H2894" s="93">
        <f t="shared" si="85"/>
        <v>9744</v>
      </c>
      <c r="I2894" s="108">
        <f t="shared" si="84"/>
        <v>0</v>
      </c>
      <c r="J2894" s="21"/>
    </row>
    <row r="2895" spans="1:10" ht="30" x14ac:dyDescent="0.25">
      <c r="A2895" s="103">
        <v>42790</v>
      </c>
      <c r="B2895" s="119" t="s">
        <v>7195</v>
      </c>
      <c r="C2895" s="120"/>
      <c r="D2895" s="106">
        <v>102230</v>
      </c>
      <c r="E2895" s="107" t="s">
        <v>85</v>
      </c>
      <c r="F2895" s="108">
        <v>18582</v>
      </c>
      <c r="G2895" s="114" t="s">
        <v>6892</v>
      </c>
      <c r="H2895" s="115">
        <f>8582+10000</f>
        <v>18582</v>
      </c>
      <c r="I2895" s="115">
        <f t="shared" si="84"/>
        <v>0</v>
      </c>
      <c r="J2895" s="21"/>
    </row>
    <row r="2896" spans="1:10" x14ac:dyDescent="0.25">
      <c r="A2896" s="103">
        <v>42790</v>
      </c>
      <c r="B2896" s="119" t="s">
        <v>7196</v>
      </c>
      <c r="C2896" s="120"/>
      <c r="D2896" s="106">
        <v>102231</v>
      </c>
      <c r="E2896" s="107" t="s">
        <v>186</v>
      </c>
      <c r="F2896" s="108">
        <v>3578.8</v>
      </c>
      <c r="G2896" s="111">
        <v>42790</v>
      </c>
      <c r="H2896" s="93">
        <f t="shared" si="85"/>
        <v>3578.8</v>
      </c>
      <c r="I2896" s="108">
        <f t="shared" si="84"/>
        <v>0</v>
      </c>
      <c r="J2896" s="21"/>
    </row>
    <row r="2897" spans="1:10" x14ac:dyDescent="0.25">
      <c r="A2897" s="103">
        <v>42790</v>
      </c>
      <c r="B2897" s="119" t="s">
        <v>7197</v>
      </c>
      <c r="C2897" s="120"/>
      <c r="D2897" s="106">
        <v>102232</v>
      </c>
      <c r="E2897" s="107" t="s">
        <v>40</v>
      </c>
      <c r="F2897" s="108">
        <v>3271.6</v>
      </c>
      <c r="G2897" s="111">
        <v>42794</v>
      </c>
      <c r="H2897" s="93">
        <f t="shared" si="85"/>
        <v>3271.6</v>
      </c>
      <c r="I2897" s="108">
        <f t="shared" si="84"/>
        <v>0</v>
      </c>
      <c r="J2897" s="21"/>
    </row>
    <row r="2898" spans="1:10" x14ac:dyDescent="0.25">
      <c r="A2898" s="103">
        <v>42790</v>
      </c>
      <c r="B2898" s="119" t="s">
        <v>7198</v>
      </c>
      <c r="C2898" s="120"/>
      <c r="D2898" s="106">
        <v>102233</v>
      </c>
      <c r="E2898" s="107" t="s">
        <v>49</v>
      </c>
      <c r="F2898" s="108">
        <v>5668.4</v>
      </c>
      <c r="G2898" s="111">
        <v>42791</v>
      </c>
      <c r="H2898" s="93">
        <f t="shared" si="85"/>
        <v>5668.4</v>
      </c>
      <c r="I2898" s="108">
        <f t="shared" si="84"/>
        <v>0</v>
      </c>
      <c r="J2898" s="21"/>
    </row>
    <row r="2899" spans="1:10" x14ac:dyDescent="0.25">
      <c r="A2899" s="103">
        <v>42790</v>
      </c>
      <c r="B2899" s="119" t="s">
        <v>7199</v>
      </c>
      <c r="C2899" s="120"/>
      <c r="D2899" s="106">
        <v>102234</v>
      </c>
      <c r="E2899" s="107" t="s">
        <v>53</v>
      </c>
      <c r="F2899" s="108">
        <v>3150</v>
      </c>
      <c r="G2899" s="111">
        <v>42790</v>
      </c>
      <c r="H2899" s="93">
        <f t="shared" si="85"/>
        <v>3150</v>
      </c>
      <c r="I2899" s="108">
        <f t="shared" si="84"/>
        <v>0</v>
      </c>
      <c r="J2899" s="21"/>
    </row>
    <row r="2900" spans="1:10" x14ac:dyDescent="0.25">
      <c r="A2900" s="103">
        <v>42790</v>
      </c>
      <c r="B2900" s="119" t="s">
        <v>7200</v>
      </c>
      <c r="C2900" s="120"/>
      <c r="D2900" s="106">
        <v>102235</v>
      </c>
      <c r="E2900" s="107" t="s">
        <v>184</v>
      </c>
      <c r="F2900" s="108">
        <v>1532.2</v>
      </c>
      <c r="G2900" s="111">
        <v>42791</v>
      </c>
      <c r="H2900" s="93">
        <f t="shared" si="85"/>
        <v>1532.2</v>
      </c>
      <c r="I2900" s="108">
        <f t="shared" si="84"/>
        <v>0</v>
      </c>
      <c r="J2900" s="21"/>
    </row>
    <row r="2901" spans="1:10" x14ac:dyDescent="0.25">
      <c r="A2901" s="103">
        <v>42790</v>
      </c>
      <c r="B2901" s="119" t="s">
        <v>7201</v>
      </c>
      <c r="C2901" s="120"/>
      <c r="D2901" s="106">
        <v>102236</v>
      </c>
      <c r="E2901" s="116" t="s">
        <v>974</v>
      </c>
      <c r="F2901" s="117">
        <v>0</v>
      </c>
      <c r="G2901" s="118" t="s">
        <v>95</v>
      </c>
      <c r="H2901" s="117">
        <f t="shared" si="85"/>
        <v>0</v>
      </c>
      <c r="I2901" s="117">
        <f t="shared" si="84"/>
        <v>0</v>
      </c>
      <c r="J2901" s="21"/>
    </row>
    <row r="2902" spans="1:10" x14ac:dyDescent="0.25">
      <c r="A2902" s="103">
        <v>42790</v>
      </c>
      <c r="B2902" s="119" t="s">
        <v>7202</v>
      </c>
      <c r="C2902" s="120"/>
      <c r="D2902" s="106">
        <v>102237</v>
      </c>
      <c r="E2902" s="107" t="s">
        <v>974</v>
      </c>
      <c r="F2902" s="108">
        <v>9338</v>
      </c>
      <c r="G2902" s="111">
        <v>42790</v>
      </c>
      <c r="H2902" s="93">
        <f t="shared" si="85"/>
        <v>9338</v>
      </c>
      <c r="I2902" s="108">
        <f t="shared" si="84"/>
        <v>0</v>
      </c>
      <c r="J2902" s="21"/>
    </row>
    <row r="2903" spans="1:10" x14ac:dyDescent="0.25">
      <c r="A2903" s="103">
        <v>42790</v>
      </c>
      <c r="B2903" s="119" t="s">
        <v>7203</v>
      </c>
      <c r="C2903" s="120"/>
      <c r="D2903" s="106">
        <v>102238</v>
      </c>
      <c r="E2903" s="107" t="s">
        <v>157</v>
      </c>
      <c r="F2903" s="108">
        <v>31728.6</v>
      </c>
      <c r="G2903" s="111">
        <v>42790</v>
      </c>
      <c r="H2903" s="93">
        <f t="shared" si="85"/>
        <v>31728.6</v>
      </c>
      <c r="I2903" s="108">
        <f t="shared" si="84"/>
        <v>0</v>
      </c>
      <c r="J2903" s="21"/>
    </row>
    <row r="2904" spans="1:10" x14ac:dyDescent="0.25">
      <c r="A2904" s="103">
        <v>42790</v>
      </c>
      <c r="B2904" s="119" t="s">
        <v>7204</v>
      </c>
      <c r="C2904" s="120"/>
      <c r="D2904" s="106">
        <v>102239</v>
      </c>
      <c r="E2904" s="107" t="s">
        <v>1116</v>
      </c>
      <c r="F2904" s="108">
        <v>4041.1</v>
      </c>
      <c r="G2904" s="111">
        <v>42791</v>
      </c>
      <c r="H2904" s="93">
        <f t="shared" si="85"/>
        <v>4041.1</v>
      </c>
      <c r="I2904" s="108">
        <f t="shared" si="84"/>
        <v>0</v>
      </c>
      <c r="J2904" s="21"/>
    </row>
    <row r="2905" spans="1:10" x14ac:dyDescent="0.25">
      <c r="A2905" s="103">
        <v>42790</v>
      </c>
      <c r="B2905" s="119" t="s">
        <v>7205</v>
      </c>
      <c r="C2905" s="120"/>
      <c r="D2905" s="106">
        <v>102240</v>
      </c>
      <c r="E2905" s="107" t="s">
        <v>30</v>
      </c>
      <c r="F2905" s="108">
        <v>2361.6</v>
      </c>
      <c r="G2905" s="111">
        <v>42790</v>
      </c>
      <c r="H2905" s="93">
        <f t="shared" si="85"/>
        <v>2361.6</v>
      </c>
      <c r="I2905" s="108">
        <f t="shared" si="84"/>
        <v>0</v>
      </c>
      <c r="J2905" s="21"/>
    </row>
    <row r="2906" spans="1:10" x14ac:dyDescent="0.25">
      <c r="A2906" s="103">
        <v>42790</v>
      </c>
      <c r="B2906" s="119" t="s">
        <v>7206</v>
      </c>
      <c r="C2906" s="120"/>
      <c r="D2906" s="106">
        <v>102241</v>
      </c>
      <c r="E2906" s="107" t="s">
        <v>17</v>
      </c>
      <c r="F2906" s="108">
        <v>2454.9</v>
      </c>
      <c r="G2906" s="111">
        <v>42790</v>
      </c>
      <c r="H2906" s="93">
        <f t="shared" si="85"/>
        <v>2454.9</v>
      </c>
      <c r="I2906" s="108">
        <f t="shared" si="84"/>
        <v>0</v>
      </c>
      <c r="J2906" s="21"/>
    </row>
    <row r="2907" spans="1:10" x14ac:dyDescent="0.25">
      <c r="A2907" s="103">
        <v>42790</v>
      </c>
      <c r="B2907" s="119" t="s">
        <v>7207</v>
      </c>
      <c r="C2907" s="120"/>
      <c r="D2907" s="106">
        <v>102242</v>
      </c>
      <c r="E2907" s="107" t="s">
        <v>19</v>
      </c>
      <c r="F2907" s="108">
        <v>1470</v>
      </c>
      <c r="G2907" s="111">
        <v>42790</v>
      </c>
      <c r="H2907" s="93">
        <f t="shared" si="85"/>
        <v>1470</v>
      </c>
      <c r="I2907" s="108">
        <f t="shared" si="84"/>
        <v>0</v>
      </c>
      <c r="J2907" s="21"/>
    </row>
    <row r="2908" spans="1:10" x14ac:dyDescent="0.25">
      <c r="A2908" s="103">
        <v>42790</v>
      </c>
      <c r="B2908" s="119" t="s">
        <v>7208</v>
      </c>
      <c r="C2908" s="120"/>
      <c r="D2908" s="106">
        <v>102243</v>
      </c>
      <c r="E2908" s="107" t="s">
        <v>143</v>
      </c>
      <c r="F2908" s="108">
        <v>3017.4</v>
      </c>
      <c r="G2908" s="111">
        <v>42790</v>
      </c>
      <c r="H2908" s="93">
        <f t="shared" si="85"/>
        <v>3017.4</v>
      </c>
      <c r="I2908" s="108">
        <f t="shared" si="84"/>
        <v>0</v>
      </c>
      <c r="J2908" s="21"/>
    </row>
    <row r="2909" spans="1:10" x14ac:dyDescent="0.25">
      <c r="A2909" s="103">
        <v>42790</v>
      </c>
      <c r="B2909" s="119" t="s">
        <v>7209</v>
      </c>
      <c r="C2909" s="120"/>
      <c r="D2909" s="106">
        <v>102244</v>
      </c>
      <c r="E2909" s="107" t="s">
        <v>1645</v>
      </c>
      <c r="F2909" s="108">
        <v>2795.5</v>
      </c>
      <c r="G2909" s="111">
        <v>42790</v>
      </c>
      <c r="H2909" s="93">
        <f t="shared" si="85"/>
        <v>2795.5</v>
      </c>
      <c r="I2909" s="108">
        <f t="shared" si="84"/>
        <v>0</v>
      </c>
      <c r="J2909" s="21"/>
    </row>
    <row r="2910" spans="1:10" x14ac:dyDescent="0.25">
      <c r="A2910" s="103">
        <v>42790</v>
      </c>
      <c r="B2910" s="119" t="s">
        <v>7210</v>
      </c>
      <c r="C2910" s="120"/>
      <c r="D2910" s="106">
        <v>102245</v>
      </c>
      <c r="E2910" s="107" t="s">
        <v>28</v>
      </c>
      <c r="F2910" s="108">
        <v>8647.2999999999993</v>
      </c>
      <c r="G2910" s="111">
        <v>42790</v>
      </c>
      <c r="H2910" s="93">
        <f t="shared" si="85"/>
        <v>8647.2999999999993</v>
      </c>
      <c r="I2910" s="108">
        <f t="shared" si="84"/>
        <v>0</v>
      </c>
      <c r="J2910" s="21"/>
    </row>
    <row r="2911" spans="1:10" x14ac:dyDescent="0.25">
      <c r="A2911" s="103">
        <v>42790</v>
      </c>
      <c r="B2911" s="119" t="s">
        <v>7211</v>
      </c>
      <c r="C2911" s="120"/>
      <c r="D2911" s="106">
        <v>102246</v>
      </c>
      <c r="E2911" s="107" t="s">
        <v>1634</v>
      </c>
      <c r="F2911" s="108">
        <v>3272.4</v>
      </c>
      <c r="G2911" s="111">
        <v>42790</v>
      </c>
      <c r="H2911" s="93">
        <f t="shared" si="85"/>
        <v>3272.4</v>
      </c>
      <c r="I2911" s="108">
        <f t="shared" si="84"/>
        <v>0</v>
      </c>
      <c r="J2911" s="21"/>
    </row>
    <row r="2912" spans="1:10" x14ac:dyDescent="0.25">
      <c r="A2912" s="103">
        <v>42790</v>
      </c>
      <c r="B2912" s="119" t="s">
        <v>7212</v>
      </c>
      <c r="C2912" s="120"/>
      <c r="D2912" s="106">
        <v>102247</v>
      </c>
      <c r="E2912" s="107" t="s">
        <v>331</v>
      </c>
      <c r="F2912" s="108">
        <v>1962.8</v>
      </c>
      <c r="G2912" s="111">
        <v>42790</v>
      </c>
      <c r="H2912" s="93">
        <f t="shared" si="85"/>
        <v>1962.8</v>
      </c>
      <c r="I2912" s="108">
        <f t="shared" si="84"/>
        <v>0</v>
      </c>
      <c r="J2912" s="21"/>
    </row>
    <row r="2913" spans="1:10" x14ac:dyDescent="0.25">
      <c r="A2913" s="103">
        <v>42790</v>
      </c>
      <c r="B2913" s="119" t="s">
        <v>7213</v>
      </c>
      <c r="C2913" s="120"/>
      <c r="D2913" s="106">
        <v>102248</v>
      </c>
      <c r="E2913" s="107" t="s">
        <v>285</v>
      </c>
      <c r="F2913" s="108">
        <v>2560.56</v>
      </c>
      <c r="G2913" s="111">
        <v>42790</v>
      </c>
      <c r="H2913" s="93">
        <f t="shared" si="85"/>
        <v>2560.56</v>
      </c>
      <c r="I2913" s="108">
        <f t="shared" si="84"/>
        <v>0</v>
      </c>
      <c r="J2913" s="21"/>
    </row>
    <row r="2914" spans="1:10" x14ac:dyDescent="0.25">
      <c r="A2914" s="103">
        <v>42790</v>
      </c>
      <c r="B2914" s="119" t="s">
        <v>7214</v>
      </c>
      <c r="C2914" s="120"/>
      <c r="D2914" s="106">
        <v>102249</v>
      </c>
      <c r="E2914" s="107" t="s">
        <v>250</v>
      </c>
      <c r="F2914" s="108">
        <v>8459</v>
      </c>
      <c r="G2914" s="111">
        <v>42791</v>
      </c>
      <c r="H2914" s="93">
        <f t="shared" si="85"/>
        <v>8459</v>
      </c>
      <c r="I2914" s="108">
        <f t="shared" si="84"/>
        <v>0</v>
      </c>
      <c r="J2914" s="21"/>
    </row>
    <row r="2915" spans="1:10" x14ac:dyDescent="0.25">
      <c r="A2915" s="103">
        <v>42790</v>
      </c>
      <c r="B2915" s="119" t="s">
        <v>7215</v>
      </c>
      <c r="C2915" s="120"/>
      <c r="D2915" s="106">
        <v>102250</v>
      </c>
      <c r="E2915" s="107" t="s">
        <v>61</v>
      </c>
      <c r="F2915" s="108">
        <v>948.6</v>
      </c>
      <c r="G2915" s="111">
        <v>42790</v>
      </c>
      <c r="H2915" s="93">
        <f t="shared" si="85"/>
        <v>948.6</v>
      </c>
      <c r="I2915" s="108">
        <f t="shared" si="84"/>
        <v>0</v>
      </c>
      <c r="J2915" s="21"/>
    </row>
    <row r="2916" spans="1:10" x14ac:dyDescent="0.25">
      <c r="A2916" s="103">
        <v>42790</v>
      </c>
      <c r="B2916" s="119" t="s">
        <v>7216</v>
      </c>
      <c r="C2916" s="120"/>
      <c r="D2916" s="106">
        <v>102251</v>
      </c>
      <c r="E2916" s="107" t="s">
        <v>231</v>
      </c>
      <c r="F2916" s="108">
        <v>1792</v>
      </c>
      <c r="G2916" s="111">
        <v>42791</v>
      </c>
      <c r="H2916" s="93">
        <f t="shared" si="85"/>
        <v>1792</v>
      </c>
      <c r="I2916" s="108">
        <f t="shared" si="84"/>
        <v>0</v>
      </c>
      <c r="J2916" s="21"/>
    </row>
    <row r="2917" spans="1:10" x14ac:dyDescent="0.25">
      <c r="A2917" s="103">
        <v>42790</v>
      </c>
      <c r="B2917" s="119" t="s">
        <v>7217</v>
      </c>
      <c r="C2917" s="120"/>
      <c r="D2917" s="106">
        <v>102252</v>
      </c>
      <c r="E2917" s="107" t="s">
        <v>188</v>
      </c>
      <c r="F2917" s="108">
        <v>3205.4</v>
      </c>
      <c r="G2917" s="111">
        <v>42790</v>
      </c>
      <c r="H2917" s="93">
        <f t="shared" si="85"/>
        <v>3205.4</v>
      </c>
      <c r="I2917" s="108">
        <f t="shared" si="84"/>
        <v>0</v>
      </c>
      <c r="J2917" s="21"/>
    </row>
    <row r="2918" spans="1:10" x14ac:dyDescent="0.25">
      <c r="A2918" s="103">
        <v>42790</v>
      </c>
      <c r="B2918" s="119" t="s">
        <v>7218</v>
      </c>
      <c r="C2918" s="120"/>
      <c r="D2918" s="106">
        <v>102253</v>
      </c>
      <c r="E2918" s="107" t="s">
        <v>186</v>
      </c>
      <c r="F2918" s="108">
        <v>2668</v>
      </c>
      <c r="G2918" s="111">
        <v>42791</v>
      </c>
      <c r="H2918" s="93">
        <f t="shared" si="85"/>
        <v>2668</v>
      </c>
      <c r="I2918" s="108">
        <f t="shared" si="84"/>
        <v>0</v>
      </c>
      <c r="J2918" s="21"/>
    </row>
    <row r="2919" spans="1:10" x14ac:dyDescent="0.25">
      <c r="A2919" s="103">
        <v>42790</v>
      </c>
      <c r="B2919" s="119" t="s">
        <v>7219</v>
      </c>
      <c r="C2919" s="120"/>
      <c r="D2919" s="106">
        <v>102254</v>
      </c>
      <c r="E2919" s="107" t="s">
        <v>268</v>
      </c>
      <c r="F2919" s="108">
        <v>14578</v>
      </c>
      <c r="G2919" s="111">
        <v>42738</v>
      </c>
      <c r="H2919" s="93">
        <f t="shared" si="85"/>
        <v>14578</v>
      </c>
      <c r="I2919" s="108">
        <f t="shared" si="84"/>
        <v>0</v>
      </c>
      <c r="J2919" s="21"/>
    </row>
    <row r="2920" spans="1:10" x14ac:dyDescent="0.25">
      <c r="A2920" s="103">
        <v>42790</v>
      </c>
      <c r="B2920" s="119" t="s">
        <v>7220</v>
      </c>
      <c r="C2920" s="120"/>
      <c r="D2920" s="106">
        <v>102255</v>
      </c>
      <c r="E2920" s="107" t="s">
        <v>432</v>
      </c>
      <c r="F2920" s="108">
        <v>15014.6</v>
      </c>
      <c r="G2920" s="111">
        <v>42738</v>
      </c>
      <c r="H2920" s="93">
        <f t="shared" si="85"/>
        <v>15014.6</v>
      </c>
      <c r="I2920" s="108">
        <f t="shared" si="84"/>
        <v>0</v>
      </c>
      <c r="J2920" s="21"/>
    </row>
    <row r="2921" spans="1:10" x14ac:dyDescent="0.25">
      <c r="A2921" s="103">
        <v>42790</v>
      </c>
      <c r="B2921" s="119" t="s">
        <v>7221</v>
      </c>
      <c r="C2921" s="120"/>
      <c r="D2921" s="106">
        <v>102256</v>
      </c>
      <c r="E2921" s="107" t="s">
        <v>1666</v>
      </c>
      <c r="F2921" s="108">
        <v>14629.8</v>
      </c>
      <c r="G2921" s="111">
        <v>42738</v>
      </c>
      <c r="H2921" s="93">
        <f t="shared" si="85"/>
        <v>14629.8</v>
      </c>
      <c r="I2921" s="108">
        <f t="shared" si="84"/>
        <v>0</v>
      </c>
      <c r="J2921" s="21"/>
    </row>
    <row r="2922" spans="1:10" x14ac:dyDescent="0.25">
      <c r="A2922" s="103">
        <v>42790</v>
      </c>
      <c r="B2922" s="119" t="s">
        <v>7222</v>
      </c>
      <c r="C2922" s="120"/>
      <c r="D2922" s="106">
        <v>102257</v>
      </c>
      <c r="E2922" s="107" t="s">
        <v>442</v>
      </c>
      <c r="F2922" s="108">
        <v>12846.4</v>
      </c>
      <c r="G2922" s="111">
        <v>42738</v>
      </c>
      <c r="H2922" s="93">
        <f t="shared" si="85"/>
        <v>12846.4</v>
      </c>
      <c r="I2922" s="108">
        <f t="shared" si="84"/>
        <v>0</v>
      </c>
      <c r="J2922" s="21"/>
    </row>
    <row r="2923" spans="1:10" x14ac:dyDescent="0.25">
      <c r="A2923" s="103">
        <v>42790</v>
      </c>
      <c r="B2923" s="119" t="s">
        <v>7223</v>
      </c>
      <c r="C2923" s="120"/>
      <c r="D2923" s="106">
        <v>102258</v>
      </c>
      <c r="E2923" s="107" t="s">
        <v>590</v>
      </c>
      <c r="F2923" s="108">
        <v>2767.6</v>
      </c>
      <c r="G2923" s="111">
        <v>42738</v>
      </c>
      <c r="H2923" s="93">
        <f t="shared" si="85"/>
        <v>2767.6</v>
      </c>
      <c r="I2923" s="108">
        <f t="shared" si="84"/>
        <v>0</v>
      </c>
      <c r="J2923" s="21"/>
    </row>
    <row r="2924" spans="1:10" x14ac:dyDescent="0.25">
      <c r="A2924" s="103">
        <v>42790</v>
      </c>
      <c r="B2924" s="119" t="s">
        <v>7224</v>
      </c>
      <c r="C2924" s="120"/>
      <c r="D2924" s="106">
        <v>102259</v>
      </c>
      <c r="E2924" s="116" t="s">
        <v>272</v>
      </c>
      <c r="F2924" s="117">
        <v>0</v>
      </c>
      <c r="G2924" s="118"/>
      <c r="H2924" s="117">
        <f t="shared" si="85"/>
        <v>0</v>
      </c>
      <c r="I2924" s="117">
        <f t="shared" si="84"/>
        <v>0</v>
      </c>
      <c r="J2924" s="21"/>
    </row>
    <row r="2925" spans="1:10" x14ac:dyDescent="0.25">
      <c r="A2925" s="103">
        <v>42790</v>
      </c>
      <c r="B2925" s="119" t="s">
        <v>7225</v>
      </c>
      <c r="C2925" s="120"/>
      <c r="D2925" s="106">
        <v>102260</v>
      </c>
      <c r="E2925" s="107" t="s">
        <v>133</v>
      </c>
      <c r="F2925" s="108">
        <v>2998.7</v>
      </c>
      <c r="G2925" s="111">
        <v>42790</v>
      </c>
      <c r="H2925" s="93">
        <f t="shared" si="85"/>
        <v>2998.7</v>
      </c>
      <c r="I2925" s="108">
        <f t="shared" si="84"/>
        <v>0</v>
      </c>
      <c r="J2925" s="21"/>
    </row>
    <row r="2926" spans="1:10" x14ac:dyDescent="0.25">
      <c r="A2926" s="103">
        <v>42790</v>
      </c>
      <c r="B2926" s="119" t="s">
        <v>7226</v>
      </c>
      <c r="C2926" s="120"/>
      <c r="D2926" s="106">
        <v>102261</v>
      </c>
      <c r="E2926" s="107" t="s">
        <v>268</v>
      </c>
      <c r="F2926" s="108">
        <v>3617.6</v>
      </c>
      <c r="G2926" s="111">
        <v>42738</v>
      </c>
      <c r="H2926" s="93">
        <f t="shared" si="85"/>
        <v>3617.6</v>
      </c>
      <c r="I2926" s="108">
        <f t="shared" si="84"/>
        <v>0</v>
      </c>
      <c r="J2926" s="21"/>
    </row>
    <row r="2927" spans="1:10" x14ac:dyDescent="0.25">
      <c r="A2927" s="103">
        <v>42790</v>
      </c>
      <c r="B2927" s="119" t="s">
        <v>7227</v>
      </c>
      <c r="C2927" s="120"/>
      <c r="D2927" s="106">
        <v>102262</v>
      </c>
      <c r="E2927" s="107" t="s">
        <v>240</v>
      </c>
      <c r="F2927" s="108">
        <v>4564</v>
      </c>
      <c r="G2927" s="111">
        <v>42790</v>
      </c>
      <c r="H2927" s="93">
        <f t="shared" si="85"/>
        <v>4564</v>
      </c>
      <c r="I2927" s="108">
        <f t="shared" si="84"/>
        <v>0</v>
      </c>
      <c r="J2927" s="21"/>
    </row>
    <row r="2928" spans="1:10" x14ac:dyDescent="0.25">
      <c r="A2928" s="103">
        <v>42790</v>
      </c>
      <c r="B2928" s="119" t="s">
        <v>7228</v>
      </c>
      <c r="C2928" s="120"/>
      <c r="D2928" s="106">
        <v>102263</v>
      </c>
      <c r="E2928" s="107" t="s">
        <v>1090</v>
      </c>
      <c r="F2928" s="108">
        <v>8084.2</v>
      </c>
      <c r="G2928" s="111">
        <v>42790</v>
      </c>
      <c r="H2928" s="93">
        <f t="shared" si="85"/>
        <v>8084.2</v>
      </c>
      <c r="I2928" s="108">
        <f t="shared" si="84"/>
        <v>0</v>
      </c>
      <c r="J2928" s="21"/>
    </row>
    <row r="2929" spans="1:10" x14ac:dyDescent="0.25">
      <c r="A2929" s="103">
        <v>42790</v>
      </c>
      <c r="B2929" s="119" t="s">
        <v>7229</v>
      </c>
      <c r="C2929" s="120"/>
      <c r="D2929" s="106">
        <v>102264</v>
      </c>
      <c r="E2929" s="107" t="s">
        <v>272</v>
      </c>
      <c r="F2929" s="108">
        <v>905</v>
      </c>
      <c r="G2929" s="111">
        <v>42738</v>
      </c>
      <c r="H2929" s="93">
        <f t="shared" si="85"/>
        <v>905</v>
      </c>
      <c r="I2929" s="108">
        <f t="shared" si="84"/>
        <v>0</v>
      </c>
      <c r="J2929" s="21"/>
    </row>
    <row r="2930" spans="1:10" x14ac:dyDescent="0.25">
      <c r="A2930" s="103">
        <v>42790</v>
      </c>
      <c r="B2930" s="119" t="s">
        <v>7230</v>
      </c>
      <c r="C2930" s="120"/>
      <c r="D2930" s="106">
        <v>102265</v>
      </c>
      <c r="E2930" s="107" t="s">
        <v>457</v>
      </c>
      <c r="F2930" s="108">
        <v>3963.8</v>
      </c>
      <c r="G2930" s="111">
        <v>42790</v>
      </c>
      <c r="H2930" s="93">
        <f t="shared" si="85"/>
        <v>3963.8</v>
      </c>
      <c r="I2930" s="108">
        <f t="shared" si="84"/>
        <v>0</v>
      </c>
      <c r="J2930" s="21"/>
    </row>
    <row r="2931" spans="1:10" x14ac:dyDescent="0.25">
      <c r="A2931" s="103">
        <v>42790</v>
      </c>
      <c r="B2931" s="119" t="s">
        <v>7231</v>
      </c>
      <c r="C2931" s="120"/>
      <c r="D2931" s="106">
        <v>102266</v>
      </c>
      <c r="E2931" s="116" t="s">
        <v>274</v>
      </c>
      <c r="F2931" s="117">
        <v>0</v>
      </c>
      <c r="G2931" s="118" t="s">
        <v>95</v>
      </c>
      <c r="H2931" s="117">
        <f t="shared" si="85"/>
        <v>0</v>
      </c>
      <c r="I2931" s="117">
        <f t="shared" si="84"/>
        <v>0</v>
      </c>
      <c r="J2931" s="21"/>
    </row>
    <row r="2932" spans="1:10" x14ac:dyDescent="0.25">
      <c r="A2932" s="103">
        <v>42790</v>
      </c>
      <c r="B2932" s="119" t="s">
        <v>7232</v>
      </c>
      <c r="C2932" s="120"/>
      <c r="D2932" s="106">
        <v>102267</v>
      </c>
      <c r="E2932" s="116" t="s">
        <v>1090</v>
      </c>
      <c r="F2932" s="117">
        <v>0</v>
      </c>
      <c r="G2932" s="118" t="s">
        <v>95</v>
      </c>
      <c r="H2932" s="117">
        <f t="shared" si="85"/>
        <v>0</v>
      </c>
      <c r="I2932" s="117">
        <f t="shared" si="84"/>
        <v>0</v>
      </c>
      <c r="J2932" s="21"/>
    </row>
    <row r="2933" spans="1:10" x14ac:dyDescent="0.25">
      <c r="A2933" s="103">
        <v>42790</v>
      </c>
      <c r="B2933" s="119" t="s">
        <v>7233</v>
      </c>
      <c r="C2933" s="120"/>
      <c r="D2933" s="106">
        <v>102268</v>
      </c>
      <c r="E2933" s="107" t="s">
        <v>55</v>
      </c>
      <c r="F2933" s="108">
        <v>16748.3</v>
      </c>
      <c r="G2933" s="111">
        <v>42790</v>
      </c>
      <c r="H2933" s="93">
        <f t="shared" si="85"/>
        <v>16748.3</v>
      </c>
      <c r="I2933" s="108">
        <f t="shared" si="84"/>
        <v>0</v>
      </c>
      <c r="J2933" s="21"/>
    </row>
    <row r="2934" spans="1:10" x14ac:dyDescent="0.25">
      <c r="A2934" s="103">
        <v>42790</v>
      </c>
      <c r="B2934" s="119" t="s">
        <v>7234</v>
      </c>
      <c r="C2934" s="120"/>
      <c r="D2934" s="106">
        <v>102269</v>
      </c>
      <c r="E2934" s="107" t="s">
        <v>274</v>
      </c>
      <c r="F2934" s="108">
        <v>15001.6</v>
      </c>
      <c r="G2934" s="111">
        <v>42738</v>
      </c>
      <c r="H2934" s="93">
        <f t="shared" si="85"/>
        <v>15001.6</v>
      </c>
      <c r="I2934" s="108">
        <f t="shared" si="84"/>
        <v>0</v>
      </c>
      <c r="J2934" s="21"/>
    </row>
    <row r="2935" spans="1:10" x14ac:dyDescent="0.25">
      <c r="A2935" s="103">
        <v>42790</v>
      </c>
      <c r="B2935" s="119" t="s">
        <v>7235</v>
      </c>
      <c r="C2935" s="120"/>
      <c r="D2935" s="106">
        <v>102270</v>
      </c>
      <c r="E2935" s="107" t="s">
        <v>1797</v>
      </c>
      <c r="F2935" s="108">
        <v>3934</v>
      </c>
      <c r="G2935" s="111">
        <v>42738</v>
      </c>
      <c r="H2935" s="93">
        <f t="shared" si="85"/>
        <v>3934</v>
      </c>
      <c r="I2935" s="108">
        <f t="shared" si="84"/>
        <v>0</v>
      </c>
      <c r="J2935" s="21"/>
    </row>
    <row r="2936" spans="1:10" x14ac:dyDescent="0.25">
      <c r="A2936" s="103">
        <v>42790</v>
      </c>
      <c r="B2936" s="119" t="s">
        <v>7236</v>
      </c>
      <c r="C2936" s="120"/>
      <c r="D2936" s="106">
        <v>102271</v>
      </c>
      <c r="E2936" s="107" t="s">
        <v>435</v>
      </c>
      <c r="F2936" s="108">
        <v>444.6</v>
      </c>
      <c r="G2936" s="111">
        <v>42738</v>
      </c>
      <c r="H2936" s="93">
        <f t="shared" si="85"/>
        <v>444.6</v>
      </c>
      <c r="I2936" s="108">
        <f t="shared" ref="I2936:I2999" si="86">F2936-H2936</f>
        <v>0</v>
      </c>
      <c r="J2936" s="21"/>
    </row>
    <row r="2937" spans="1:10" x14ac:dyDescent="0.25">
      <c r="A2937" s="103">
        <v>42790</v>
      </c>
      <c r="B2937" s="119" t="s">
        <v>7237</v>
      </c>
      <c r="C2937" s="120"/>
      <c r="D2937" s="106">
        <v>102272</v>
      </c>
      <c r="E2937" s="107" t="s">
        <v>312</v>
      </c>
      <c r="F2937" s="108">
        <v>16024.6</v>
      </c>
      <c r="G2937" s="111"/>
      <c r="H2937" s="93">
        <f t="shared" si="85"/>
        <v>16024.6</v>
      </c>
      <c r="I2937" s="108">
        <f t="shared" si="86"/>
        <v>0</v>
      </c>
      <c r="J2937" s="21"/>
    </row>
    <row r="2938" spans="1:10" x14ac:dyDescent="0.25">
      <c r="A2938" s="103">
        <v>42790</v>
      </c>
      <c r="B2938" s="119" t="s">
        <v>7238</v>
      </c>
      <c r="C2938" s="120"/>
      <c r="D2938" s="106">
        <v>102273</v>
      </c>
      <c r="E2938" s="107" t="s">
        <v>414</v>
      </c>
      <c r="F2938" s="108">
        <v>1933.7</v>
      </c>
      <c r="G2938" s="111">
        <v>42790</v>
      </c>
      <c r="H2938" s="93">
        <f t="shared" si="85"/>
        <v>1933.7</v>
      </c>
      <c r="I2938" s="108">
        <f t="shared" si="86"/>
        <v>0</v>
      </c>
      <c r="J2938" s="21"/>
    </row>
    <row r="2939" spans="1:10" x14ac:dyDescent="0.25">
      <c r="A2939" s="103">
        <v>42790</v>
      </c>
      <c r="B2939" s="119" t="s">
        <v>7239</v>
      </c>
      <c r="C2939" s="120"/>
      <c r="D2939" s="106">
        <v>102274</v>
      </c>
      <c r="E2939" s="107" t="s">
        <v>270</v>
      </c>
      <c r="F2939" s="108">
        <v>2751.6</v>
      </c>
      <c r="G2939" s="111">
        <v>42738</v>
      </c>
      <c r="H2939" s="93">
        <f t="shared" si="85"/>
        <v>2751.6</v>
      </c>
      <c r="I2939" s="108">
        <f t="shared" si="86"/>
        <v>0</v>
      </c>
      <c r="J2939" s="21"/>
    </row>
    <row r="2940" spans="1:10" x14ac:dyDescent="0.25">
      <c r="A2940" s="103">
        <v>42790</v>
      </c>
      <c r="B2940" s="119" t="s">
        <v>7240</v>
      </c>
      <c r="C2940" s="120"/>
      <c r="D2940" s="106">
        <v>102275</v>
      </c>
      <c r="E2940" s="107" t="s">
        <v>30</v>
      </c>
      <c r="F2940" s="108">
        <v>323.39999999999998</v>
      </c>
      <c r="G2940" s="111">
        <v>42790</v>
      </c>
      <c r="H2940" s="93">
        <f t="shared" si="85"/>
        <v>323.39999999999998</v>
      </c>
      <c r="I2940" s="108">
        <f t="shared" si="86"/>
        <v>0</v>
      </c>
      <c r="J2940" s="21"/>
    </row>
    <row r="2941" spans="1:10" x14ac:dyDescent="0.25">
      <c r="A2941" s="103">
        <v>42790</v>
      </c>
      <c r="B2941" s="119" t="s">
        <v>7241</v>
      </c>
      <c r="C2941" s="120"/>
      <c r="D2941" s="106">
        <v>102276</v>
      </c>
      <c r="E2941" s="107" t="s">
        <v>47</v>
      </c>
      <c r="F2941" s="108">
        <v>1847.1</v>
      </c>
      <c r="G2941" s="111">
        <v>42790</v>
      </c>
      <c r="H2941" s="93">
        <f t="shared" si="85"/>
        <v>1847.1</v>
      </c>
      <c r="I2941" s="108">
        <f t="shared" si="86"/>
        <v>0</v>
      </c>
      <c r="J2941" s="21"/>
    </row>
    <row r="2942" spans="1:10" x14ac:dyDescent="0.25">
      <c r="A2942" s="103">
        <v>42790</v>
      </c>
      <c r="B2942" s="119" t="s">
        <v>7242</v>
      </c>
      <c r="C2942" s="120"/>
      <c r="D2942" s="106">
        <v>102277</v>
      </c>
      <c r="E2942" s="107" t="s">
        <v>176</v>
      </c>
      <c r="F2942" s="108">
        <v>408.7</v>
      </c>
      <c r="G2942" s="111">
        <v>42790</v>
      </c>
      <c r="H2942" s="93">
        <f t="shared" si="85"/>
        <v>408.7</v>
      </c>
      <c r="I2942" s="108">
        <f t="shared" si="86"/>
        <v>0</v>
      </c>
      <c r="J2942" s="21"/>
    </row>
    <row r="2943" spans="1:10" x14ac:dyDescent="0.25">
      <c r="A2943" s="103">
        <v>42790</v>
      </c>
      <c r="B2943" s="119" t="s">
        <v>7243</v>
      </c>
      <c r="C2943" s="120"/>
      <c r="D2943" s="106">
        <v>102278</v>
      </c>
      <c r="E2943" s="107" t="s">
        <v>309</v>
      </c>
      <c r="F2943" s="108">
        <v>3879.8</v>
      </c>
      <c r="G2943" s="111">
        <v>42790</v>
      </c>
      <c r="H2943" s="93">
        <f t="shared" si="85"/>
        <v>3879.8</v>
      </c>
      <c r="I2943" s="108">
        <f t="shared" si="86"/>
        <v>0</v>
      </c>
      <c r="J2943" s="21"/>
    </row>
    <row r="2944" spans="1:10" x14ac:dyDescent="0.25">
      <c r="A2944" s="103">
        <v>42790</v>
      </c>
      <c r="B2944" s="119" t="s">
        <v>7244</v>
      </c>
      <c r="C2944" s="120"/>
      <c r="D2944" s="106">
        <v>102279</v>
      </c>
      <c r="E2944" s="107" t="s">
        <v>122</v>
      </c>
      <c r="F2944" s="108">
        <v>17969.599999999999</v>
      </c>
      <c r="G2944" s="111">
        <v>42804</v>
      </c>
      <c r="H2944" s="93">
        <f t="shared" si="85"/>
        <v>17969.599999999999</v>
      </c>
      <c r="I2944" s="108">
        <f t="shared" si="86"/>
        <v>0</v>
      </c>
      <c r="J2944" s="21"/>
    </row>
    <row r="2945" spans="1:10" x14ac:dyDescent="0.25">
      <c r="A2945" s="103">
        <v>42790</v>
      </c>
      <c r="B2945" s="119" t="s">
        <v>7245</v>
      </c>
      <c r="C2945" s="120"/>
      <c r="D2945" s="106">
        <v>102280</v>
      </c>
      <c r="E2945" s="107" t="s">
        <v>125</v>
      </c>
      <c r="F2945" s="108">
        <v>9457</v>
      </c>
      <c r="G2945" s="111">
        <v>42791</v>
      </c>
      <c r="H2945" s="93">
        <f t="shared" si="85"/>
        <v>9457</v>
      </c>
      <c r="I2945" s="108">
        <f t="shared" si="86"/>
        <v>0</v>
      </c>
      <c r="J2945" s="21"/>
    </row>
    <row r="2946" spans="1:10" x14ac:dyDescent="0.25">
      <c r="A2946" s="103">
        <v>42790</v>
      </c>
      <c r="B2946" s="119" t="s">
        <v>7246</v>
      </c>
      <c r="C2946" s="120"/>
      <c r="D2946" s="106">
        <v>102281</v>
      </c>
      <c r="E2946" s="107" t="s">
        <v>122</v>
      </c>
      <c r="F2946" s="108">
        <v>7544</v>
      </c>
      <c r="G2946" s="111">
        <v>42798</v>
      </c>
      <c r="H2946" s="93">
        <f t="shared" si="85"/>
        <v>7544</v>
      </c>
      <c r="I2946" s="108">
        <f t="shared" si="86"/>
        <v>0</v>
      </c>
      <c r="J2946" s="21"/>
    </row>
    <row r="2947" spans="1:10" x14ac:dyDescent="0.25">
      <c r="A2947" s="103">
        <v>42790</v>
      </c>
      <c r="B2947" s="119" t="s">
        <v>7247</v>
      </c>
      <c r="C2947" s="120"/>
      <c r="D2947" s="106">
        <v>102282</v>
      </c>
      <c r="E2947" s="107" t="s">
        <v>785</v>
      </c>
      <c r="F2947" s="108">
        <v>15067.5</v>
      </c>
      <c r="G2947" s="111">
        <v>42791</v>
      </c>
      <c r="H2947" s="93">
        <f t="shared" si="85"/>
        <v>15067.5</v>
      </c>
      <c r="I2947" s="108">
        <f t="shared" si="86"/>
        <v>0</v>
      </c>
      <c r="J2947" s="21"/>
    </row>
    <row r="2948" spans="1:10" x14ac:dyDescent="0.25">
      <c r="A2948" s="103">
        <v>42790</v>
      </c>
      <c r="B2948" s="119" t="s">
        <v>7248</v>
      </c>
      <c r="C2948" s="120"/>
      <c r="D2948" s="106">
        <v>102283</v>
      </c>
      <c r="E2948" s="107" t="s">
        <v>120</v>
      </c>
      <c r="F2948" s="108">
        <v>1383.68</v>
      </c>
      <c r="G2948" s="111">
        <v>42791</v>
      </c>
      <c r="H2948" s="93">
        <f t="shared" ref="H2948:H3011" si="87">F2948</f>
        <v>1383.68</v>
      </c>
      <c r="I2948" s="108">
        <f t="shared" si="86"/>
        <v>0</v>
      </c>
      <c r="J2948" s="21"/>
    </row>
    <row r="2949" spans="1:10" x14ac:dyDescent="0.25">
      <c r="A2949" s="103">
        <v>42790</v>
      </c>
      <c r="B2949" s="119" t="s">
        <v>7249</v>
      </c>
      <c r="C2949" s="120"/>
      <c r="D2949" s="106">
        <v>102284</v>
      </c>
      <c r="E2949" s="107" t="s">
        <v>352</v>
      </c>
      <c r="F2949" s="108">
        <v>390</v>
      </c>
      <c r="G2949" s="111">
        <v>42790</v>
      </c>
      <c r="H2949" s="93">
        <f t="shared" si="87"/>
        <v>390</v>
      </c>
      <c r="I2949" s="108">
        <f t="shared" si="86"/>
        <v>0</v>
      </c>
      <c r="J2949" s="21"/>
    </row>
    <row r="2950" spans="1:10" x14ac:dyDescent="0.25">
      <c r="A2950" s="103">
        <v>42790</v>
      </c>
      <c r="B2950" s="119" t="s">
        <v>7250</v>
      </c>
      <c r="C2950" s="120"/>
      <c r="D2950" s="106">
        <v>102285</v>
      </c>
      <c r="E2950" s="116" t="s">
        <v>305</v>
      </c>
      <c r="F2950" s="117">
        <v>0</v>
      </c>
      <c r="G2950" s="118" t="s">
        <v>95</v>
      </c>
      <c r="H2950" s="117">
        <f t="shared" si="87"/>
        <v>0</v>
      </c>
      <c r="I2950" s="117">
        <f t="shared" si="86"/>
        <v>0</v>
      </c>
      <c r="J2950" s="21"/>
    </row>
    <row r="2951" spans="1:10" x14ac:dyDescent="0.25">
      <c r="A2951" s="103">
        <v>42790</v>
      </c>
      <c r="B2951" s="119" t="s">
        <v>7251</v>
      </c>
      <c r="C2951" s="120"/>
      <c r="D2951" s="106">
        <v>102286</v>
      </c>
      <c r="E2951" s="107" t="s">
        <v>476</v>
      </c>
      <c r="F2951" s="108">
        <v>16970</v>
      </c>
      <c r="G2951" s="111">
        <v>42790</v>
      </c>
      <c r="H2951" s="93">
        <f t="shared" si="87"/>
        <v>16970</v>
      </c>
      <c r="I2951" s="108">
        <f t="shared" si="86"/>
        <v>0</v>
      </c>
      <c r="J2951" s="21"/>
    </row>
    <row r="2952" spans="1:10" x14ac:dyDescent="0.25">
      <c r="A2952" s="103">
        <v>42790</v>
      </c>
      <c r="B2952" s="119" t="s">
        <v>7252</v>
      </c>
      <c r="C2952" s="120"/>
      <c r="D2952" s="106">
        <v>102287</v>
      </c>
      <c r="E2952" s="107" t="s">
        <v>159</v>
      </c>
      <c r="F2952" s="108">
        <v>8481.6</v>
      </c>
      <c r="G2952" s="111">
        <v>42790</v>
      </c>
      <c r="H2952" s="93">
        <f t="shared" si="87"/>
        <v>8481.6</v>
      </c>
      <c r="I2952" s="108">
        <f t="shared" si="86"/>
        <v>0</v>
      </c>
      <c r="J2952" s="21"/>
    </row>
    <row r="2953" spans="1:10" x14ac:dyDescent="0.25">
      <c r="A2953" s="103">
        <v>42790</v>
      </c>
      <c r="B2953" s="119" t="s">
        <v>7253</v>
      </c>
      <c r="C2953" s="120"/>
      <c r="D2953" s="106">
        <v>102288</v>
      </c>
      <c r="E2953" s="107" t="s">
        <v>12</v>
      </c>
      <c r="F2953" s="108">
        <v>3211.2</v>
      </c>
      <c r="G2953" s="111">
        <v>42790</v>
      </c>
      <c r="H2953" s="93">
        <f t="shared" si="87"/>
        <v>3211.2</v>
      </c>
      <c r="I2953" s="108">
        <f t="shared" si="86"/>
        <v>0</v>
      </c>
      <c r="J2953" s="21"/>
    </row>
    <row r="2954" spans="1:10" x14ac:dyDescent="0.25">
      <c r="A2954" s="103">
        <v>42790</v>
      </c>
      <c r="B2954" s="119" t="s">
        <v>7254</v>
      </c>
      <c r="C2954" s="120"/>
      <c r="D2954" s="106">
        <v>102289</v>
      </c>
      <c r="E2954" s="107" t="s">
        <v>305</v>
      </c>
      <c r="F2954" s="108">
        <v>4648.2</v>
      </c>
      <c r="G2954" s="111">
        <v>42793</v>
      </c>
      <c r="H2954" s="93">
        <f t="shared" si="87"/>
        <v>4648.2</v>
      </c>
      <c r="I2954" s="108">
        <f t="shared" si="86"/>
        <v>0</v>
      </c>
      <c r="J2954" s="21"/>
    </row>
    <row r="2955" spans="1:10" x14ac:dyDescent="0.25">
      <c r="A2955" s="103">
        <v>42790</v>
      </c>
      <c r="B2955" s="119" t="s">
        <v>7255</v>
      </c>
      <c r="C2955" s="120"/>
      <c r="D2955" s="106">
        <v>102290</v>
      </c>
      <c r="E2955" s="107" t="s">
        <v>30</v>
      </c>
      <c r="F2955" s="108">
        <v>480.2</v>
      </c>
      <c r="G2955" s="111">
        <v>42790</v>
      </c>
      <c r="H2955" s="93">
        <f t="shared" si="87"/>
        <v>480.2</v>
      </c>
      <c r="I2955" s="108">
        <f t="shared" si="86"/>
        <v>0</v>
      </c>
      <c r="J2955" s="21"/>
    </row>
    <row r="2956" spans="1:10" x14ac:dyDescent="0.25">
      <c r="A2956" s="103">
        <v>42790</v>
      </c>
      <c r="B2956" s="119" t="s">
        <v>7256</v>
      </c>
      <c r="C2956" s="120"/>
      <c r="D2956" s="106">
        <v>102291</v>
      </c>
      <c r="E2956" s="107" t="s">
        <v>30</v>
      </c>
      <c r="F2956" s="108">
        <v>6733.8</v>
      </c>
      <c r="G2956" s="111">
        <v>42791</v>
      </c>
      <c r="H2956" s="93">
        <f t="shared" si="87"/>
        <v>6733.8</v>
      </c>
      <c r="I2956" s="108">
        <f t="shared" si="86"/>
        <v>0</v>
      </c>
      <c r="J2956" s="21"/>
    </row>
    <row r="2957" spans="1:10" x14ac:dyDescent="0.25">
      <c r="A2957" s="103">
        <v>42790</v>
      </c>
      <c r="B2957" s="119" t="s">
        <v>7257</v>
      </c>
      <c r="C2957" s="120"/>
      <c r="D2957" s="106">
        <v>102292</v>
      </c>
      <c r="E2957" s="107" t="s">
        <v>785</v>
      </c>
      <c r="F2957" s="108">
        <v>169</v>
      </c>
      <c r="G2957" s="111">
        <v>42791</v>
      </c>
      <c r="H2957" s="93">
        <f t="shared" si="87"/>
        <v>169</v>
      </c>
      <c r="I2957" s="108">
        <f t="shared" si="86"/>
        <v>0</v>
      </c>
      <c r="J2957" s="21"/>
    </row>
    <row r="2958" spans="1:10" x14ac:dyDescent="0.25">
      <c r="A2958" s="103">
        <v>42790</v>
      </c>
      <c r="B2958" s="119" t="s">
        <v>7258</v>
      </c>
      <c r="C2958" s="120"/>
      <c r="D2958" s="106">
        <v>102293</v>
      </c>
      <c r="E2958" s="107" t="s">
        <v>2986</v>
      </c>
      <c r="F2958" s="108">
        <v>3017.2</v>
      </c>
      <c r="G2958" s="111">
        <v>42790</v>
      </c>
      <c r="H2958" s="93">
        <f t="shared" si="87"/>
        <v>3017.2</v>
      </c>
      <c r="I2958" s="108">
        <f t="shared" si="86"/>
        <v>0</v>
      </c>
      <c r="J2958" s="21"/>
    </row>
    <row r="2959" spans="1:10" x14ac:dyDescent="0.25">
      <c r="A2959" s="103">
        <v>42790</v>
      </c>
      <c r="B2959" s="119" t="s">
        <v>7259</v>
      </c>
      <c r="C2959" s="120"/>
      <c r="D2959" s="106">
        <v>102294</v>
      </c>
      <c r="E2959" s="107" t="s">
        <v>71</v>
      </c>
      <c r="F2959" s="108">
        <v>4385.5</v>
      </c>
      <c r="G2959" s="111">
        <v>42790</v>
      </c>
      <c r="H2959" s="93">
        <f t="shared" si="87"/>
        <v>4385.5</v>
      </c>
      <c r="I2959" s="108">
        <f t="shared" si="86"/>
        <v>0</v>
      </c>
      <c r="J2959" s="21"/>
    </row>
    <row r="2960" spans="1:10" x14ac:dyDescent="0.25">
      <c r="A2960" s="103">
        <v>42790</v>
      </c>
      <c r="B2960" s="119" t="s">
        <v>7260</v>
      </c>
      <c r="C2960" s="120"/>
      <c r="D2960" s="106">
        <v>102295</v>
      </c>
      <c r="E2960" s="107" t="s">
        <v>1830</v>
      </c>
      <c r="F2960" s="108">
        <v>21546.6</v>
      </c>
      <c r="G2960" s="111">
        <v>42790</v>
      </c>
      <c r="H2960" s="93">
        <f t="shared" si="87"/>
        <v>21546.6</v>
      </c>
      <c r="I2960" s="108">
        <f t="shared" si="86"/>
        <v>0</v>
      </c>
      <c r="J2960" s="21"/>
    </row>
    <row r="2961" spans="1:10" x14ac:dyDescent="0.25">
      <c r="A2961" s="103">
        <v>42790</v>
      </c>
      <c r="B2961" s="119" t="s">
        <v>7261</v>
      </c>
      <c r="C2961" s="120"/>
      <c r="D2961" s="106">
        <v>102296</v>
      </c>
      <c r="E2961" s="116" t="s">
        <v>26</v>
      </c>
      <c r="F2961" s="117">
        <v>0</v>
      </c>
      <c r="G2961" s="118" t="s">
        <v>95</v>
      </c>
      <c r="H2961" s="117">
        <f t="shared" si="87"/>
        <v>0</v>
      </c>
      <c r="I2961" s="117">
        <f t="shared" si="86"/>
        <v>0</v>
      </c>
      <c r="J2961" s="21"/>
    </row>
    <row r="2962" spans="1:10" x14ac:dyDescent="0.25">
      <c r="A2962" s="103">
        <v>42790</v>
      </c>
      <c r="B2962" s="119" t="s">
        <v>7262</v>
      </c>
      <c r="C2962" s="120"/>
      <c r="D2962" s="106">
        <v>102297</v>
      </c>
      <c r="E2962" s="107" t="s">
        <v>866</v>
      </c>
      <c r="F2962" s="108">
        <v>6455</v>
      </c>
      <c r="G2962" s="111">
        <v>42790</v>
      </c>
      <c r="H2962" s="93">
        <f t="shared" si="87"/>
        <v>6455</v>
      </c>
      <c r="I2962" s="108">
        <f t="shared" si="86"/>
        <v>0</v>
      </c>
      <c r="J2962" s="21"/>
    </row>
    <row r="2963" spans="1:10" x14ac:dyDescent="0.25">
      <c r="A2963" s="103">
        <v>42790</v>
      </c>
      <c r="B2963" s="119" t="s">
        <v>7263</v>
      </c>
      <c r="C2963" s="120"/>
      <c r="D2963" s="106">
        <v>102298</v>
      </c>
      <c r="E2963" s="107" t="s">
        <v>2240</v>
      </c>
      <c r="F2963" s="108">
        <v>4995.7</v>
      </c>
      <c r="G2963" s="111">
        <v>42790</v>
      </c>
      <c r="H2963" s="93">
        <f t="shared" si="87"/>
        <v>4995.7</v>
      </c>
      <c r="I2963" s="108">
        <f t="shared" si="86"/>
        <v>0</v>
      </c>
      <c r="J2963" s="21"/>
    </row>
    <row r="2964" spans="1:10" x14ac:dyDescent="0.25">
      <c r="A2964" s="103">
        <v>42790</v>
      </c>
      <c r="B2964" s="119" t="s">
        <v>7264</v>
      </c>
      <c r="C2964" s="120"/>
      <c r="D2964" s="106">
        <v>102299</v>
      </c>
      <c r="E2964" s="107" t="s">
        <v>858</v>
      </c>
      <c r="F2964" s="108">
        <v>2247.3000000000002</v>
      </c>
      <c r="G2964" s="111">
        <v>42790</v>
      </c>
      <c r="H2964" s="93">
        <f t="shared" si="87"/>
        <v>2247.3000000000002</v>
      </c>
      <c r="I2964" s="108">
        <f t="shared" si="86"/>
        <v>0</v>
      </c>
      <c r="J2964" s="21"/>
    </row>
    <row r="2965" spans="1:10" x14ac:dyDescent="0.25">
      <c r="A2965" s="103">
        <v>42790</v>
      </c>
      <c r="B2965" s="119" t="s">
        <v>7265</v>
      </c>
      <c r="C2965" s="120"/>
      <c r="D2965" s="106">
        <v>102300</v>
      </c>
      <c r="E2965" s="107" t="s">
        <v>879</v>
      </c>
      <c r="F2965" s="108">
        <v>2753.4</v>
      </c>
      <c r="G2965" s="111">
        <v>42790</v>
      </c>
      <c r="H2965" s="93">
        <f t="shared" si="87"/>
        <v>2753.4</v>
      </c>
      <c r="I2965" s="108">
        <f t="shared" si="86"/>
        <v>0</v>
      </c>
      <c r="J2965" s="21"/>
    </row>
    <row r="2966" spans="1:10" x14ac:dyDescent="0.25">
      <c r="A2966" s="103">
        <v>42790</v>
      </c>
      <c r="B2966" s="119" t="s">
        <v>7266</v>
      </c>
      <c r="C2966" s="120"/>
      <c r="D2966" s="106">
        <v>102301</v>
      </c>
      <c r="E2966" s="107" t="s">
        <v>1081</v>
      </c>
      <c r="F2966" s="108">
        <v>385</v>
      </c>
      <c r="G2966" s="111">
        <v>42791</v>
      </c>
      <c r="H2966" s="93">
        <f t="shared" si="87"/>
        <v>385</v>
      </c>
      <c r="I2966" s="108">
        <f t="shared" si="86"/>
        <v>0</v>
      </c>
      <c r="J2966" s="21"/>
    </row>
    <row r="2967" spans="1:10" x14ac:dyDescent="0.25">
      <c r="A2967" s="103">
        <v>42790</v>
      </c>
      <c r="B2967" s="119" t="s">
        <v>7267</v>
      </c>
      <c r="C2967" s="120"/>
      <c r="D2967" s="106">
        <v>102302</v>
      </c>
      <c r="E2967" s="107" t="s">
        <v>109</v>
      </c>
      <c r="F2967" s="108">
        <v>2050.4</v>
      </c>
      <c r="G2967" s="111">
        <v>42791</v>
      </c>
      <c r="H2967" s="93">
        <f t="shared" si="87"/>
        <v>2050.4</v>
      </c>
      <c r="I2967" s="108">
        <f t="shared" si="86"/>
        <v>0</v>
      </c>
      <c r="J2967" s="21"/>
    </row>
    <row r="2968" spans="1:10" x14ac:dyDescent="0.25">
      <c r="A2968" s="103">
        <v>42790</v>
      </c>
      <c r="B2968" s="119" t="s">
        <v>7268</v>
      </c>
      <c r="C2968" s="120"/>
      <c r="D2968" s="106">
        <v>102303</v>
      </c>
      <c r="E2968" s="107" t="s">
        <v>492</v>
      </c>
      <c r="F2968" s="108">
        <v>21206.3</v>
      </c>
      <c r="G2968" s="111">
        <v>42793</v>
      </c>
      <c r="H2968" s="93">
        <f t="shared" si="87"/>
        <v>21206.3</v>
      </c>
      <c r="I2968" s="108">
        <f t="shared" si="86"/>
        <v>0</v>
      </c>
      <c r="J2968" s="21"/>
    </row>
    <row r="2969" spans="1:10" x14ac:dyDescent="0.25">
      <c r="A2969" s="103">
        <v>42790</v>
      </c>
      <c r="B2969" s="119" t="s">
        <v>7269</v>
      </c>
      <c r="C2969" s="120"/>
      <c r="D2969" s="106">
        <v>102304</v>
      </c>
      <c r="E2969" s="107" t="s">
        <v>92</v>
      </c>
      <c r="F2969" s="108">
        <v>2332.8000000000002</v>
      </c>
      <c r="G2969" s="111">
        <v>42791</v>
      </c>
      <c r="H2969" s="93">
        <f t="shared" si="87"/>
        <v>2332.8000000000002</v>
      </c>
      <c r="I2969" s="108">
        <f t="shared" si="86"/>
        <v>0</v>
      </c>
      <c r="J2969" s="21"/>
    </row>
    <row r="2970" spans="1:10" x14ac:dyDescent="0.25">
      <c r="A2970" s="103">
        <v>42790</v>
      </c>
      <c r="B2970" s="119" t="s">
        <v>7270</v>
      </c>
      <c r="C2970" s="120"/>
      <c r="D2970" s="106">
        <v>102305</v>
      </c>
      <c r="E2970" s="107" t="s">
        <v>445</v>
      </c>
      <c r="F2970" s="108">
        <v>3399.4</v>
      </c>
      <c r="G2970" s="111">
        <v>42791</v>
      </c>
      <c r="H2970" s="93">
        <f t="shared" si="87"/>
        <v>3399.4</v>
      </c>
      <c r="I2970" s="108">
        <f t="shared" si="86"/>
        <v>0</v>
      </c>
      <c r="J2970" s="21"/>
    </row>
    <row r="2971" spans="1:10" x14ac:dyDescent="0.25">
      <c r="A2971" s="103">
        <v>42790</v>
      </c>
      <c r="B2971" s="119" t="s">
        <v>7271</v>
      </c>
      <c r="C2971" s="120"/>
      <c r="D2971" s="106">
        <v>102306</v>
      </c>
      <c r="E2971" s="107" t="s">
        <v>103</v>
      </c>
      <c r="F2971" s="108">
        <v>654.4</v>
      </c>
      <c r="G2971" s="111">
        <v>42791</v>
      </c>
      <c r="H2971" s="93">
        <f t="shared" si="87"/>
        <v>654.4</v>
      </c>
      <c r="I2971" s="108">
        <f t="shared" si="86"/>
        <v>0</v>
      </c>
      <c r="J2971" s="21"/>
    </row>
    <row r="2972" spans="1:10" x14ac:dyDescent="0.25">
      <c r="A2972" s="103">
        <v>42790</v>
      </c>
      <c r="B2972" s="119" t="s">
        <v>7272</v>
      </c>
      <c r="C2972" s="120"/>
      <c r="D2972" s="106">
        <v>102307</v>
      </c>
      <c r="E2972" s="107" t="s">
        <v>81</v>
      </c>
      <c r="F2972" s="108">
        <v>1919.5</v>
      </c>
      <c r="G2972" s="111">
        <v>42791</v>
      </c>
      <c r="H2972" s="93">
        <f t="shared" si="87"/>
        <v>1919.5</v>
      </c>
      <c r="I2972" s="108">
        <f t="shared" si="86"/>
        <v>0</v>
      </c>
      <c r="J2972" s="21"/>
    </row>
    <row r="2973" spans="1:10" x14ac:dyDescent="0.25">
      <c r="A2973" s="103">
        <v>42790</v>
      </c>
      <c r="B2973" s="119" t="s">
        <v>7273</v>
      </c>
      <c r="C2973" s="120"/>
      <c r="D2973" s="106">
        <v>102308</v>
      </c>
      <c r="E2973" s="107" t="s">
        <v>277</v>
      </c>
      <c r="F2973" s="108">
        <v>2734.84</v>
      </c>
      <c r="G2973" s="111">
        <v>42790</v>
      </c>
      <c r="H2973" s="93">
        <f t="shared" si="87"/>
        <v>2734.84</v>
      </c>
      <c r="I2973" s="108">
        <f t="shared" si="86"/>
        <v>0</v>
      </c>
      <c r="J2973" s="21"/>
    </row>
    <row r="2974" spans="1:10" x14ac:dyDescent="0.25">
      <c r="A2974" s="103">
        <v>42790</v>
      </c>
      <c r="B2974" s="119" t="s">
        <v>7274</v>
      </c>
      <c r="C2974" s="120"/>
      <c r="D2974" s="106">
        <v>102309</v>
      </c>
      <c r="E2974" s="107" t="s">
        <v>509</v>
      </c>
      <c r="F2974" s="108">
        <v>21500</v>
      </c>
      <c r="G2974" s="111">
        <v>42798</v>
      </c>
      <c r="H2974" s="93">
        <f t="shared" si="87"/>
        <v>21500</v>
      </c>
      <c r="I2974" s="108">
        <f t="shared" si="86"/>
        <v>0</v>
      </c>
      <c r="J2974" s="21"/>
    </row>
    <row r="2975" spans="1:10" x14ac:dyDescent="0.25">
      <c r="A2975" s="103">
        <v>42790</v>
      </c>
      <c r="B2975" s="119" t="s">
        <v>7275</v>
      </c>
      <c r="C2975" s="120"/>
      <c r="D2975" s="106">
        <v>102310</v>
      </c>
      <c r="E2975" s="107" t="s">
        <v>281</v>
      </c>
      <c r="F2975" s="108">
        <v>2089.8000000000002</v>
      </c>
      <c r="G2975" s="111">
        <v>42791</v>
      </c>
      <c r="H2975" s="93">
        <f t="shared" si="87"/>
        <v>2089.8000000000002</v>
      </c>
      <c r="I2975" s="108">
        <f t="shared" si="86"/>
        <v>0</v>
      </c>
      <c r="J2975" s="21"/>
    </row>
    <row r="2976" spans="1:10" x14ac:dyDescent="0.25">
      <c r="A2976" s="103">
        <v>42790</v>
      </c>
      <c r="B2976" s="119" t="s">
        <v>7276</v>
      </c>
      <c r="C2976" s="120"/>
      <c r="D2976" s="106">
        <v>102311</v>
      </c>
      <c r="E2976" s="107" t="s">
        <v>101</v>
      </c>
      <c r="F2976" s="108">
        <v>1568</v>
      </c>
      <c r="G2976" s="111">
        <v>42791</v>
      </c>
      <c r="H2976" s="93">
        <f t="shared" si="87"/>
        <v>1568</v>
      </c>
      <c r="I2976" s="108">
        <f t="shared" si="86"/>
        <v>0</v>
      </c>
      <c r="J2976" s="21"/>
    </row>
    <row r="2977" spans="1:10" x14ac:dyDescent="0.25">
      <c r="A2977" s="103">
        <v>42790</v>
      </c>
      <c r="B2977" s="119" t="s">
        <v>7277</v>
      </c>
      <c r="C2977" s="120"/>
      <c r="D2977" s="106">
        <v>102312</v>
      </c>
      <c r="E2977" s="107" t="s">
        <v>99</v>
      </c>
      <c r="F2977" s="108">
        <v>2200.1</v>
      </c>
      <c r="G2977" s="111">
        <v>42791</v>
      </c>
      <c r="H2977" s="93">
        <f t="shared" si="87"/>
        <v>2200.1</v>
      </c>
      <c r="I2977" s="108">
        <f t="shared" si="86"/>
        <v>0</v>
      </c>
      <c r="J2977" s="21"/>
    </row>
    <row r="2978" spans="1:10" x14ac:dyDescent="0.25">
      <c r="A2978" s="103">
        <v>42790</v>
      </c>
      <c r="B2978" s="119" t="s">
        <v>7278</v>
      </c>
      <c r="C2978" s="120"/>
      <c r="D2978" s="106">
        <v>102313</v>
      </c>
      <c r="E2978" s="107" t="s">
        <v>613</v>
      </c>
      <c r="F2978" s="108">
        <v>2960</v>
      </c>
      <c r="G2978" s="111">
        <v>42791</v>
      </c>
      <c r="H2978" s="93">
        <f t="shared" si="87"/>
        <v>2960</v>
      </c>
      <c r="I2978" s="108">
        <f t="shared" si="86"/>
        <v>0</v>
      </c>
      <c r="J2978" s="21"/>
    </row>
    <row r="2979" spans="1:10" x14ac:dyDescent="0.25">
      <c r="A2979" s="103">
        <v>42790</v>
      </c>
      <c r="B2979" s="119" t="s">
        <v>7279</v>
      </c>
      <c r="C2979" s="120"/>
      <c r="D2979" s="106">
        <v>102314</v>
      </c>
      <c r="E2979" s="107" t="s">
        <v>1259</v>
      </c>
      <c r="F2979" s="108">
        <v>2254</v>
      </c>
      <c r="G2979" s="111">
        <v>42791</v>
      </c>
      <c r="H2979" s="93">
        <f t="shared" si="87"/>
        <v>2254</v>
      </c>
      <c r="I2979" s="108">
        <f t="shared" si="86"/>
        <v>0</v>
      </c>
      <c r="J2979" s="21"/>
    </row>
    <row r="2980" spans="1:10" x14ac:dyDescent="0.25">
      <c r="A2980" s="103">
        <v>42790</v>
      </c>
      <c r="B2980" s="119" t="s">
        <v>7280</v>
      </c>
      <c r="C2980" s="120"/>
      <c r="D2980" s="106">
        <v>102315</v>
      </c>
      <c r="E2980" s="107" t="s">
        <v>1380</v>
      </c>
      <c r="F2980" s="108">
        <v>4868.5</v>
      </c>
      <c r="G2980" s="111">
        <v>42791</v>
      </c>
      <c r="H2980" s="93">
        <f t="shared" si="87"/>
        <v>4868.5</v>
      </c>
      <c r="I2980" s="108">
        <f t="shared" si="86"/>
        <v>0</v>
      </c>
      <c r="J2980" s="21"/>
    </row>
    <row r="2981" spans="1:10" x14ac:dyDescent="0.25">
      <c r="A2981" s="103">
        <v>42790</v>
      </c>
      <c r="B2981" s="119" t="s">
        <v>7281</v>
      </c>
      <c r="C2981" s="120"/>
      <c r="D2981" s="106">
        <v>102316</v>
      </c>
      <c r="E2981" s="107" t="s">
        <v>105</v>
      </c>
      <c r="F2981" s="108">
        <v>2934.8</v>
      </c>
      <c r="G2981" s="111">
        <v>42791</v>
      </c>
      <c r="H2981" s="93">
        <f t="shared" si="87"/>
        <v>2934.8</v>
      </c>
      <c r="I2981" s="108">
        <f t="shared" si="86"/>
        <v>0</v>
      </c>
      <c r="J2981" s="21"/>
    </row>
    <row r="2982" spans="1:10" x14ac:dyDescent="0.25">
      <c r="A2982" s="103">
        <v>42790</v>
      </c>
      <c r="B2982" s="119" t="s">
        <v>7282</v>
      </c>
      <c r="C2982" s="120"/>
      <c r="D2982" s="106">
        <v>102317</v>
      </c>
      <c r="E2982" s="107" t="s">
        <v>470</v>
      </c>
      <c r="F2982" s="108">
        <v>15179</v>
      </c>
      <c r="G2982" s="111">
        <v>42790</v>
      </c>
      <c r="H2982" s="93">
        <f t="shared" si="87"/>
        <v>15179</v>
      </c>
      <c r="I2982" s="108">
        <f t="shared" si="86"/>
        <v>0</v>
      </c>
      <c r="J2982" s="21"/>
    </row>
    <row r="2983" spans="1:10" x14ac:dyDescent="0.25">
      <c r="A2983" s="103">
        <v>42790</v>
      </c>
      <c r="B2983" s="119" t="s">
        <v>7283</v>
      </c>
      <c r="C2983" s="120"/>
      <c r="D2983" s="106">
        <v>102318</v>
      </c>
      <c r="E2983" s="107" t="s">
        <v>30</v>
      </c>
      <c r="F2983" s="108">
        <v>418.6</v>
      </c>
      <c r="G2983" s="111">
        <v>42790</v>
      </c>
      <c r="H2983" s="93">
        <f t="shared" si="87"/>
        <v>418.6</v>
      </c>
      <c r="I2983" s="108">
        <f t="shared" si="86"/>
        <v>0</v>
      </c>
      <c r="J2983" s="21"/>
    </row>
    <row r="2984" spans="1:10" x14ac:dyDescent="0.25">
      <c r="A2984" s="103">
        <v>42790</v>
      </c>
      <c r="B2984" s="119" t="s">
        <v>7284</v>
      </c>
      <c r="C2984" s="120"/>
      <c r="D2984" s="106">
        <v>102319</v>
      </c>
      <c r="E2984" s="107" t="s">
        <v>83</v>
      </c>
      <c r="F2984" s="108">
        <v>2053.5</v>
      </c>
      <c r="G2984" s="111">
        <v>42791</v>
      </c>
      <c r="H2984" s="93">
        <f t="shared" si="87"/>
        <v>2053.5</v>
      </c>
      <c r="I2984" s="108">
        <f t="shared" si="86"/>
        <v>0</v>
      </c>
      <c r="J2984" s="21"/>
    </row>
    <row r="2985" spans="1:10" x14ac:dyDescent="0.25">
      <c r="A2985" s="103">
        <v>42790</v>
      </c>
      <c r="B2985" s="119" t="s">
        <v>7285</v>
      </c>
      <c r="C2985" s="120"/>
      <c r="D2985" s="106">
        <v>102320</v>
      </c>
      <c r="E2985" s="107" t="s">
        <v>930</v>
      </c>
      <c r="F2985" s="108">
        <v>16511.25</v>
      </c>
      <c r="G2985" s="111">
        <v>42790</v>
      </c>
      <c r="H2985" s="93">
        <f t="shared" si="87"/>
        <v>16511.25</v>
      </c>
      <c r="I2985" s="108">
        <f t="shared" si="86"/>
        <v>0</v>
      </c>
      <c r="J2985" s="21"/>
    </row>
    <row r="2986" spans="1:10" x14ac:dyDescent="0.25">
      <c r="A2986" s="103">
        <v>42790</v>
      </c>
      <c r="B2986" s="119" t="s">
        <v>7286</v>
      </c>
      <c r="C2986" s="120"/>
      <c r="D2986" s="106">
        <v>102321</v>
      </c>
      <c r="E2986" s="107" t="s">
        <v>1925</v>
      </c>
      <c r="F2986" s="108">
        <v>542.6</v>
      </c>
      <c r="G2986" s="111">
        <v>42790</v>
      </c>
      <c r="H2986" s="93">
        <f t="shared" si="87"/>
        <v>542.6</v>
      </c>
      <c r="I2986" s="108">
        <f t="shared" si="86"/>
        <v>0</v>
      </c>
      <c r="J2986" s="21"/>
    </row>
    <row r="2987" spans="1:10" x14ac:dyDescent="0.25">
      <c r="A2987" s="103">
        <v>42790</v>
      </c>
      <c r="B2987" s="119" t="s">
        <v>7287</v>
      </c>
      <c r="C2987" s="120"/>
      <c r="D2987" s="106">
        <v>102322</v>
      </c>
      <c r="E2987" s="116" t="s">
        <v>88</v>
      </c>
      <c r="F2987" s="117">
        <v>0</v>
      </c>
      <c r="G2987" s="118"/>
      <c r="H2987" s="117">
        <v>0</v>
      </c>
      <c r="I2987" s="117">
        <f t="shared" si="86"/>
        <v>0</v>
      </c>
      <c r="J2987" s="21"/>
    </row>
    <row r="2988" spans="1:10" x14ac:dyDescent="0.25">
      <c r="A2988" s="103">
        <v>42790</v>
      </c>
      <c r="B2988" s="119" t="s">
        <v>7288</v>
      </c>
      <c r="C2988" s="120"/>
      <c r="D2988" s="106">
        <v>102323</v>
      </c>
      <c r="E2988" s="107" t="s">
        <v>88</v>
      </c>
      <c r="F2988" s="108">
        <v>11178</v>
      </c>
      <c r="G2988" s="111">
        <v>42791</v>
      </c>
      <c r="H2988" s="93">
        <f t="shared" si="87"/>
        <v>11178</v>
      </c>
      <c r="I2988" s="108">
        <f t="shared" si="86"/>
        <v>0</v>
      </c>
      <c r="J2988" s="21"/>
    </row>
    <row r="2989" spans="1:10" x14ac:dyDescent="0.25">
      <c r="A2989" s="103">
        <v>42790</v>
      </c>
      <c r="B2989" s="119" t="s">
        <v>7289</v>
      </c>
      <c r="C2989" s="120"/>
      <c r="D2989" s="106">
        <v>102324</v>
      </c>
      <c r="E2989" s="107" t="s">
        <v>289</v>
      </c>
      <c r="F2989" s="108">
        <v>80829.320000000007</v>
      </c>
      <c r="G2989" s="111">
        <v>42807</v>
      </c>
      <c r="H2989" s="93">
        <f t="shared" si="87"/>
        <v>80829.320000000007</v>
      </c>
      <c r="I2989" s="108">
        <f t="shared" si="86"/>
        <v>0</v>
      </c>
      <c r="J2989" s="21"/>
    </row>
    <row r="2990" spans="1:10" x14ac:dyDescent="0.25">
      <c r="A2990" s="103">
        <v>42790</v>
      </c>
      <c r="B2990" s="119" t="s">
        <v>7290</v>
      </c>
      <c r="C2990" s="120"/>
      <c r="D2990" s="106">
        <v>102325</v>
      </c>
      <c r="E2990" s="107" t="s">
        <v>923</v>
      </c>
      <c r="F2990" s="108">
        <v>13380.2</v>
      </c>
      <c r="G2990" s="111">
        <v>42793</v>
      </c>
      <c r="H2990" s="93">
        <f t="shared" si="87"/>
        <v>13380.2</v>
      </c>
      <c r="I2990" s="108">
        <f t="shared" si="86"/>
        <v>0</v>
      </c>
      <c r="J2990" s="21"/>
    </row>
    <row r="2991" spans="1:10" x14ac:dyDescent="0.25">
      <c r="A2991" s="103">
        <v>42790</v>
      </c>
      <c r="B2991" s="119" t="s">
        <v>7291</v>
      </c>
      <c r="C2991" s="120"/>
      <c r="D2991" s="106">
        <v>102326</v>
      </c>
      <c r="E2991" s="107" t="s">
        <v>302</v>
      </c>
      <c r="F2991" s="108">
        <v>11491.2</v>
      </c>
      <c r="G2991" s="111">
        <v>42790</v>
      </c>
      <c r="H2991" s="93">
        <f t="shared" si="87"/>
        <v>11491.2</v>
      </c>
      <c r="I2991" s="108">
        <f t="shared" si="86"/>
        <v>0</v>
      </c>
      <c r="J2991" s="21"/>
    </row>
    <row r="2992" spans="1:10" x14ac:dyDescent="0.25">
      <c r="A2992" s="103">
        <v>42790</v>
      </c>
      <c r="B2992" s="119" t="s">
        <v>7292</v>
      </c>
      <c r="C2992" s="120"/>
      <c r="D2992" s="106">
        <v>102327</v>
      </c>
      <c r="E2992" s="107" t="s">
        <v>7293</v>
      </c>
      <c r="F2992" s="108">
        <v>770</v>
      </c>
      <c r="G2992" s="111">
        <v>42790</v>
      </c>
      <c r="H2992" s="93">
        <f t="shared" si="87"/>
        <v>770</v>
      </c>
      <c r="I2992" s="108">
        <f t="shared" si="86"/>
        <v>0</v>
      </c>
      <c r="J2992" s="21"/>
    </row>
    <row r="2993" spans="1:10" x14ac:dyDescent="0.25">
      <c r="A2993" s="103">
        <v>42790</v>
      </c>
      <c r="B2993" s="119" t="s">
        <v>7294</v>
      </c>
      <c r="C2993" s="120"/>
      <c r="D2993" s="106">
        <v>102328</v>
      </c>
      <c r="E2993" s="107" t="s">
        <v>806</v>
      </c>
      <c r="F2993" s="108">
        <v>3084.6</v>
      </c>
      <c r="G2993" s="111">
        <v>42790</v>
      </c>
      <c r="H2993" s="93">
        <f t="shared" si="87"/>
        <v>3084.6</v>
      </c>
      <c r="I2993" s="108">
        <f t="shared" si="86"/>
        <v>0</v>
      </c>
      <c r="J2993" s="21"/>
    </row>
    <row r="2994" spans="1:10" x14ac:dyDescent="0.25">
      <c r="A2994" s="103">
        <v>42790</v>
      </c>
      <c r="B2994" s="119" t="s">
        <v>7295</v>
      </c>
      <c r="C2994" s="120"/>
      <c r="D2994" s="106">
        <v>102329</v>
      </c>
      <c r="E2994" s="107" t="s">
        <v>236</v>
      </c>
      <c r="F2994" s="108">
        <v>4560</v>
      </c>
      <c r="G2994" s="111">
        <v>42807</v>
      </c>
      <c r="H2994" s="93">
        <f t="shared" si="87"/>
        <v>4560</v>
      </c>
      <c r="I2994" s="108">
        <f t="shared" si="86"/>
        <v>0</v>
      </c>
      <c r="J2994" s="21"/>
    </row>
    <row r="2995" spans="1:10" x14ac:dyDescent="0.25">
      <c r="A2995" s="103">
        <v>42790</v>
      </c>
      <c r="B2995" s="119" t="s">
        <v>7296</v>
      </c>
      <c r="C2995" s="120"/>
      <c r="D2995" s="106">
        <v>102330</v>
      </c>
      <c r="E2995" s="107" t="s">
        <v>133</v>
      </c>
      <c r="F2995" s="108">
        <v>80</v>
      </c>
      <c r="G2995" s="111">
        <v>42790</v>
      </c>
      <c r="H2995" s="93">
        <f t="shared" si="87"/>
        <v>80</v>
      </c>
      <c r="I2995" s="108">
        <f t="shared" si="86"/>
        <v>0</v>
      </c>
      <c r="J2995" s="21"/>
    </row>
    <row r="2996" spans="1:10" x14ac:dyDescent="0.25">
      <c r="A2996" s="103">
        <v>42790</v>
      </c>
      <c r="B2996" s="119" t="s">
        <v>7297</v>
      </c>
      <c r="C2996" s="120"/>
      <c r="D2996" s="106">
        <v>102331</v>
      </c>
      <c r="E2996" s="107" t="s">
        <v>422</v>
      </c>
      <c r="F2996" s="108">
        <v>2244</v>
      </c>
      <c r="G2996" s="111">
        <v>42790</v>
      </c>
      <c r="H2996" s="93">
        <f t="shared" si="87"/>
        <v>2244</v>
      </c>
      <c r="I2996" s="108">
        <f t="shared" si="86"/>
        <v>0</v>
      </c>
      <c r="J2996" s="21"/>
    </row>
    <row r="2997" spans="1:10" x14ac:dyDescent="0.25">
      <c r="A2997" s="103">
        <v>42790</v>
      </c>
      <c r="B2997" s="119" t="s">
        <v>7298</v>
      </c>
      <c r="C2997" s="120"/>
      <c r="D2997" s="106">
        <v>102332</v>
      </c>
      <c r="E2997" s="107" t="s">
        <v>30</v>
      </c>
      <c r="F2997" s="108">
        <v>10480</v>
      </c>
      <c r="G2997" s="111">
        <v>42790</v>
      </c>
      <c r="H2997" s="93">
        <f t="shared" si="87"/>
        <v>10480</v>
      </c>
      <c r="I2997" s="108">
        <f t="shared" si="86"/>
        <v>0</v>
      </c>
      <c r="J2997" s="21"/>
    </row>
    <row r="2998" spans="1:10" x14ac:dyDescent="0.25">
      <c r="A2998" s="103">
        <v>42790</v>
      </c>
      <c r="B2998" s="119" t="s">
        <v>7299</v>
      </c>
      <c r="C2998" s="120"/>
      <c r="D2998" s="106">
        <v>102333</v>
      </c>
      <c r="E2998" s="107" t="s">
        <v>145</v>
      </c>
      <c r="F2998" s="108">
        <v>37037.599999999999</v>
      </c>
      <c r="G2998" s="111">
        <v>42791</v>
      </c>
      <c r="H2998" s="93">
        <f t="shared" si="87"/>
        <v>37037.599999999999</v>
      </c>
      <c r="I2998" s="108">
        <f t="shared" si="86"/>
        <v>0</v>
      </c>
      <c r="J2998" s="21"/>
    </row>
    <row r="2999" spans="1:10" x14ac:dyDescent="0.25">
      <c r="A2999" s="103">
        <v>42790</v>
      </c>
      <c r="B2999" s="119" t="s">
        <v>7300</v>
      </c>
      <c r="C2999" s="120"/>
      <c r="D2999" s="106">
        <v>102334</v>
      </c>
      <c r="E2999" s="107" t="s">
        <v>115</v>
      </c>
      <c r="F2999" s="108">
        <v>3214.5</v>
      </c>
      <c r="G2999" s="111">
        <v>42791</v>
      </c>
      <c r="H2999" s="93">
        <f t="shared" si="87"/>
        <v>3214.5</v>
      </c>
      <c r="I2999" s="108">
        <f t="shared" si="86"/>
        <v>0</v>
      </c>
      <c r="J2999" s="21"/>
    </row>
    <row r="3000" spans="1:10" x14ac:dyDescent="0.25">
      <c r="A3000" s="103">
        <v>42790</v>
      </c>
      <c r="B3000" s="119" t="s">
        <v>7301</v>
      </c>
      <c r="C3000" s="120"/>
      <c r="D3000" s="106">
        <v>102335</v>
      </c>
      <c r="E3000" s="107" t="s">
        <v>161</v>
      </c>
      <c r="F3000" s="108">
        <v>42777.1</v>
      </c>
      <c r="G3000" s="111">
        <v>42804</v>
      </c>
      <c r="H3000" s="93">
        <f t="shared" si="87"/>
        <v>42777.1</v>
      </c>
      <c r="I3000" s="108">
        <f t="shared" ref="I3000:I3063" si="88">F3000-H3000</f>
        <v>0</v>
      </c>
      <c r="J3000" s="21"/>
    </row>
    <row r="3001" spans="1:10" x14ac:dyDescent="0.25">
      <c r="A3001" s="103">
        <v>42790</v>
      </c>
      <c r="B3001" s="119" t="s">
        <v>7302</v>
      </c>
      <c r="C3001" s="120"/>
      <c r="D3001" s="106">
        <v>102336</v>
      </c>
      <c r="E3001" s="107" t="s">
        <v>30</v>
      </c>
      <c r="F3001" s="108">
        <v>148</v>
      </c>
      <c r="G3001" s="111">
        <v>42790</v>
      </c>
      <c r="H3001" s="93">
        <f t="shared" si="87"/>
        <v>148</v>
      </c>
      <c r="I3001" s="108">
        <f t="shared" si="88"/>
        <v>0</v>
      </c>
      <c r="J3001" s="21"/>
    </row>
    <row r="3002" spans="1:10" x14ac:dyDescent="0.25">
      <c r="A3002" s="103">
        <v>42790</v>
      </c>
      <c r="B3002" s="119" t="s">
        <v>7303</v>
      </c>
      <c r="C3002" s="120"/>
      <c r="D3002" s="106">
        <v>102337</v>
      </c>
      <c r="E3002" s="107" t="s">
        <v>3320</v>
      </c>
      <c r="F3002" s="108">
        <v>13950</v>
      </c>
      <c r="G3002" s="111">
        <v>42791</v>
      </c>
      <c r="H3002" s="93">
        <f t="shared" si="87"/>
        <v>13950</v>
      </c>
      <c r="I3002" s="108">
        <f t="shared" si="88"/>
        <v>0</v>
      </c>
      <c r="J3002" s="21"/>
    </row>
    <row r="3003" spans="1:10" x14ac:dyDescent="0.25">
      <c r="A3003" s="103">
        <v>42790</v>
      </c>
      <c r="B3003" s="119" t="s">
        <v>7304</v>
      </c>
      <c r="C3003" s="120"/>
      <c r="D3003" s="106">
        <v>102338</v>
      </c>
      <c r="E3003" s="107" t="s">
        <v>354</v>
      </c>
      <c r="F3003" s="108">
        <v>978.6</v>
      </c>
      <c r="G3003" s="111">
        <v>42790</v>
      </c>
      <c r="H3003" s="93">
        <f t="shared" si="87"/>
        <v>978.6</v>
      </c>
      <c r="I3003" s="108">
        <f t="shared" si="88"/>
        <v>0</v>
      </c>
      <c r="J3003" s="21"/>
    </row>
    <row r="3004" spans="1:10" x14ac:dyDescent="0.25">
      <c r="A3004" s="103">
        <v>42790</v>
      </c>
      <c r="B3004" s="119" t="s">
        <v>7305</v>
      </c>
      <c r="C3004" s="120"/>
      <c r="D3004" s="106">
        <v>102339</v>
      </c>
      <c r="E3004" s="107" t="s">
        <v>10</v>
      </c>
      <c r="F3004" s="108">
        <v>121051.28</v>
      </c>
      <c r="G3004" s="111">
        <v>42794</v>
      </c>
      <c r="H3004" s="93">
        <f t="shared" si="87"/>
        <v>121051.28</v>
      </c>
      <c r="I3004" s="108">
        <f t="shared" si="88"/>
        <v>0</v>
      </c>
      <c r="J3004" s="21"/>
    </row>
    <row r="3005" spans="1:10" x14ac:dyDescent="0.25">
      <c r="A3005" s="103">
        <v>42790</v>
      </c>
      <c r="B3005" s="119" t="s">
        <v>7306</v>
      </c>
      <c r="C3005" s="120"/>
      <c r="D3005" s="106">
        <v>102340</v>
      </c>
      <c r="E3005" s="107" t="s">
        <v>10</v>
      </c>
      <c r="F3005" s="108">
        <v>20525.8</v>
      </c>
      <c r="G3005" s="111">
        <v>42794</v>
      </c>
      <c r="H3005" s="93">
        <f t="shared" si="87"/>
        <v>20525.8</v>
      </c>
      <c r="I3005" s="108">
        <f t="shared" si="88"/>
        <v>0</v>
      </c>
      <c r="J3005" s="21"/>
    </row>
    <row r="3006" spans="1:10" x14ac:dyDescent="0.25">
      <c r="A3006" s="103">
        <v>42790</v>
      </c>
      <c r="B3006" s="119" t="s">
        <v>7307</v>
      </c>
      <c r="C3006" s="120"/>
      <c r="D3006" s="106">
        <v>102341</v>
      </c>
      <c r="E3006" s="107" t="s">
        <v>3998</v>
      </c>
      <c r="F3006" s="108">
        <v>4145.3999999999996</v>
      </c>
      <c r="G3006" s="111">
        <v>42798</v>
      </c>
      <c r="H3006" s="93">
        <f t="shared" si="87"/>
        <v>4145.3999999999996</v>
      </c>
      <c r="I3006" s="108">
        <f t="shared" si="88"/>
        <v>0</v>
      </c>
      <c r="J3006" s="21"/>
    </row>
    <row r="3007" spans="1:10" x14ac:dyDescent="0.25">
      <c r="A3007" s="103">
        <v>42790</v>
      </c>
      <c r="B3007" s="119" t="s">
        <v>7308</v>
      </c>
      <c r="C3007" s="120"/>
      <c r="D3007" s="106">
        <v>102342</v>
      </c>
      <c r="E3007" s="107" t="s">
        <v>379</v>
      </c>
      <c r="F3007" s="108">
        <v>4396</v>
      </c>
      <c r="G3007" s="111">
        <v>42799</v>
      </c>
      <c r="H3007" s="93">
        <f t="shared" si="87"/>
        <v>4396</v>
      </c>
      <c r="I3007" s="108">
        <f t="shared" si="88"/>
        <v>0</v>
      </c>
      <c r="J3007" s="21"/>
    </row>
    <row r="3008" spans="1:10" x14ac:dyDescent="0.25">
      <c r="A3008" s="103">
        <v>42790</v>
      </c>
      <c r="B3008" s="119" t="s">
        <v>7309</v>
      </c>
      <c r="C3008" s="120"/>
      <c r="D3008" s="106">
        <v>102343</v>
      </c>
      <c r="E3008" s="107" t="s">
        <v>193</v>
      </c>
      <c r="F3008" s="108">
        <v>1784.8</v>
      </c>
      <c r="G3008" s="111">
        <v>42791</v>
      </c>
      <c r="H3008" s="93">
        <f t="shared" si="87"/>
        <v>1784.8</v>
      </c>
      <c r="I3008" s="108">
        <f t="shared" si="88"/>
        <v>0</v>
      </c>
      <c r="J3008" s="21"/>
    </row>
    <row r="3009" spans="1:10" x14ac:dyDescent="0.25">
      <c r="A3009" s="103">
        <v>42790</v>
      </c>
      <c r="B3009" s="119" t="s">
        <v>7310</v>
      </c>
      <c r="C3009" s="120"/>
      <c r="D3009" s="106">
        <v>102344</v>
      </c>
      <c r="E3009" s="107" t="s">
        <v>2533</v>
      </c>
      <c r="F3009" s="108">
        <v>1707.6</v>
      </c>
      <c r="G3009" s="111">
        <v>42791</v>
      </c>
      <c r="H3009" s="93">
        <f t="shared" si="87"/>
        <v>1707.6</v>
      </c>
      <c r="I3009" s="108">
        <f t="shared" si="88"/>
        <v>0</v>
      </c>
      <c r="J3009" s="21"/>
    </row>
    <row r="3010" spans="1:10" x14ac:dyDescent="0.25">
      <c r="A3010" s="103">
        <v>42790</v>
      </c>
      <c r="B3010" s="119" t="s">
        <v>7311</v>
      </c>
      <c r="C3010" s="120"/>
      <c r="D3010" s="106">
        <v>102345</v>
      </c>
      <c r="E3010" s="107" t="s">
        <v>182</v>
      </c>
      <c r="F3010" s="108">
        <v>3760</v>
      </c>
      <c r="G3010" s="111">
        <v>42791</v>
      </c>
      <c r="H3010" s="93">
        <f t="shared" si="87"/>
        <v>3760</v>
      </c>
      <c r="I3010" s="108">
        <f t="shared" si="88"/>
        <v>0</v>
      </c>
      <c r="J3010" s="21"/>
    </row>
    <row r="3011" spans="1:10" x14ac:dyDescent="0.25">
      <c r="A3011" s="103">
        <v>42790</v>
      </c>
      <c r="B3011" s="119" t="s">
        <v>7312</v>
      </c>
      <c r="C3011" s="120"/>
      <c r="D3011" s="106">
        <v>102346</v>
      </c>
      <c r="E3011" s="107" t="s">
        <v>352</v>
      </c>
      <c r="F3011" s="108">
        <v>4418.3999999999996</v>
      </c>
      <c r="G3011" s="111">
        <v>42790</v>
      </c>
      <c r="H3011" s="93">
        <f t="shared" si="87"/>
        <v>4418.3999999999996</v>
      </c>
      <c r="I3011" s="108">
        <f t="shared" si="88"/>
        <v>0</v>
      </c>
      <c r="J3011" s="21"/>
    </row>
    <row r="3012" spans="1:10" x14ac:dyDescent="0.25">
      <c r="A3012" s="103">
        <v>42790</v>
      </c>
      <c r="B3012" s="119" t="s">
        <v>7313</v>
      </c>
      <c r="C3012" s="120"/>
      <c r="D3012" s="106">
        <v>102347</v>
      </c>
      <c r="E3012" s="107" t="s">
        <v>693</v>
      </c>
      <c r="F3012" s="108">
        <v>56264</v>
      </c>
      <c r="G3012" s="111">
        <v>42802</v>
      </c>
      <c r="H3012" s="93">
        <f t="shared" ref="H3012:H3075" si="89">F3012</f>
        <v>56264</v>
      </c>
      <c r="I3012" s="108">
        <f t="shared" si="88"/>
        <v>0</v>
      </c>
      <c r="J3012" s="21"/>
    </row>
    <row r="3013" spans="1:10" x14ac:dyDescent="0.25">
      <c r="A3013" s="103">
        <v>42790</v>
      </c>
      <c r="B3013" s="119" t="s">
        <v>7314</v>
      </c>
      <c r="C3013" s="120"/>
      <c r="D3013" s="106">
        <v>102348</v>
      </c>
      <c r="E3013" s="107" t="s">
        <v>693</v>
      </c>
      <c r="F3013" s="108">
        <v>11840.7</v>
      </c>
      <c r="G3013" s="111">
        <v>42791</v>
      </c>
      <c r="H3013" s="93">
        <f t="shared" si="89"/>
        <v>11840.7</v>
      </c>
      <c r="I3013" s="108">
        <f t="shared" si="88"/>
        <v>0</v>
      </c>
      <c r="J3013" s="21"/>
    </row>
    <row r="3014" spans="1:10" x14ac:dyDescent="0.25">
      <c r="A3014" s="103">
        <v>42790</v>
      </c>
      <c r="B3014" s="119" t="s">
        <v>7315</v>
      </c>
      <c r="C3014" s="120"/>
      <c r="D3014" s="106">
        <v>102349</v>
      </c>
      <c r="E3014" s="107" t="s">
        <v>10</v>
      </c>
      <c r="F3014" s="108">
        <v>159063.22</v>
      </c>
      <c r="G3014" s="111">
        <v>42794</v>
      </c>
      <c r="H3014" s="93">
        <f t="shared" si="89"/>
        <v>159063.22</v>
      </c>
      <c r="I3014" s="108">
        <f t="shared" si="88"/>
        <v>0</v>
      </c>
      <c r="J3014" s="21"/>
    </row>
    <row r="3015" spans="1:10" x14ac:dyDescent="0.25">
      <c r="A3015" s="103">
        <v>42790</v>
      </c>
      <c r="B3015" s="119" t="s">
        <v>7316</v>
      </c>
      <c r="C3015" s="120"/>
      <c r="D3015" s="106">
        <v>102350</v>
      </c>
      <c r="E3015" s="107" t="s">
        <v>10</v>
      </c>
      <c r="F3015" s="108">
        <v>12206.4</v>
      </c>
      <c r="G3015" s="111">
        <v>42794</v>
      </c>
      <c r="H3015" s="93">
        <f t="shared" si="89"/>
        <v>12206.4</v>
      </c>
      <c r="I3015" s="108">
        <f t="shared" si="88"/>
        <v>0</v>
      </c>
      <c r="J3015" s="21"/>
    </row>
    <row r="3016" spans="1:10" x14ac:dyDescent="0.25">
      <c r="A3016" s="103">
        <v>42790</v>
      </c>
      <c r="B3016" s="119" t="s">
        <v>7317</v>
      </c>
      <c r="C3016" s="120"/>
      <c r="D3016" s="106">
        <v>102351</v>
      </c>
      <c r="E3016" s="107" t="s">
        <v>312</v>
      </c>
      <c r="F3016" s="108">
        <v>125706.22</v>
      </c>
      <c r="G3016" s="111">
        <v>42796</v>
      </c>
      <c r="H3016" s="93">
        <f t="shared" si="89"/>
        <v>125706.22</v>
      </c>
      <c r="I3016" s="108">
        <f t="shared" si="88"/>
        <v>0</v>
      </c>
      <c r="J3016" s="21"/>
    </row>
    <row r="3017" spans="1:10" x14ac:dyDescent="0.25">
      <c r="A3017" s="103">
        <v>42790</v>
      </c>
      <c r="B3017" s="119" t="s">
        <v>7318</v>
      </c>
      <c r="C3017" s="120"/>
      <c r="D3017" s="106">
        <v>102352</v>
      </c>
      <c r="E3017" s="107" t="s">
        <v>55</v>
      </c>
      <c r="F3017" s="108">
        <v>14528.6</v>
      </c>
      <c r="G3017" s="111">
        <v>42790</v>
      </c>
      <c r="H3017" s="93">
        <f t="shared" si="89"/>
        <v>14528.6</v>
      </c>
      <c r="I3017" s="108">
        <f t="shared" si="88"/>
        <v>0</v>
      </c>
      <c r="J3017" s="21"/>
    </row>
    <row r="3018" spans="1:10" x14ac:dyDescent="0.25">
      <c r="A3018" s="103">
        <v>42790</v>
      </c>
      <c r="B3018" s="119" t="s">
        <v>7319</v>
      </c>
      <c r="C3018" s="120"/>
      <c r="D3018" s="106">
        <v>102353</v>
      </c>
      <c r="E3018" s="107" t="s">
        <v>1789</v>
      </c>
      <c r="F3018" s="108">
        <v>16019.9</v>
      </c>
      <c r="G3018" s="111">
        <v>42790</v>
      </c>
      <c r="H3018" s="93">
        <f t="shared" si="89"/>
        <v>16019.9</v>
      </c>
      <c r="I3018" s="108">
        <f t="shared" si="88"/>
        <v>0</v>
      </c>
      <c r="J3018" s="21"/>
    </row>
    <row r="3019" spans="1:10" x14ac:dyDescent="0.25">
      <c r="A3019" s="103">
        <v>42790</v>
      </c>
      <c r="B3019" s="119" t="s">
        <v>7320</v>
      </c>
      <c r="C3019" s="120"/>
      <c r="D3019" s="106">
        <v>102354</v>
      </c>
      <c r="E3019" s="107" t="s">
        <v>205</v>
      </c>
      <c r="F3019" s="108">
        <v>29937.599999999999</v>
      </c>
      <c r="G3019" s="111">
        <v>42802</v>
      </c>
      <c r="H3019" s="93">
        <f t="shared" si="89"/>
        <v>29937.599999999999</v>
      </c>
      <c r="I3019" s="108">
        <f t="shared" si="88"/>
        <v>0</v>
      </c>
      <c r="J3019" s="21"/>
    </row>
    <row r="3020" spans="1:10" x14ac:dyDescent="0.25">
      <c r="A3020" s="103">
        <v>42790</v>
      </c>
      <c r="B3020" s="119" t="s">
        <v>7321</v>
      </c>
      <c r="C3020" s="120"/>
      <c r="D3020" s="106">
        <v>102355</v>
      </c>
      <c r="E3020" s="107" t="s">
        <v>921</v>
      </c>
      <c r="F3020" s="108">
        <v>4987.5</v>
      </c>
      <c r="G3020" s="111">
        <v>42791</v>
      </c>
      <c r="H3020" s="93">
        <f t="shared" si="89"/>
        <v>4987.5</v>
      </c>
      <c r="I3020" s="108">
        <f t="shared" si="88"/>
        <v>0</v>
      </c>
      <c r="J3020" s="21"/>
    </row>
    <row r="3021" spans="1:10" x14ac:dyDescent="0.25">
      <c r="A3021" s="103">
        <v>42790</v>
      </c>
      <c r="B3021" s="119" t="s">
        <v>7322</v>
      </c>
      <c r="C3021" s="120"/>
      <c r="D3021" s="106">
        <v>102356</v>
      </c>
      <c r="E3021" s="107" t="s">
        <v>220</v>
      </c>
      <c r="F3021" s="108">
        <v>3865.2</v>
      </c>
      <c r="G3021" s="111">
        <v>42791</v>
      </c>
      <c r="H3021" s="93">
        <f t="shared" si="89"/>
        <v>3865.2</v>
      </c>
      <c r="I3021" s="108">
        <f t="shared" si="88"/>
        <v>0</v>
      </c>
      <c r="J3021" s="21"/>
    </row>
    <row r="3022" spans="1:10" x14ac:dyDescent="0.25">
      <c r="A3022" s="103">
        <v>42791</v>
      </c>
      <c r="B3022" s="119" t="s">
        <v>7323</v>
      </c>
      <c r="C3022" s="120"/>
      <c r="D3022" s="106">
        <v>102357</v>
      </c>
      <c r="E3022" s="129" t="s">
        <v>374</v>
      </c>
      <c r="F3022" s="130">
        <v>0</v>
      </c>
      <c r="G3022" s="131" t="s">
        <v>95</v>
      </c>
      <c r="H3022" s="130">
        <f t="shared" si="89"/>
        <v>0</v>
      </c>
      <c r="I3022" s="130">
        <f t="shared" si="88"/>
        <v>0</v>
      </c>
      <c r="J3022" s="21"/>
    </row>
    <row r="3023" spans="1:10" x14ac:dyDescent="0.25">
      <c r="A3023" s="103">
        <v>42791</v>
      </c>
      <c r="B3023" s="119" t="s">
        <v>7324</v>
      </c>
      <c r="C3023" s="120"/>
      <c r="D3023" s="106">
        <v>102358</v>
      </c>
      <c r="E3023" s="107" t="s">
        <v>374</v>
      </c>
      <c r="F3023" s="108">
        <v>1728</v>
      </c>
      <c r="G3023" s="111">
        <v>42791</v>
      </c>
      <c r="H3023" s="93">
        <f t="shared" si="89"/>
        <v>1728</v>
      </c>
      <c r="I3023" s="108">
        <f t="shared" si="88"/>
        <v>0</v>
      </c>
      <c r="J3023" s="21"/>
    </row>
    <row r="3024" spans="1:10" x14ac:dyDescent="0.25">
      <c r="A3024" s="103">
        <v>42791</v>
      </c>
      <c r="B3024" s="119" t="s">
        <v>7325</v>
      </c>
      <c r="C3024" s="120"/>
      <c r="D3024" s="106">
        <v>102359</v>
      </c>
      <c r="E3024" s="107" t="s">
        <v>231</v>
      </c>
      <c r="F3024" s="108">
        <v>36396</v>
      </c>
      <c r="G3024" s="111">
        <v>42792</v>
      </c>
      <c r="H3024" s="93">
        <f t="shared" si="89"/>
        <v>36396</v>
      </c>
      <c r="I3024" s="108">
        <f t="shared" si="88"/>
        <v>0</v>
      </c>
      <c r="J3024" s="21"/>
    </row>
    <row r="3025" spans="1:10" x14ac:dyDescent="0.25">
      <c r="A3025" s="103">
        <v>42791</v>
      </c>
      <c r="B3025" s="119" t="s">
        <v>7326</v>
      </c>
      <c r="C3025" s="120"/>
      <c r="D3025" s="106">
        <v>102360</v>
      </c>
      <c r="E3025" s="107" t="s">
        <v>231</v>
      </c>
      <c r="F3025" s="108">
        <v>9812</v>
      </c>
      <c r="G3025" s="111">
        <v>42792</v>
      </c>
      <c r="H3025" s="93">
        <f t="shared" si="89"/>
        <v>9812</v>
      </c>
      <c r="I3025" s="108">
        <f t="shared" si="88"/>
        <v>0</v>
      </c>
      <c r="J3025" s="21"/>
    </row>
    <row r="3026" spans="1:10" x14ac:dyDescent="0.25">
      <c r="A3026" s="103">
        <v>42791</v>
      </c>
      <c r="B3026" s="119" t="s">
        <v>7327</v>
      </c>
      <c r="C3026" s="120"/>
      <c r="D3026" s="106">
        <v>102361</v>
      </c>
      <c r="E3026" s="107" t="s">
        <v>231</v>
      </c>
      <c r="F3026" s="108">
        <v>249.9</v>
      </c>
      <c r="G3026" s="111">
        <v>42791</v>
      </c>
      <c r="H3026" s="93">
        <f t="shared" si="89"/>
        <v>249.9</v>
      </c>
      <c r="I3026" s="108">
        <f t="shared" si="88"/>
        <v>0</v>
      </c>
      <c r="J3026" s="21"/>
    </row>
    <row r="3027" spans="1:10" x14ac:dyDescent="0.25">
      <c r="A3027" s="103">
        <v>42791</v>
      </c>
      <c r="B3027" s="119" t="s">
        <v>7328</v>
      </c>
      <c r="C3027" s="120"/>
      <c r="D3027" s="106">
        <v>102362</v>
      </c>
      <c r="E3027" s="107" t="s">
        <v>55</v>
      </c>
      <c r="F3027" s="108">
        <v>12661.6</v>
      </c>
      <c r="G3027" s="114">
        <v>42791</v>
      </c>
      <c r="H3027" s="115">
        <f>11200+1461.6</f>
        <v>12661.6</v>
      </c>
      <c r="I3027" s="115">
        <f t="shared" si="88"/>
        <v>0</v>
      </c>
      <c r="J3027" s="21"/>
    </row>
    <row r="3028" spans="1:10" ht="30" x14ac:dyDescent="0.25">
      <c r="A3028" s="103">
        <v>42791</v>
      </c>
      <c r="B3028" s="133" t="s">
        <v>7329</v>
      </c>
      <c r="C3028" s="120"/>
      <c r="D3028" s="124">
        <v>102363</v>
      </c>
      <c r="E3028" s="125" t="s">
        <v>236</v>
      </c>
      <c r="F3028" s="126">
        <v>166502.74</v>
      </c>
      <c r="G3028" s="114" t="s">
        <v>7769</v>
      </c>
      <c r="H3028" s="127">
        <f>3958.24+162544.5</f>
        <v>166502.74</v>
      </c>
      <c r="I3028" s="127">
        <f t="shared" si="88"/>
        <v>0</v>
      </c>
      <c r="J3028" s="21"/>
    </row>
    <row r="3029" spans="1:10" x14ac:dyDescent="0.25">
      <c r="A3029" s="103">
        <v>42791</v>
      </c>
      <c r="B3029" s="119" t="s">
        <v>7330</v>
      </c>
      <c r="C3029" s="120"/>
      <c r="D3029" s="106">
        <v>102364</v>
      </c>
      <c r="E3029" s="107" t="s">
        <v>26</v>
      </c>
      <c r="F3029" s="108">
        <v>17170.8</v>
      </c>
      <c r="G3029" s="111">
        <v>42791</v>
      </c>
      <c r="H3029" s="93">
        <f t="shared" si="89"/>
        <v>17170.8</v>
      </c>
      <c r="I3029" s="108">
        <f t="shared" si="88"/>
        <v>0</v>
      </c>
      <c r="J3029" s="21"/>
    </row>
    <row r="3030" spans="1:10" x14ac:dyDescent="0.25">
      <c r="A3030" s="103">
        <v>42791</v>
      </c>
      <c r="B3030" s="119" t="s">
        <v>7331</v>
      </c>
      <c r="C3030" s="120"/>
      <c r="D3030" s="106">
        <v>102365</v>
      </c>
      <c r="E3030" s="107" t="s">
        <v>143</v>
      </c>
      <c r="F3030" s="108">
        <v>6280.2</v>
      </c>
      <c r="G3030" s="111">
        <v>42791</v>
      </c>
      <c r="H3030" s="93">
        <f t="shared" si="89"/>
        <v>6280.2</v>
      </c>
      <c r="I3030" s="108">
        <f t="shared" si="88"/>
        <v>0</v>
      </c>
      <c r="J3030" s="21"/>
    </row>
    <row r="3031" spans="1:10" x14ac:dyDescent="0.25">
      <c r="A3031" s="103">
        <v>42791</v>
      </c>
      <c r="B3031" s="119" t="s">
        <v>7332</v>
      </c>
      <c r="C3031" s="120"/>
      <c r="D3031" s="106">
        <v>102366</v>
      </c>
      <c r="E3031" s="107" t="s">
        <v>1786</v>
      </c>
      <c r="F3031" s="108">
        <v>8218</v>
      </c>
      <c r="G3031" s="111">
        <v>42791</v>
      </c>
      <c r="H3031" s="93">
        <f t="shared" si="89"/>
        <v>8218</v>
      </c>
      <c r="I3031" s="108">
        <f t="shared" si="88"/>
        <v>0</v>
      </c>
      <c r="J3031" s="21"/>
    </row>
    <row r="3032" spans="1:10" x14ac:dyDescent="0.25">
      <c r="A3032" s="103">
        <v>42791</v>
      </c>
      <c r="B3032" s="119" t="s">
        <v>7333</v>
      </c>
      <c r="C3032" s="120"/>
      <c r="D3032" s="106">
        <v>102367</v>
      </c>
      <c r="E3032" s="107" t="s">
        <v>71</v>
      </c>
      <c r="F3032" s="108">
        <v>3097.5</v>
      </c>
      <c r="G3032" s="111">
        <v>42791</v>
      </c>
      <c r="H3032" s="93">
        <f t="shared" si="89"/>
        <v>3097.5</v>
      </c>
      <c r="I3032" s="108">
        <f t="shared" si="88"/>
        <v>0</v>
      </c>
      <c r="J3032" s="21"/>
    </row>
    <row r="3033" spans="1:10" x14ac:dyDescent="0.25">
      <c r="A3033" s="103">
        <v>42791</v>
      </c>
      <c r="B3033" s="119" t="s">
        <v>7334</v>
      </c>
      <c r="C3033" s="120"/>
      <c r="D3033" s="106">
        <v>102368</v>
      </c>
      <c r="E3033" s="107" t="s">
        <v>17</v>
      </c>
      <c r="F3033" s="108">
        <v>5170</v>
      </c>
      <c r="G3033" s="111">
        <v>42791</v>
      </c>
      <c r="H3033" s="93">
        <f t="shared" si="89"/>
        <v>5170</v>
      </c>
      <c r="I3033" s="108">
        <f t="shared" si="88"/>
        <v>0</v>
      </c>
      <c r="J3033" s="21"/>
    </row>
    <row r="3034" spans="1:10" x14ac:dyDescent="0.25">
      <c r="A3034" s="103">
        <v>42791</v>
      </c>
      <c r="B3034" s="119" t="s">
        <v>7335</v>
      </c>
      <c r="C3034" s="120"/>
      <c r="D3034" s="106">
        <v>102369</v>
      </c>
      <c r="E3034" s="107" t="s">
        <v>218</v>
      </c>
      <c r="F3034" s="108">
        <v>61092.6</v>
      </c>
      <c r="G3034" s="111">
        <v>42824</v>
      </c>
      <c r="H3034" s="93">
        <f t="shared" si="89"/>
        <v>61092.6</v>
      </c>
      <c r="I3034" s="108">
        <f t="shared" si="88"/>
        <v>0</v>
      </c>
      <c r="J3034" s="21"/>
    </row>
    <row r="3035" spans="1:10" x14ac:dyDescent="0.25">
      <c r="A3035" s="103">
        <v>42791</v>
      </c>
      <c r="B3035" s="119" t="s">
        <v>7336</v>
      </c>
      <c r="C3035" s="120"/>
      <c r="D3035" s="106">
        <v>102370</v>
      </c>
      <c r="E3035" s="107" t="s">
        <v>428</v>
      </c>
      <c r="F3035" s="108">
        <v>2690.8</v>
      </c>
      <c r="G3035" s="111">
        <v>42793</v>
      </c>
      <c r="H3035" s="93">
        <f t="shared" si="89"/>
        <v>2690.8</v>
      </c>
      <c r="I3035" s="108">
        <f t="shared" si="88"/>
        <v>0</v>
      </c>
      <c r="J3035" s="21"/>
    </row>
    <row r="3036" spans="1:10" x14ac:dyDescent="0.25">
      <c r="A3036" s="103">
        <v>42791</v>
      </c>
      <c r="B3036" s="119" t="s">
        <v>7337</v>
      </c>
      <c r="C3036" s="120"/>
      <c r="D3036" s="106">
        <v>102371</v>
      </c>
      <c r="E3036" s="107" t="s">
        <v>186</v>
      </c>
      <c r="F3036" s="108">
        <v>480</v>
      </c>
      <c r="G3036" s="111">
        <v>42791</v>
      </c>
      <c r="H3036" s="93">
        <f t="shared" si="89"/>
        <v>480</v>
      </c>
      <c r="I3036" s="108">
        <f t="shared" si="88"/>
        <v>0</v>
      </c>
      <c r="J3036" s="21"/>
    </row>
    <row r="3037" spans="1:10" x14ac:dyDescent="0.25">
      <c r="A3037" s="103">
        <v>42791</v>
      </c>
      <c r="B3037" s="119" t="s">
        <v>7338</v>
      </c>
      <c r="C3037" s="120"/>
      <c r="D3037" s="106">
        <v>102372</v>
      </c>
      <c r="E3037" s="107" t="s">
        <v>184</v>
      </c>
      <c r="F3037" s="108">
        <v>755.2</v>
      </c>
      <c r="G3037" s="111">
        <v>42791</v>
      </c>
      <c r="H3037" s="93">
        <f t="shared" si="89"/>
        <v>755.2</v>
      </c>
      <c r="I3037" s="108">
        <f t="shared" si="88"/>
        <v>0</v>
      </c>
      <c r="J3037" s="21"/>
    </row>
    <row r="3038" spans="1:10" ht="30" x14ac:dyDescent="0.25">
      <c r="A3038" s="103">
        <v>42791</v>
      </c>
      <c r="B3038" s="119" t="s">
        <v>7339</v>
      </c>
      <c r="C3038" s="120"/>
      <c r="D3038" s="106">
        <v>102373</v>
      </c>
      <c r="E3038" s="107" t="s">
        <v>49</v>
      </c>
      <c r="F3038" s="108">
        <v>22414.6</v>
      </c>
      <c r="G3038" s="114" t="s">
        <v>7752</v>
      </c>
      <c r="H3038" s="115">
        <f>7415+14999.6</f>
        <v>22414.6</v>
      </c>
      <c r="I3038" s="115">
        <f t="shared" si="88"/>
        <v>0</v>
      </c>
      <c r="J3038" s="21"/>
    </row>
    <row r="3039" spans="1:10" x14ac:dyDescent="0.25">
      <c r="A3039" s="103">
        <v>42791</v>
      </c>
      <c r="B3039" s="119" t="s">
        <v>7340</v>
      </c>
      <c r="C3039" s="120"/>
      <c r="D3039" s="106">
        <v>102374</v>
      </c>
      <c r="E3039" s="107" t="s">
        <v>405</v>
      </c>
      <c r="F3039" s="108">
        <v>668.7</v>
      </c>
      <c r="G3039" s="111">
        <v>42791</v>
      </c>
      <c r="H3039" s="93">
        <f t="shared" si="89"/>
        <v>668.7</v>
      </c>
      <c r="I3039" s="108">
        <f t="shared" si="88"/>
        <v>0</v>
      </c>
      <c r="J3039" s="21"/>
    </row>
    <row r="3040" spans="1:10" x14ac:dyDescent="0.25">
      <c r="A3040" s="103">
        <v>42791</v>
      </c>
      <c r="B3040" s="119" t="s">
        <v>7341</v>
      </c>
      <c r="C3040" s="120"/>
      <c r="D3040" s="106">
        <v>102375</v>
      </c>
      <c r="E3040" s="107" t="s">
        <v>430</v>
      </c>
      <c r="F3040" s="108">
        <v>4668</v>
      </c>
      <c r="G3040" s="111">
        <v>42791</v>
      </c>
      <c r="H3040" s="93">
        <f t="shared" si="89"/>
        <v>4668</v>
      </c>
      <c r="I3040" s="108">
        <f t="shared" si="88"/>
        <v>0</v>
      </c>
      <c r="J3040" s="21"/>
    </row>
    <row r="3041" spans="1:10" x14ac:dyDescent="0.25">
      <c r="A3041" s="103">
        <v>42791</v>
      </c>
      <c r="B3041" s="119" t="s">
        <v>7342</v>
      </c>
      <c r="C3041" s="120"/>
      <c r="D3041" s="106">
        <v>102376</v>
      </c>
      <c r="E3041" s="107" t="s">
        <v>85</v>
      </c>
      <c r="F3041" s="108">
        <v>14835.2</v>
      </c>
      <c r="G3041" s="111">
        <v>42792</v>
      </c>
      <c r="H3041" s="93">
        <f t="shared" si="89"/>
        <v>14835.2</v>
      </c>
      <c r="I3041" s="108">
        <f t="shared" si="88"/>
        <v>0</v>
      </c>
      <c r="J3041" s="21"/>
    </row>
    <row r="3042" spans="1:10" x14ac:dyDescent="0.25">
      <c r="A3042" s="103">
        <v>42791</v>
      </c>
      <c r="B3042" s="119" t="s">
        <v>7343</v>
      </c>
      <c r="C3042" s="120"/>
      <c r="D3042" s="106">
        <v>102377</v>
      </c>
      <c r="E3042" s="107" t="s">
        <v>28</v>
      </c>
      <c r="F3042" s="108">
        <v>9184.7999999999993</v>
      </c>
      <c r="G3042" s="111">
        <v>42791</v>
      </c>
      <c r="H3042" s="93">
        <f t="shared" si="89"/>
        <v>9184.7999999999993</v>
      </c>
      <c r="I3042" s="108">
        <f t="shared" si="88"/>
        <v>0</v>
      </c>
      <c r="J3042" s="21"/>
    </row>
    <row r="3043" spans="1:10" x14ac:dyDescent="0.25">
      <c r="A3043" s="103">
        <v>42791</v>
      </c>
      <c r="B3043" s="119" t="s">
        <v>7344</v>
      </c>
      <c r="C3043" s="120"/>
      <c r="D3043" s="106">
        <v>102378</v>
      </c>
      <c r="E3043" s="107" t="s">
        <v>35</v>
      </c>
      <c r="F3043" s="108">
        <v>31280.55</v>
      </c>
      <c r="G3043" s="111">
        <v>42738</v>
      </c>
      <c r="H3043" s="93">
        <f t="shared" si="89"/>
        <v>31280.55</v>
      </c>
      <c r="I3043" s="108">
        <f t="shared" si="88"/>
        <v>0</v>
      </c>
      <c r="J3043" s="21"/>
    </row>
    <row r="3044" spans="1:10" x14ac:dyDescent="0.25">
      <c r="A3044" s="103">
        <v>42791</v>
      </c>
      <c r="B3044" s="119" t="s">
        <v>7345</v>
      </c>
      <c r="C3044" s="120"/>
      <c r="D3044" s="106">
        <v>102379</v>
      </c>
      <c r="E3044" s="107" t="s">
        <v>1256</v>
      </c>
      <c r="F3044" s="108">
        <v>1455.9</v>
      </c>
      <c r="G3044" s="111">
        <v>42791</v>
      </c>
      <c r="H3044" s="93">
        <f t="shared" si="89"/>
        <v>1455.9</v>
      </c>
      <c r="I3044" s="108">
        <f t="shared" si="88"/>
        <v>0</v>
      </c>
      <c r="J3044" s="21"/>
    </row>
    <row r="3045" spans="1:10" ht="30" x14ac:dyDescent="0.25">
      <c r="A3045" s="103">
        <v>42791</v>
      </c>
      <c r="B3045" s="119" t="s">
        <v>7346</v>
      </c>
      <c r="C3045" s="120"/>
      <c r="D3045" s="106">
        <v>102380</v>
      </c>
      <c r="E3045" s="107" t="s">
        <v>250</v>
      </c>
      <c r="F3045" s="108">
        <v>17005.099999999999</v>
      </c>
      <c r="G3045" s="114" t="s">
        <v>7347</v>
      </c>
      <c r="H3045" s="115">
        <f>6000+11005.1</f>
        <v>17005.099999999999</v>
      </c>
      <c r="I3045" s="115">
        <f t="shared" si="88"/>
        <v>0</v>
      </c>
      <c r="J3045" s="21"/>
    </row>
    <row r="3046" spans="1:10" x14ac:dyDescent="0.25">
      <c r="A3046" s="103">
        <v>42791</v>
      </c>
      <c r="B3046" s="119" t="s">
        <v>7348</v>
      </c>
      <c r="C3046" s="120"/>
      <c r="D3046" s="106">
        <v>102381</v>
      </c>
      <c r="E3046" s="107" t="s">
        <v>40</v>
      </c>
      <c r="F3046" s="108">
        <v>204</v>
      </c>
      <c r="G3046" s="111"/>
      <c r="H3046" s="93">
        <f t="shared" si="89"/>
        <v>204</v>
      </c>
      <c r="I3046" s="108">
        <f t="shared" si="88"/>
        <v>0</v>
      </c>
      <c r="J3046" s="21"/>
    </row>
    <row r="3047" spans="1:10" ht="30" x14ac:dyDescent="0.25">
      <c r="A3047" s="103">
        <v>42791</v>
      </c>
      <c r="B3047" s="119" t="s">
        <v>7349</v>
      </c>
      <c r="C3047" s="120"/>
      <c r="D3047" s="106">
        <v>102382</v>
      </c>
      <c r="E3047" s="107" t="s">
        <v>253</v>
      </c>
      <c r="F3047" s="108">
        <v>9573</v>
      </c>
      <c r="G3047" s="114" t="s">
        <v>7753</v>
      </c>
      <c r="H3047" s="115">
        <f>4000+5573</f>
        <v>9573</v>
      </c>
      <c r="I3047" s="115">
        <f t="shared" si="88"/>
        <v>0</v>
      </c>
      <c r="J3047" s="21"/>
    </row>
    <row r="3048" spans="1:10" x14ac:dyDescent="0.25">
      <c r="A3048" s="103">
        <v>42791</v>
      </c>
      <c r="B3048" s="119" t="s">
        <v>7350</v>
      </c>
      <c r="C3048" s="120"/>
      <c r="D3048" s="106">
        <v>102383</v>
      </c>
      <c r="E3048" s="129" t="s">
        <v>43</v>
      </c>
      <c r="F3048" s="130">
        <v>0</v>
      </c>
      <c r="G3048" s="131" t="s">
        <v>95</v>
      </c>
      <c r="H3048" s="130">
        <f t="shared" si="89"/>
        <v>0</v>
      </c>
      <c r="I3048" s="130">
        <f t="shared" si="88"/>
        <v>0</v>
      </c>
      <c r="J3048" s="21"/>
    </row>
    <row r="3049" spans="1:10" x14ac:dyDescent="0.25">
      <c r="A3049" s="103">
        <v>42791</v>
      </c>
      <c r="B3049" s="119" t="s">
        <v>7351</v>
      </c>
      <c r="C3049" s="120"/>
      <c r="D3049" s="106">
        <v>102384</v>
      </c>
      <c r="E3049" s="107" t="s">
        <v>43</v>
      </c>
      <c r="F3049" s="108">
        <v>11147</v>
      </c>
      <c r="G3049" s="111">
        <v>42793</v>
      </c>
      <c r="H3049" s="93">
        <f t="shared" si="89"/>
        <v>11147</v>
      </c>
      <c r="I3049" s="108">
        <f t="shared" si="88"/>
        <v>0</v>
      </c>
      <c r="J3049" s="21"/>
    </row>
    <row r="3050" spans="1:10" ht="30" x14ac:dyDescent="0.25">
      <c r="A3050" s="103">
        <v>42791</v>
      </c>
      <c r="B3050" s="119" t="s">
        <v>7352</v>
      </c>
      <c r="C3050" s="120"/>
      <c r="D3050" s="106">
        <v>102385</v>
      </c>
      <c r="E3050" s="107" t="s">
        <v>38</v>
      </c>
      <c r="F3050" s="108">
        <v>9225.6</v>
      </c>
      <c r="G3050" s="114" t="s">
        <v>7752</v>
      </c>
      <c r="H3050" s="115">
        <f>8000+1225.6</f>
        <v>9225.6</v>
      </c>
      <c r="I3050" s="115">
        <f t="shared" si="88"/>
        <v>0</v>
      </c>
      <c r="J3050" s="21"/>
    </row>
    <row r="3051" spans="1:10" x14ac:dyDescent="0.25">
      <c r="A3051" s="103">
        <v>42791</v>
      </c>
      <c r="B3051" s="119" t="s">
        <v>7353</v>
      </c>
      <c r="C3051" s="120"/>
      <c r="D3051" s="106">
        <v>102386</v>
      </c>
      <c r="E3051" s="107" t="s">
        <v>51</v>
      </c>
      <c r="F3051" s="108">
        <v>6095.8</v>
      </c>
      <c r="G3051" s="111">
        <v>42794</v>
      </c>
      <c r="H3051" s="93">
        <f t="shared" si="89"/>
        <v>6095.8</v>
      </c>
      <c r="I3051" s="108">
        <f t="shared" si="88"/>
        <v>0</v>
      </c>
      <c r="J3051" s="21"/>
    </row>
    <row r="3052" spans="1:10" x14ac:dyDescent="0.25">
      <c r="A3052" s="103">
        <v>42791</v>
      </c>
      <c r="B3052" s="119" t="s">
        <v>7354</v>
      </c>
      <c r="C3052" s="120"/>
      <c r="D3052" s="106">
        <v>102387</v>
      </c>
      <c r="E3052" s="107" t="s">
        <v>32</v>
      </c>
      <c r="F3052" s="108">
        <v>13287</v>
      </c>
      <c r="G3052" s="111">
        <v>42794</v>
      </c>
      <c r="H3052" s="93">
        <f t="shared" si="89"/>
        <v>13287</v>
      </c>
      <c r="I3052" s="108">
        <f t="shared" si="88"/>
        <v>0</v>
      </c>
      <c r="J3052" s="21"/>
    </row>
    <row r="3053" spans="1:10" x14ac:dyDescent="0.25">
      <c r="A3053" s="103">
        <v>42791</v>
      </c>
      <c r="B3053" s="119" t="s">
        <v>7355</v>
      </c>
      <c r="C3053" s="120"/>
      <c r="D3053" s="106">
        <v>102388</v>
      </c>
      <c r="E3053" s="107" t="s">
        <v>974</v>
      </c>
      <c r="F3053" s="108">
        <v>5649</v>
      </c>
      <c r="G3053" s="111">
        <v>42791</v>
      </c>
      <c r="H3053" s="93">
        <f t="shared" si="89"/>
        <v>5649</v>
      </c>
      <c r="I3053" s="108">
        <f t="shared" si="88"/>
        <v>0</v>
      </c>
      <c r="J3053" s="21"/>
    </row>
    <row r="3054" spans="1:10" x14ac:dyDescent="0.25">
      <c r="A3054" s="103">
        <v>42791</v>
      </c>
      <c r="B3054" s="119" t="s">
        <v>7356</v>
      </c>
      <c r="C3054" s="120"/>
      <c r="D3054" s="106">
        <v>102389</v>
      </c>
      <c r="E3054" s="107" t="s">
        <v>30</v>
      </c>
      <c r="F3054" s="108">
        <v>3218.4</v>
      </c>
      <c r="G3054" s="111">
        <v>42791</v>
      </c>
      <c r="H3054" s="93">
        <f t="shared" si="89"/>
        <v>3218.4</v>
      </c>
      <c r="I3054" s="108">
        <f t="shared" si="88"/>
        <v>0</v>
      </c>
      <c r="J3054" s="21"/>
    </row>
    <row r="3055" spans="1:10" x14ac:dyDescent="0.25">
      <c r="A3055" s="103">
        <v>42791</v>
      </c>
      <c r="B3055" s="119" t="s">
        <v>7357</v>
      </c>
      <c r="C3055" s="120"/>
      <c r="D3055" s="106">
        <v>102390</v>
      </c>
      <c r="E3055" s="107" t="s">
        <v>47</v>
      </c>
      <c r="F3055" s="108">
        <v>2871.2</v>
      </c>
      <c r="G3055" s="111">
        <v>42791</v>
      </c>
      <c r="H3055" s="93">
        <f t="shared" si="89"/>
        <v>2871.2</v>
      </c>
      <c r="I3055" s="108">
        <f t="shared" si="88"/>
        <v>0</v>
      </c>
      <c r="J3055" s="21"/>
    </row>
    <row r="3056" spans="1:10" x14ac:dyDescent="0.25">
      <c r="A3056" s="103">
        <v>42791</v>
      </c>
      <c r="B3056" s="119" t="s">
        <v>7358</v>
      </c>
      <c r="C3056" s="120"/>
      <c r="D3056" s="106">
        <v>102391</v>
      </c>
      <c r="E3056" s="107" t="s">
        <v>268</v>
      </c>
      <c r="F3056" s="108">
        <v>13886.1</v>
      </c>
      <c r="G3056" s="111">
        <v>42738</v>
      </c>
      <c r="H3056" s="93">
        <f t="shared" si="89"/>
        <v>13886.1</v>
      </c>
      <c r="I3056" s="108">
        <f t="shared" si="88"/>
        <v>0</v>
      </c>
      <c r="J3056" s="21"/>
    </row>
    <row r="3057" spans="1:10" x14ac:dyDescent="0.25">
      <c r="A3057" s="103">
        <v>42791</v>
      </c>
      <c r="B3057" s="119" t="s">
        <v>7359</v>
      </c>
      <c r="C3057" s="120"/>
      <c r="D3057" s="106">
        <v>102392</v>
      </c>
      <c r="E3057" s="107" t="s">
        <v>432</v>
      </c>
      <c r="F3057" s="108">
        <v>14330.1</v>
      </c>
      <c r="G3057" s="111">
        <v>42738</v>
      </c>
      <c r="H3057" s="93">
        <f t="shared" si="89"/>
        <v>14330.1</v>
      </c>
      <c r="I3057" s="108">
        <f t="shared" si="88"/>
        <v>0</v>
      </c>
      <c r="J3057" s="21"/>
    </row>
    <row r="3058" spans="1:10" x14ac:dyDescent="0.25">
      <c r="A3058" s="103">
        <v>42791</v>
      </c>
      <c r="B3058" s="119" t="s">
        <v>7360</v>
      </c>
      <c r="C3058" s="120"/>
      <c r="D3058" s="106">
        <v>102393</v>
      </c>
      <c r="E3058" s="107" t="s">
        <v>272</v>
      </c>
      <c r="F3058" s="108">
        <v>3156.1</v>
      </c>
      <c r="G3058" s="111">
        <v>42738</v>
      </c>
      <c r="H3058" s="93">
        <f t="shared" si="89"/>
        <v>3156.1</v>
      </c>
      <c r="I3058" s="108">
        <f t="shared" si="88"/>
        <v>0</v>
      </c>
      <c r="J3058" s="21"/>
    </row>
    <row r="3059" spans="1:10" x14ac:dyDescent="0.25">
      <c r="A3059" s="103">
        <v>42791</v>
      </c>
      <c r="B3059" s="119" t="s">
        <v>7361</v>
      </c>
      <c r="C3059" s="120"/>
      <c r="D3059" s="106">
        <v>102394</v>
      </c>
      <c r="E3059" s="107" t="s">
        <v>435</v>
      </c>
      <c r="F3059" s="108">
        <v>2800.9</v>
      </c>
      <c r="G3059" s="111">
        <v>42738</v>
      </c>
      <c r="H3059" s="93">
        <f t="shared" si="89"/>
        <v>2800.9</v>
      </c>
      <c r="I3059" s="108">
        <f t="shared" si="88"/>
        <v>0</v>
      </c>
      <c r="J3059" s="21"/>
    </row>
    <row r="3060" spans="1:10" x14ac:dyDescent="0.25">
      <c r="A3060" s="103">
        <v>42791</v>
      </c>
      <c r="B3060" s="119" t="s">
        <v>7362</v>
      </c>
      <c r="C3060" s="120"/>
      <c r="D3060" s="106">
        <v>102395</v>
      </c>
      <c r="E3060" s="116" t="s">
        <v>450</v>
      </c>
      <c r="F3060" s="117">
        <v>0</v>
      </c>
      <c r="G3060" s="118" t="s">
        <v>95</v>
      </c>
      <c r="H3060" s="117">
        <f t="shared" si="89"/>
        <v>0</v>
      </c>
      <c r="I3060" s="117">
        <f t="shared" si="88"/>
        <v>0</v>
      </c>
      <c r="J3060" s="21"/>
    </row>
    <row r="3061" spans="1:10" x14ac:dyDescent="0.25">
      <c r="A3061" s="103">
        <v>42791</v>
      </c>
      <c r="B3061" s="119" t="s">
        <v>7363</v>
      </c>
      <c r="C3061" s="120"/>
      <c r="D3061" s="106">
        <v>102396</v>
      </c>
      <c r="E3061" s="107" t="s">
        <v>270</v>
      </c>
      <c r="F3061" s="108">
        <v>34137</v>
      </c>
      <c r="G3061" s="111">
        <v>42738</v>
      </c>
      <c r="H3061" s="93">
        <f t="shared" si="89"/>
        <v>34137</v>
      </c>
      <c r="I3061" s="108">
        <f t="shared" si="88"/>
        <v>0</v>
      </c>
      <c r="J3061" s="21"/>
    </row>
    <row r="3062" spans="1:10" x14ac:dyDescent="0.25">
      <c r="A3062" s="103">
        <v>42791</v>
      </c>
      <c r="B3062" s="119" t="s">
        <v>7364</v>
      </c>
      <c r="C3062" s="120"/>
      <c r="D3062" s="106">
        <v>102397</v>
      </c>
      <c r="E3062" s="107" t="s">
        <v>4369</v>
      </c>
      <c r="F3062" s="108">
        <v>1558.8</v>
      </c>
      <c r="G3062" s="111">
        <v>42791</v>
      </c>
      <c r="H3062" s="93">
        <f t="shared" si="89"/>
        <v>1558.8</v>
      </c>
      <c r="I3062" s="108">
        <f t="shared" si="88"/>
        <v>0</v>
      </c>
      <c r="J3062" s="21"/>
    </row>
    <row r="3063" spans="1:10" x14ac:dyDescent="0.25">
      <c r="A3063" s="103">
        <v>42791</v>
      </c>
      <c r="B3063" s="119" t="s">
        <v>7365</v>
      </c>
      <c r="C3063" s="120"/>
      <c r="D3063" s="106">
        <v>102398</v>
      </c>
      <c r="E3063" s="107" t="s">
        <v>30</v>
      </c>
      <c r="F3063" s="108">
        <v>1179.7</v>
      </c>
      <c r="G3063" s="111">
        <v>42793</v>
      </c>
      <c r="H3063" s="93">
        <f t="shared" si="89"/>
        <v>1179.7</v>
      </c>
      <c r="I3063" s="108">
        <f t="shared" si="88"/>
        <v>0</v>
      </c>
      <c r="J3063" s="21"/>
    </row>
    <row r="3064" spans="1:10" x14ac:dyDescent="0.25">
      <c r="A3064" s="103">
        <v>42791</v>
      </c>
      <c r="B3064" s="119" t="s">
        <v>7366</v>
      </c>
      <c r="C3064" s="120"/>
      <c r="D3064" s="106">
        <v>102399</v>
      </c>
      <c r="E3064" s="107" t="s">
        <v>281</v>
      </c>
      <c r="F3064" s="108">
        <v>1353</v>
      </c>
      <c r="G3064" s="111">
        <v>42791</v>
      </c>
      <c r="H3064" s="93">
        <f t="shared" si="89"/>
        <v>1353</v>
      </c>
      <c r="I3064" s="108">
        <f t="shared" ref="I3064:I3127" si="90">F3064-H3064</f>
        <v>0</v>
      </c>
      <c r="J3064" s="21"/>
    </row>
    <row r="3065" spans="1:10" x14ac:dyDescent="0.25">
      <c r="A3065" s="103">
        <v>42791</v>
      </c>
      <c r="B3065" s="119" t="s">
        <v>7367</v>
      </c>
      <c r="C3065" s="120"/>
      <c r="D3065" s="106">
        <v>102400</v>
      </c>
      <c r="E3065" s="107" t="s">
        <v>205</v>
      </c>
      <c r="F3065" s="108">
        <v>30145.5</v>
      </c>
      <c r="G3065" s="111">
        <v>42791</v>
      </c>
      <c r="H3065" s="93">
        <f t="shared" si="89"/>
        <v>30145.5</v>
      </c>
      <c r="I3065" s="108">
        <f t="shared" si="90"/>
        <v>0</v>
      </c>
      <c r="J3065" s="21"/>
    </row>
    <row r="3066" spans="1:10" x14ac:dyDescent="0.25">
      <c r="A3066" s="103">
        <v>42791</v>
      </c>
      <c r="B3066" s="119" t="s">
        <v>7368</v>
      </c>
      <c r="C3066" s="120"/>
      <c r="D3066" s="106">
        <v>102401</v>
      </c>
      <c r="E3066" s="107" t="s">
        <v>101</v>
      </c>
      <c r="F3066" s="108">
        <v>1753.1</v>
      </c>
      <c r="G3066" s="111">
        <v>42791</v>
      </c>
      <c r="H3066" s="93">
        <f t="shared" si="89"/>
        <v>1753.1</v>
      </c>
      <c r="I3066" s="108">
        <f t="shared" si="90"/>
        <v>0</v>
      </c>
      <c r="J3066" s="21"/>
    </row>
    <row r="3067" spans="1:10" x14ac:dyDescent="0.25">
      <c r="A3067" s="103">
        <v>42791</v>
      </c>
      <c r="B3067" s="119" t="s">
        <v>7369</v>
      </c>
      <c r="C3067" s="120"/>
      <c r="D3067" s="106">
        <v>102402</v>
      </c>
      <c r="E3067" s="107" t="s">
        <v>99</v>
      </c>
      <c r="F3067" s="108">
        <v>4267.6000000000004</v>
      </c>
      <c r="G3067" s="111">
        <v>42791</v>
      </c>
      <c r="H3067" s="93">
        <f t="shared" si="89"/>
        <v>4267.6000000000004</v>
      </c>
      <c r="I3067" s="108">
        <f t="shared" si="90"/>
        <v>0</v>
      </c>
      <c r="J3067" s="21"/>
    </row>
    <row r="3068" spans="1:10" x14ac:dyDescent="0.25">
      <c r="A3068" s="103">
        <v>42791</v>
      </c>
      <c r="B3068" s="119" t="s">
        <v>7370</v>
      </c>
      <c r="C3068" s="120"/>
      <c r="D3068" s="106">
        <v>102403</v>
      </c>
      <c r="E3068" s="107" t="s">
        <v>1797</v>
      </c>
      <c r="F3068" s="108">
        <v>9505.2999999999993</v>
      </c>
      <c r="G3068" s="111">
        <v>42738</v>
      </c>
      <c r="H3068" s="93">
        <f t="shared" si="89"/>
        <v>9505.2999999999993</v>
      </c>
      <c r="I3068" s="108">
        <f t="shared" si="90"/>
        <v>0</v>
      </c>
      <c r="J3068" s="21"/>
    </row>
    <row r="3069" spans="1:10" x14ac:dyDescent="0.25">
      <c r="A3069" s="103">
        <v>42791</v>
      </c>
      <c r="B3069" s="119" t="s">
        <v>7371</v>
      </c>
      <c r="C3069" s="120"/>
      <c r="D3069" s="106">
        <v>102404</v>
      </c>
      <c r="E3069" s="107" t="s">
        <v>268</v>
      </c>
      <c r="F3069" s="108">
        <v>452.4</v>
      </c>
      <c r="G3069" s="111">
        <v>42738</v>
      </c>
      <c r="H3069" s="93">
        <f t="shared" si="89"/>
        <v>452.4</v>
      </c>
      <c r="I3069" s="108">
        <f t="shared" si="90"/>
        <v>0</v>
      </c>
      <c r="J3069" s="21"/>
    </row>
    <row r="3070" spans="1:10" x14ac:dyDescent="0.25">
      <c r="A3070" s="103">
        <v>42791</v>
      </c>
      <c r="B3070" s="119" t="s">
        <v>7372</v>
      </c>
      <c r="C3070" s="120"/>
      <c r="D3070" s="106">
        <v>102405</v>
      </c>
      <c r="E3070" s="107" t="s">
        <v>79</v>
      </c>
      <c r="F3070" s="108">
        <v>3674.6</v>
      </c>
      <c r="G3070" s="111">
        <v>42791</v>
      </c>
      <c r="H3070" s="93">
        <f t="shared" si="89"/>
        <v>3674.6</v>
      </c>
      <c r="I3070" s="108">
        <f t="shared" si="90"/>
        <v>0</v>
      </c>
      <c r="J3070" s="21"/>
    </row>
    <row r="3071" spans="1:10" x14ac:dyDescent="0.25">
      <c r="A3071" s="103">
        <v>42791</v>
      </c>
      <c r="B3071" s="119" t="s">
        <v>7373</v>
      </c>
      <c r="C3071" s="120"/>
      <c r="D3071" s="106">
        <v>102406</v>
      </c>
      <c r="E3071" s="107" t="s">
        <v>509</v>
      </c>
      <c r="F3071" s="108">
        <v>21457</v>
      </c>
      <c r="G3071" s="111">
        <v>42798</v>
      </c>
      <c r="H3071" s="93">
        <f t="shared" si="89"/>
        <v>21457</v>
      </c>
      <c r="I3071" s="108">
        <f t="shared" si="90"/>
        <v>0</v>
      </c>
      <c r="J3071" s="21"/>
    </row>
    <row r="3072" spans="1:10" x14ac:dyDescent="0.25">
      <c r="A3072" s="103">
        <v>42791</v>
      </c>
      <c r="B3072" s="119" t="s">
        <v>7374</v>
      </c>
      <c r="C3072" s="120"/>
      <c r="D3072" s="106">
        <v>102407</v>
      </c>
      <c r="E3072" s="107" t="s">
        <v>450</v>
      </c>
      <c r="F3072" s="108">
        <v>1213.5999999999999</v>
      </c>
      <c r="G3072" s="111">
        <v>42791</v>
      </c>
      <c r="H3072" s="93">
        <f t="shared" si="89"/>
        <v>1213.5999999999999</v>
      </c>
      <c r="I3072" s="108">
        <f t="shared" si="90"/>
        <v>0</v>
      </c>
      <c r="J3072" s="21"/>
    </row>
    <row r="3073" spans="1:10" x14ac:dyDescent="0.25">
      <c r="A3073" s="103">
        <v>42791</v>
      </c>
      <c r="B3073" s="119" t="s">
        <v>7375</v>
      </c>
      <c r="C3073" s="120"/>
      <c r="D3073" s="106">
        <v>102408</v>
      </c>
      <c r="E3073" s="107" t="s">
        <v>83</v>
      </c>
      <c r="F3073" s="108">
        <v>1133</v>
      </c>
      <c r="G3073" s="111">
        <v>42791</v>
      </c>
      <c r="H3073" s="93">
        <f t="shared" si="89"/>
        <v>1133</v>
      </c>
      <c r="I3073" s="108">
        <f t="shared" si="90"/>
        <v>0</v>
      </c>
      <c r="J3073" s="21"/>
    </row>
    <row r="3074" spans="1:10" x14ac:dyDescent="0.25">
      <c r="A3074" s="103">
        <v>42791</v>
      </c>
      <c r="B3074" s="119" t="s">
        <v>7376</v>
      </c>
      <c r="C3074" s="120"/>
      <c r="D3074" s="106">
        <v>102409</v>
      </c>
      <c r="E3074" s="107" t="s">
        <v>92</v>
      </c>
      <c r="F3074" s="108">
        <v>2332.8000000000002</v>
      </c>
      <c r="G3074" s="111">
        <v>42791</v>
      </c>
      <c r="H3074" s="93">
        <f t="shared" si="89"/>
        <v>2332.8000000000002</v>
      </c>
      <c r="I3074" s="108">
        <f t="shared" si="90"/>
        <v>0</v>
      </c>
      <c r="J3074" s="21"/>
    </row>
    <row r="3075" spans="1:10" x14ac:dyDescent="0.25">
      <c r="A3075" s="103">
        <v>42791</v>
      </c>
      <c r="B3075" s="119" t="s">
        <v>7377</v>
      </c>
      <c r="C3075" s="120"/>
      <c r="D3075" s="106">
        <v>102410</v>
      </c>
      <c r="E3075" s="107" t="s">
        <v>240</v>
      </c>
      <c r="F3075" s="108">
        <v>4979.1000000000004</v>
      </c>
      <c r="G3075" s="111">
        <v>42791</v>
      </c>
      <c r="H3075" s="93">
        <f t="shared" si="89"/>
        <v>4979.1000000000004</v>
      </c>
      <c r="I3075" s="108">
        <f t="shared" si="90"/>
        <v>0</v>
      </c>
      <c r="J3075" s="21"/>
    </row>
    <row r="3076" spans="1:10" x14ac:dyDescent="0.25">
      <c r="A3076" s="103">
        <v>42791</v>
      </c>
      <c r="B3076" s="119" t="s">
        <v>7378</v>
      </c>
      <c r="C3076" s="120"/>
      <c r="D3076" s="106">
        <v>102411</v>
      </c>
      <c r="E3076" s="107" t="s">
        <v>1081</v>
      </c>
      <c r="F3076" s="108">
        <v>2008.48</v>
      </c>
      <c r="G3076" s="111">
        <v>42791</v>
      </c>
      <c r="H3076" s="93">
        <f t="shared" ref="H3076:H3139" si="91">F3076</f>
        <v>2008.48</v>
      </c>
      <c r="I3076" s="108">
        <f t="shared" si="90"/>
        <v>0</v>
      </c>
      <c r="J3076" s="21"/>
    </row>
    <row r="3077" spans="1:10" x14ac:dyDescent="0.25">
      <c r="A3077" s="103">
        <v>42791</v>
      </c>
      <c r="B3077" s="119" t="s">
        <v>7379</v>
      </c>
      <c r="C3077" s="120"/>
      <c r="D3077" s="106">
        <v>102412</v>
      </c>
      <c r="E3077" s="107" t="s">
        <v>103</v>
      </c>
      <c r="F3077" s="108">
        <v>2849.4</v>
      </c>
      <c r="G3077" s="111">
        <v>42791</v>
      </c>
      <c r="H3077" s="93">
        <f t="shared" si="91"/>
        <v>2849.4</v>
      </c>
      <c r="I3077" s="108">
        <f t="shared" si="90"/>
        <v>0</v>
      </c>
      <c r="J3077" s="21"/>
    </row>
    <row r="3078" spans="1:10" x14ac:dyDescent="0.25">
      <c r="A3078" s="103">
        <v>42791</v>
      </c>
      <c r="B3078" s="119" t="s">
        <v>7380</v>
      </c>
      <c r="C3078" s="120"/>
      <c r="D3078" s="106">
        <v>102413</v>
      </c>
      <c r="E3078" s="107" t="s">
        <v>1090</v>
      </c>
      <c r="F3078" s="108">
        <v>6072</v>
      </c>
      <c r="G3078" s="111">
        <v>42791</v>
      </c>
      <c r="H3078" s="93">
        <f t="shared" si="91"/>
        <v>6072</v>
      </c>
      <c r="I3078" s="108">
        <f t="shared" si="90"/>
        <v>0</v>
      </c>
      <c r="J3078" s="21"/>
    </row>
    <row r="3079" spans="1:10" x14ac:dyDescent="0.25">
      <c r="A3079" s="103">
        <v>42791</v>
      </c>
      <c r="B3079" s="119" t="s">
        <v>7381</v>
      </c>
      <c r="C3079" s="120"/>
      <c r="D3079" s="106">
        <v>102414</v>
      </c>
      <c r="E3079" s="107" t="s">
        <v>105</v>
      </c>
      <c r="F3079" s="108">
        <v>456.6</v>
      </c>
      <c r="G3079" s="111">
        <v>42791</v>
      </c>
      <c r="H3079" s="93">
        <f t="shared" si="91"/>
        <v>456.6</v>
      </c>
      <c r="I3079" s="108">
        <f t="shared" si="90"/>
        <v>0</v>
      </c>
      <c r="J3079" s="21"/>
    </row>
    <row r="3080" spans="1:10" x14ac:dyDescent="0.25">
      <c r="A3080" s="103">
        <v>42791</v>
      </c>
      <c r="B3080" s="119" t="s">
        <v>7382</v>
      </c>
      <c r="C3080" s="120"/>
      <c r="D3080" s="106">
        <v>102415</v>
      </c>
      <c r="E3080" s="107" t="s">
        <v>88</v>
      </c>
      <c r="F3080" s="108">
        <v>1671.4</v>
      </c>
      <c r="G3080" s="111">
        <v>42791</v>
      </c>
      <c r="H3080" s="93">
        <f t="shared" si="91"/>
        <v>1671.4</v>
      </c>
      <c r="I3080" s="108">
        <f t="shared" si="90"/>
        <v>0</v>
      </c>
      <c r="J3080" s="21"/>
    </row>
    <row r="3081" spans="1:10" x14ac:dyDescent="0.25">
      <c r="A3081" s="103">
        <v>42791</v>
      </c>
      <c r="B3081" s="119" t="s">
        <v>7383</v>
      </c>
      <c r="C3081" s="120"/>
      <c r="D3081" s="106">
        <v>102416</v>
      </c>
      <c r="E3081" s="107" t="s">
        <v>274</v>
      </c>
      <c r="F3081" s="108">
        <v>6148.12</v>
      </c>
      <c r="G3081" s="111">
        <v>42738</v>
      </c>
      <c r="H3081" s="93">
        <f t="shared" si="91"/>
        <v>6148.12</v>
      </c>
      <c r="I3081" s="108">
        <f t="shared" si="90"/>
        <v>0</v>
      </c>
      <c r="J3081" s="21"/>
    </row>
    <row r="3082" spans="1:10" x14ac:dyDescent="0.25">
      <c r="A3082" s="103">
        <v>42791</v>
      </c>
      <c r="B3082" s="119" t="s">
        <v>7384</v>
      </c>
      <c r="C3082" s="120"/>
      <c r="D3082" s="106">
        <v>102417</v>
      </c>
      <c r="E3082" s="107" t="s">
        <v>268</v>
      </c>
      <c r="F3082" s="108">
        <v>4459</v>
      </c>
      <c r="G3082" s="111">
        <v>42738</v>
      </c>
      <c r="H3082" s="93">
        <f t="shared" si="91"/>
        <v>4459</v>
      </c>
      <c r="I3082" s="108">
        <f t="shared" si="90"/>
        <v>0</v>
      </c>
      <c r="J3082" s="21"/>
    </row>
    <row r="3083" spans="1:10" x14ac:dyDescent="0.25">
      <c r="A3083" s="103">
        <v>42791</v>
      </c>
      <c r="B3083" s="119" t="s">
        <v>7385</v>
      </c>
      <c r="C3083" s="120"/>
      <c r="D3083" s="106">
        <v>102418</v>
      </c>
      <c r="E3083" s="107" t="s">
        <v>1666</v>
      </c>
      <c r="F3083" s="108">
        <v>2328</v>
      </c>
      <c r="G3083" s="111">
        <v>42738</v>
      </c>
      <c r="H3083" s="93">
        <f t="shared" si="91"/>
        <v>2328</v>
      </c>
      <c r="I3083" s="108">
        <f t="shared" si="90"/>
        <v>0</v>
      </c>
      <c r="J3083" s="21"/>
    </row>
    <row r="3084" spans="1:10" x14ac:dyDescent="0.25">
      <c r="A3084" s="103">
        <v>42791</v>
      </c>
      <c r="B3084" s="119" t="s">
        <v>7386</v>
      </c>
      <c r="C3084" s="120"/>
      <c r="D3084" s="106">
        <v>102419</v>
      </c>
      <c r="E3084" s="107" t="s">
        <v>30</v>
      </c>
      <c r="F3084" s="108">
        <v>435.6</v>
      </c>
      <c r="G3084" s="111">
        <v>42791</v>
      </c>
      <c r="H3084" s="93">
        <f t="shared" si="91"/>
        <v>435.6</v>
      </c>
      <c r="I3084" s="108">
        <f t="shared" si="90"/>
        <v>0</v>
      </c>
      <c r="J3084" s="21"/>
    </row>
    <row r="3085" spans="1:10" x14ac:dyDescent="0.25">
      <c r="A3085" s="103">
        <v>42791</v>
      </c>
      <c r="B3085" s="119" t="s">
        <v>7387</v>
      </c>
      <c r="C3085" s="120"/>
      <c r="D3085" s="106">
        <v>102420</v>
      </c>
      <c r="E3085" s="107" t="s">
        <v>1259</v>
      </c>
      <c r="F3085" s="108">
        <v>2450</v>
      </c>
      <c r="G3085" s="111">
        <v>42791</v>
      </c>
      <c r="H3085" s="93">
        <f t="shared" si="91"/>
        <v>2450</v>
      </c>
      <c r="I3085" s="108">
        <f t="shared" si="90"/>
        <v>0</v>
      </c>
      <c r="J3085" s="21"/>
    </row>
    <row r="3086" spans="1:10" x14ac:dyDescent="0.25">
      <c r="A3086" s="103">
        <v>42791</v>
      </c>
      <c r="B3086" s="119" t="s">
        <v>7388</v>
      </c>
      <c r="C3086" s="120"/>
      <c r="D3086" s="106">
        <v>102421</v>
      </c>
      <c r="E3086" s="107" t="s">
        <v>457</v>
      </c>
      <c r="F3086" s="108">
        <v>4384.8999999999996</v>
      </c>
      <c r="G3086" s="111">
        <v>42791</v>
      </c>
      <c r="H3086" s="93">
        <f t="shared" si="91"/>
        <v>4384.8999999999996</v>
      </c>
      <c r="I3086" s="108">
        <f t="shared" si="90"/>
        <v>0</v>
      </c>
      <c r="J3086" s="21"/>
    </row>
    <row r="3087" spans="1:10" x14ac:dyDescent="0.25">
      <c r="A3087" s="103">
        <v>42791</v>
      </c>
      <c r="B3087" s="119" t="s">
        <v>7389</v>
      </c>
      <c r="C3087" s="120"/>
      <c r="D3087" s="106">
        <v>102422</v>
      </c>
      <c r="E3087" s="107" t="s">
        <v>88</v>
      </c>
      <c r="F3087" s="108">
        <v>5372.8</v>
      </c>
      <c r="G3087" s="111">
        <v>42791</v>
      </c>
      <c r="H3087" s="93">
        <f t="shared" si="91"/>
        <v>5372.8</v>
      </c>
      <c r="I3087" s="108">
        <f t="shared" si="90"/>
        <v>0</v>
      </c>
      <c r="J3087" s="21"/>
    </row>
    <row r="3088" spans="1:10" x14ac:dyDescent="0.25">
      <c r="A3088" s="103">
        <v>42791</v>
      </c>
      <c r="B3088" s="119" t="s">
        <v>7390</v>
      </c>
      <c r="C3088" s="120"/>
      <c r="D3088" s="106">
        <v>102423</v>
      </c>
      <c r="E3088" s="107" t="s">
        <v>5273</v>
      </c>
      <c r="F3088" s="108">
        <v>35886.199999999997</v>
      </c>
      <c r="G3088" s="111">
        <v>42791</v>
      </c>
      <c r="H3088" s="93">
        <f t="shared" si="91"/>
        <v>35886.199999999997</v>
      </c>
      <c r="I3088" s="108">
        <f t="shared" si="90"/>
        <v>0</v>
      </c>
      <c r="J3088" s="21"/>
    </row>
    <row r="3089" spans="1:10" x14ac:dyDescent="0.25">
      <c r="A3089" s="103">
        <v>42791</v>
      </c>
      <c r="B3089" s="119" t="s">
        <v>7391</v>
      </c>
      <c r="C3089" s="120"/>
      <c r="D3089" s="106">
        <v>102424</v>
      </c>
      <c r="E3089" s="107" t="s">
        <v>109</v>
      </c>
      <c r="F3089" s="108">
        <v>4895.1000000000004</v>
      </c>
      <c r="G3089" s="111">
        <v>42791</v>
      </c>
      <c r="H3089" s="93">
        <f t="shared" si="91"/>
        <v>4895.1000000000004</v>
      </c>
      <c r="I3089" s="108">
        <f t="shared" si="90"/>
        <v>0</v>
      </c>
      <c r="J3089" s="21"/>
    </row>
    <row r="3090" spans="1:10" x14ac:dyDescent="0.25">
      <c r="A3090" s="103">
        <v>42791</v>
      </c>
      <c r="B3090" s="119" t="s">
        <v>7392</v>
      </c>
      <c r="C3090" s="120"/>
      <c r="D3090" s="106">
        <v>102425</v>
      </c>
      <c r="E3090" s="107" t="s">
        <v>125</v>
      </c>
      <c r="F3090" s="108">
        <v>8995</v>
      </c>
      <c r="G3090" s="111">
        <v>42791</v>
      </c>
      <c r="H3090" s="93">
        <f t="shared" si="91"/>
        <v>8995</v>
      </c>
      <c r="I3090" s="108">
        <f t="shared" si="90"/>
        <v>0</v>
      </c>
      <c r="J3090" s="21"/>
    </row>
    <row r="3091" spans="1:10" x14ac:dyDescent="0.25">
      <c r="A3091" s="103">
        <v>42791</v>
      </c>
      <c r="B3091" s="119" t="s">
        <v>7393</v>
      </c>
      <c r="C3091" s="120"/>
      <c r="D3091" s="106">
        <v>102426</v>
      </c>
      <c r="E3091" s="107" t="s">
        <v>785</v>
      </c>
      <c r="F3091" s="108">
        <v>4389</v>
      </c>
      <c r="G3091" s="111">
        <v>42791</v>
      </c>
      <c r="H3091" s="93">
        <f t="shared" si="91"/>
        <v>4389</v>
      </c>
      <c r="I3091" s="108">
        <f t="shared" si="90"/>
        <v>0</v>
      </c>
      <c r="J3091" s="21"/>
    </row>
    <row r="3092" spans="1:10" x14ac:dyDescent="0.25">
      <c r="A3092" s="103">
        <v>42791</v>
      </c>
      <c r="B3092" s="119" t="s">
        <v>7394</v>
      </c>
      <c r="C3092" s="120"/>
      <c r="D3092" s="106">
        <v>102427</v>
      </c>
      <c r="E3092" s="107" t="s">
        <v>1830</v>
      </c>
      <c r="F3092" s="108">
        <v>16867.400000000001</v>
      </c>
      <c r="G3092" s="111">
        <v>42791</v>
      </c>
      <c r="H3092" s="93">
        <f t="shared" si="91"/>
        <v>16867.400000000001</v>
      </c>
      <c r="I3092" s="108">
        <f t="shared" si="90"/>
        <v>0</v>
      </c>
      <c r="J3092" s="21"/>
    </row>
    <row r="3093" spans="1:10" x14ac:dyDescent="0.25">
      <c r="A3093" s="103">
        <v>42791</v>
      </c>
      <c r="B3093" s="119" t="s">
        <v>7395</v>
      </c>
      <c r="C3093" s="120"/>
      <c r="D3093" s="106">
        <v>102428</v>
      </c>
      <c r="E3093" s="107" t="s">
        <v>341</v>
      </c>
      <c r="F3093" s="108">
        <v>10000.08</v>
      </c>
      <c r="G3093" s="111">
        <v>42791</v>
      </c>
      <c r="H3093" s="93">
        <f t="shared" si="91"/>
        <v>10000.08</v>
      </c>
      <c r="I3093" s="108">
        <f t="shared" si="90"/>
        <v>0</v>
      </c>
      <c r="J3093" s="21"/>
    </row>
    <row r="3094" spans="1:10" x14ac:dyDescent="0.25">
      <c r="A3094" s="103">
        <v>42791</v>
      </c>
      <c r="B3094" s="119" t="s">
        <v>7396</v>
      </c>
      <c r="C3094" s="120"/>
      <c r="D3094" s="106">
        <v>102429</v>
      </c>
      <c r="E3094" s="107" t="s">
        <v>30</v>
      </c>
      <c r="F3094" s="108">
        <v>450</v>
      </c>
      <c r="G3094" s="111">
        <v>42791</v>
      </c>
      <c r="H3094" s="93">
        <f t="shared" si="91"/>
        <v>450</v>
      </c>
      <c r="I3094" s="108">
        <f t="shared" si="90"/>
        <v>0</v>
      </c>
      <c r="J3094" s="21"/>
    </row>
    <row r="3095" spans="1:10" x14ac:dyDescent="0.25">
      <c r="A3095" s="103">
        <v>42791</v>
      </c>
      <c r="B3095" s="119" t="s">
        <v>7397</v>
      </c>
      <c r="C3095" s="120"/>
      <c r="D3095" s="106">
        <v>102430</v>
      </c>
      <c r="E3095" s="107" t="s">
        <v>30</v>
      </c>
      <c r="F3095" s="108">
        <v>116.6</v>
      </c>
      <c r="G3095" s="111">
        <v>42791</v>
      </c>
      <c r="H3095" s="93">
        <f t="shared" si="91"/>
        <v>116.6</v>
      </c>
      <c r="I3095" s="108">
        <f t="shared" si="90"/>
        <v>0</v>
      </c>
      <c r="J3095" s="21"/>
    </row>
    <row r="3096" spans="1:10" x14ac:dyDescent="0.25">
      <c r="A3096" s="103">
        <v>42791</v>
      </c>
      <c r="B3096" s="119" t="s">
        <v>7398</v>
      </c>
      <c r="C3096" s="120"/>
      <c r="D3096" s="106">
        <v>102431</v>
      </c>
      <c r="E3096" s="107" t="s">
        <v>10</v>
      </c>
      <c r="F3096" s="108">
        <v>284489.56</v>
      </c>
      <c r="G3096" s="111">
        <v>42794</v>
      </c>
      <c r="H3096" s="93">
        <f t="shared" si="91"/>
        <v>284489.56</v>
      </c>
      <c r="I3096" s="108">
        <f t="shared" si="90"/>
        <v>0</v>
      </c>
      <c r="J3096" s="21"/>
    </row>
    <row r="3097" spans="1:10" x14ac:dyDescent="0.25">
      <c r="A3097" s="103">
        <v>42791</v>
      </c>
      <c r="B3097" s="119" t="s">
        <v>7399</v>
      </c>
      <c r="C3097" s="120"/>
      <c r="D3097" s="106">
        <v>102432</v>
      </c>
      <c r="E3097" s="107" t="s">
        <v>305</v>
      </c>
      <c r="F3097" s="108">
        <v>9225.2999999999993</v>
      </c>
      <c r="G3097" s="111">
        <v>42793</v>
      </c>
      <c r="H3097" s="93">
        <f t="shared" si="91"/>
        <v>9225.2999999999993</v>
      </c>
      <c r="I3097" s="108">
        <f t="shared" si="90"/>
        <v>0</v>
      </c>
      <c r="J3097" s="21"/>
    </row>
    <row r="3098" spans="1:10" x14ac:dyDescent="0.25">
      <c r="A3098" s="103">
        <v>42791</v>
      </c>
      <c r="B3098" s="119" t="s">
        <v>7400</v>
      </c>
      <c r="C3098" s="120"/>
      <c r="D3098" s="106">
        <v>102433</v>
      </c>
      <c r="E3098" s="107" t="s">
        <v>298</v>
      </c>
      <c r="F3098" s="108">
        <v>3720.2</v>
      </c>
      <c r="G3098" s="111">
        <v>42791</v>
      </c>
      <c r="H3098" s="93">
        <f t="shared" si="91"/>
        <v>3720.2</v>
      </c>
      <c r="I3098" s="108">
        <f t="shared" si="90"/>
        <v>0</v>
      </c>
      <c r="J3098" s="21"/>
    </row>
    <row r="3099" spans="1:10" x14ac:dyDescent="0.25">
      <c r="A3099" s="103">
        <v>42791</v>
      </c>
      <c r="B3099" s="119" t="s">
        <v>7401</v>
      </c>
      <c r="C3099" s="120"/>
      <c r="D3099" s="106">
        <v>102434</v>
      </c>
      <c r="E3099" s="107" t="s">
        <v>30</v>
      </c>
      <c r="F3099" s="108">
        <v>2572.8000000000002</v>
      </c>
      <c r="G3099" s="111">
        <v>42791</v>
      </c>
      <c r="H3099" s="93">
        <f t="shared" si="91"/>
        <v>2572.8000000000002</v>
      </c>
      <c r="I3099" s="108">
        <f t="shared" si="90"/>
        <v>0</v>
      </c>
      <c r="J3099" s="21"/>
    </row>
    <row r="3100" spans="1:10" x14ac:dyDescent="0.25">
      <c r="A3100" s="103">
        <v>42791</v>
      </c>
      <c r="B3100" s="119" t="s">
        <v>7402</v>
      </c>
      <c r="C3100" s="120"/>
      <c r="D3100" s="106">
        <v>102435</v>
      </c>
      <c r="E3100" s="116" t="s">
        <v>305</v>
      </c>
      <c r="F3100" s="117">
        <v>0</v>
      </c>
      <c r="G3100" s="118" t="s">
        <v>95</v>
      </c>
      <c r="H3100" s="117">
        <f t="shared" si="91"/>
        <v>0</v>
      </c>
      <c r="I3100" s="117">
        <f t="shared" si="90"/>
        <v>0</v>
      </c>
      <c r="J3100" s="21"/>
    </row>
    <row r="3101" spans="1:10" x14ac:dyDescent="0.25">
      <c r="A3101" s="103">
        <v>42791</v>
      </c>
      <c r="B3101" s="119" t="s">
        <v>7403</v>
      </c>
      <c r="C3101" s="120"/>
      <c r="D3101" s="106">
        <v>102436</v>
      </c>
      <c r="E3101" s="107" t="s">
        <v>476</v>
      </c>
      <c r="F3101" s="108">
        <v>32114</v>
      </c>
      <c r="G3101" s="111">
        <v>42794</v>
      </c>
      <c r="H3101" s="93">
        <f t="shared" si="91"/>
        <v>32114</v>
      </c>
      <c r="I3101" s="108">
        <f t="shared" si="90"/>
        <v>0</v>
      </c>
      <c r="J3101" s="21"/>
    </row>
    <row r="3102" spans="1:10" x14ac:dyDescent="0.25">
      <c r="A3102" s="103">
        <v>42791</v>
      </c>
      <c r="B3102" s="119" t="s">
        <v>7404</v>
      </c>
      <c r="C3102" s="120"/>
      <c r="D3102" s="106">
        <v>102437</v>
      </c>
      <c r="E3102" s="107" t="s">
        <v>305</v>
      </c>
      <c r="F3102" s="108">
        <v>5116.2</v>
      </c>
      <c r="G3102" s="111">
        <v>42809</v>
      </c>
      <c r="H3102" s="93">
        <f t="shared" si="91"/>
        <v>5116.2</v>
      </c>
      <c r="I3102" s="108">
        <f t="shared" si="90"/>
        <v>0</v>
      </c>
      <c r="J3102" s="21"/>
    </row>
    <row r="3103" spans="1:10" x14ac:dyDescent="0.25">
      <c r="A3103" s="103">
        <v>42791</v>
      </c>
      <c r="B3103" s="119" t="s">
        <v>7405</v>
      </c>
      <c r="C3103" s="120"/>
      <c r="D3103" s="106">
        <v>102438</v>
      </c>
      <c r="E3103" s="107" t="s">
        <v>67</v>
      </c>
      <c r="F3103" s="108">
        <v>27473.8</v>
      </c>
      <c r="G3103" s="111">
        <v>42798</v>
      </c>
      <c r="H3103" s="93">
        <f t="shared" si="91"/>
        <v>27473.8</v>
      </c>
      <c r="I3103" s="108">
        <f t="shared" si="90"/>
        <v>0</v>
      </c>
      <c r="J3103" s="21"/>
    </row>
    <row r="3104" spans="1:10" x14ac:dyDescent="0.25">
      <c r="A3104" s="103">
        <v>42791</v>
      </c>
      <c r="B3104" s="119" t="s">
        <v>7406</v>
      </c>
      <c r="C3104" s="120"/>
      <c r="D3104" s="106">
        <v>102439</v>
      </c>
      <c r="E3104" s="107" t="s">
        <v>168</v>
      </c>
      <c r="F3104" s="108">
        <v>706.2</v>
      </c>
      <c r="G3104" s="111">
        <v>42791</v>
      </c>
      <c r="H3104" s="93">
        <f t="shared" si="91"/>
        <v>706.2</v>
      </c>
      <c r="I3104" s="108">
        <f t="shared" si="90"/>
        <v>0</v>
      </c>
      <c r="J3104" s="21"/>
    </row>
    <row r="3105" spans="1:10" x14ac:dyDescent="0.25">
      <c r="A3105" s="103">
        <v>42791</v>
      </c>
      <c r="B3105" s="119" t="s">
        <v>7407</v>
      </c>
      <c r="C3105" s="120"/>
      <c r="D3105" s="106">
        <v>102440</v>
      </c>
      <c r="E3105" s="107" t="s">
        <v>531</v>
      </c>
      <c r="F3105" s="108">
        <v>34377.800000000003</v>
      </c>
      <c r="G3105" s="111">
        <v>42792</v>
      </c>
      <c r="H3105" s="93">
        <f t="shared" si="91"/>
        <v>34377.800000000003</v>
      </c>
      <c r="I3105" s="108">
        <f t="shared" si="90"/>
        <v>0</v>
      </c>
      <c r="J3105" s="21"/>
    </row>
    <row r="3106" spans="1:10" x14ac:dyDescent="0.25">
      <c r="A3106" s="103">
        <v>42791</v>
      </c>
      <c r="B3106" s="119" t="s">
        <v>7408</v>
      </c>
      <c r="C3106" s="120"/>
      <c r="D3106" s="106">
        <v>102441</v>
      </c>
      <c r="E3106" s="107" t="s">
        <v>30</v>
      </c>
      <c r="F3106" s="108">
        <v>2194.1999999999998</v>
      </c>
      <c r="G3106" s="111">
        <v>42791</v>
      </c>
      <c r="H3106" s="93">
        <f t="shared" si="91"/>
        <v>2194.1999999999998</v>
      </c>
      <c r="I3106" s="108">
        <f t="shared" si="90"/>
        <v>0</v>
      </c>
      <c r="J3106" s="21"/>
    </row>
    <row r="3107" spans="1:10" x14ac:dyDescent="0.25">
      <c r="A3107" s="103">
        <v>42791</v>
      </c>
      <c r="B3107" s="119" t="s">
        <v>7409</v>
      </c>
      <c r="C3107" s="120"/>
      <c r="D3107" s="106">
        <v>102442</v>
      </c>
      <c r="E3107" s="107" t="s">
        <v>12</v>
      </c>
      <c r="F3107" s="108">
        <v>2560.6</v>
      </c>
      <c r="G3107" s="111">
        <v>42791</v>
      </c>
      <c r="H3107" s="93">
        <f t="shared" si="91"/>
        <v>2560.6</v>
      </c>
      <c r="I3107" s="108">
        <f t="shared" si="90"/>
        <v>0</v>
      </c>
      <c r="J3107" s="21"/>
    </row>
    <row r="3108" spans="1:10" x14ac:dyDescent="0.25">
      <c r="A3108" s="103">
        <v>42791</v>
      </c>
      <c r="B3108" s="119" t="s">
        <v>7410</v>
      </c>
      <c r="C3108" s="120"/>
      <c r="D3108" s="106">
        <v>102443</v>
      </c>
      <c r="E3108" s="107" t="s">
        <v>773</v>
      </c>
      <c r="F3108" s="108">
        <v>3339.4</v>
      </c>
      <c r="G3108" s="111">
        <v>42791</v>
      </c>
      <c r="H3108" s="93">
        <f t="shared" si="91"/>
        <v>3339.4</v>
      </c>
      <c r="I3108" s="108">
        <f t="shared" si="90"/>
        <v>0</v>
      </c>
      <c r="J3108" s="21"/>
    </row>
    <row r="3109" spans="1:10" x14ac:dyDescent="0.25">
      <c r="A3109" s="103">
        <v>42791</v>
      </c>
      <c r="B3109" s="119" t="s">
        <v>7411</v>
      </c>
      <c r="C3109" s="120"/>
      <c r="D3109" s="106">
        <v>102444</v>
      </c>
      <c r="E3109" s="107" t="s">
        <v>155</v>
      </c>
      <c r="F3109" s="108">
        <v>18231.2</v>
      </c>
      <c r="G3109" s="111">
        <v>42738</v>
      </c>
      <c r="H3109" s="93">
        <f t="shared" si="91"/>
        <v>18231.2</v>
      </c>
      <c r="I3109" s="108">
        <f t="shared" si="90"/>
        <v>0</v>
      </c>
      <c r="J3109" s="21"/>
    </row>
    <row r="3110" spans="1:10" x14ac:dyDescent="0.25">
      <c r="A3110" s="103">
        <v>42791</v>
      </c>
      <c r="B3110" s="119" t="s">
        <v>7412</v>
      </c>
      <c r="C3110" s="120"/>
      <c r="D3110" s="106">
        <v>102445</v>
      </c>
      <c r="E3110" s="107" t="s">
        <v>165</v>
      </c>
      <c r="F3110" s="108">
        <v>7581.2</v>
      </c>
      <c r="G3110" s="111">
        <v>42804</v>
      </c>
      <c r="H3110" s="93">
        <f t="shared" si="91"/>
        <v>7581.2</v>
      </c>
      <c r="I3110" s="108">
        <f t="shared" si="90"/>
        <v>0</v>
      </c>
      <c r="J3110" s="21"/>
    </row>
    <row r="3111" spans="1:10" x14ac:dyDescent="0.25">
      <c r="A3111" s="103">
        <v>42791</v>
      </c>
      <c r="B3111" s="119" t="s">
        <v>7413</v>
      </c>
      <c r="C3111" s="120"/>
      <c r="D3111" s="106">
        <v>102446</v>
      </c>
      <c r="E3111" s="107" t="s">
        <v>1116</v>
      </c>
      <c r="F3111" s="108">
        <v>4729.2</v>
      </c>
      <c r="G3111" s="111">
        <v>42792</v>
      </c>
      <c r="H3111" s="93">
        <f t="shared" si="91"/>
        <v>4729.2</v>
      </c>
      <c r="I3111" s="108">
        <f t="shared" si="90"/>
        <v>0</v>
      </c>
      <c r="J3111" s="21"/>
    </row>
    <row r="3112" spans="1:10" x14ac:dyDescent="0.25">
      <c r="A3112" s="103">
        <v>42791</v>
      </c>
      <c r="B3112" s="119" t="s">
        <v>7414</v>
      </c>
      <c r="C3112" s="120"/>
      <c r="D3112" s="106">
        <v>102447</v>
      </c>
      <c r="E3112" s="107" t="s">
        <v>289</v>
      </c>
      <c r="F3112" s="108">
        <v>102225.48</v>
      </c>
      <c r="G3112" s="111">
        <v>42807</v>
      </c>
      <c r="H3112" s="93">
        <f t="shared" si="91"/>
        <v>102225.48</v>
      </c>
      <c r="I3112" s="108">
        <f t="shared" si="90"/>
        <v>0</v>
      </c>
      <c r="J3112" s="21"/>
    </row>
    <row r="3113" spans="1:10" x14ac:dyDescent="0.25">
      <c r="A3113" s="103">
        <v>42791</v>
      </c>
      <c r="B3113" s="119" t="s">
        <v>7415</v>
      </c>
      <c r="C3113" s="120"/>
      <c r="D3113" s="106">
        <v>102448</v>
      </c>
      <c r="E3113" s="107" t="s">
        <v>858</v>
      </c>
      <c r="F3113" s="108">
        <v>2201</v>
      </c>
      <c r="G3113" s="111">
        <v>42791</v>
      </c>
      <c r="H3113" s="93">
        <f t="shared" si="91"/>
        <v>2201</v>
      </c>
      <c r="I3113" s="108">
        <f t="shared" si="90"/>
        <v>0</v>
      </c>
      <c r="J3113" s="21"/>
    </row>
    <row r="3114" spans="1:10" x14ac:dyDescent="0.25">
      <c r="A3114" s="103">
        <v>42791</v>
      </c>
      <c r="B3114" s="119" t="s">
        <v>7416</v>
      </c>
      <c r="C3114" s="120"/>
      <c r="D3114" s="106">
        <v>102449</v>
      </c>
      <c r="E3114" s="107" t="s">
        <v>172</v>
      </c>
      <c r="F3114" s="108">
        <v>13537.4</v>
      </c>
      <c r="G3114" s="111">
        <v>42804</v>
      </c>
      <c r="H3114" s="93">
        <f t="shared" si="91"/>
        <v>13537.4</v>
      </c>
      <c r="I3114" s="108">
        <f t="shared" si="90"/>
        <v>0</v>
      </c>
      <c r="J3114" s="21"/>
    </row>
    <row r="3115" spans="1:10" x14ac:dyDescent="0.25">
      <c r="A3115" s="103">
        <v>42791</v>
      </c>
      <c r="B3115" s="119" t="s">
        <v>7417</v>
      </c>
      <c r="C3115" s="120"/>
      <c r="D3115" s="106">
        <v>102450</v>
      </c>
      <c r="E3115" s="107" t="s">
        <v>163</v>
      </c>
      <c r="F3115" s="108">
        <v>17391.2</v>
      </c>
      <c r="G3115" s="111">
        <v>42804</v>
      </c>
      <c r="H3115" s="93">
        <f t="shared" si="91"/>
        <v>17391.2</v>
      </c>
      <c r="I3115" s="108">
        <f t="shared" si="90"/>
        <v>0</v>
      </c>
      <c r="J3115" s="21"/>
    </row>
    <row r="3116" spans="1:10" ht="30" x14ac:dyDescent="0.25">
      <c r="A3116" s="103">
        <v>42791</v>
      </c>
      <c r="B3116" s="119" t="s">
        <v>7418</v>
      </c>
      <c r="C3116" s="120"/>
      <c r="D3116" s="106">
        <v>102451</v>
      </c>
      <c r="E3116" s="107" t="s">
        <v>10</v>
      </c>
      <c r="F3116" s="108">
        <v>219334.68</v>
      </c>
      <c r="G3116" s="114" t="s">
        <v>7752</v>
      </c>
      <c r="H3116" s="115">
        <f>203821.83+15512.85</f>
        <v>219334.68</v>
      </c>
      <c r="I3116" s="115">
        <f t="shared" si="90"/>
        <v>0</v>
      </c>
      <c r="J3116" s="21"/>
    </row>
    <row r="3117" spans="1:10" x14ac:dyDescent="0.25">
      <c r="A3117" s="103">
        <v>42791</v>
      </c>
      <c r="B3117" s="119" t="s">
        <v>7419</v>
      </c>
      <c r="C3117" s="120"/>
      <c r="D3117" s="106">
        <v>102452</v>
      </c>
      <c r="E3117" s="107" t="s">
        <v>30</v>
      </c>
      <c r="F3117" s="108">
        <v>221</v>
      </c>
      <c r="G3117" s="111">
        <v>42791</v>
      </c>
      <c r="H3117" s="93">
        <f t="shared" si="91"/>
        <v>221</v>
      </c>
      <c r="I3117" s="108">
        <f t="shared" si="90"/>
        <v>0</v>
      </c>
      <c r="J3117" s="21"/>
    </row>
    <row r="3118" spans="1:10" x14ac:dyDescent="0.25">
      <c r="A3118" s="103">
        <v>42791</v>
      </c>
      <c r="B3118" s="119" t="s">
        <v>7420</v>
      </c>
      <c r="C3118" s="120"/>
      <c r="D3118" s="106">
        <v>102453</v>
      </c>
      <c r="E3118" s="107" t="s">
        <v>7421</v>
      </c>
      <c r="F3118" s="108">
        <v>3146.4</v>
      </c>
      <c r="G3118" s="111">
        <v>42791</v>
      </c>
      <c r="H3118" s="93">
        <f t="shared" si="91"/>
        <v>3146.4</v>
      </c>
      <c r="I3118" s="108">
        <f t="shared" si="90"/>
        <v>0</v>
      </c>
      <c r="J3118" s="21"/>
    </row>
    <row r="3119" spans="1:10" x14ac:dyDescent="0.25">
      <c r="A3119" s="103">
        <v>42791</v>
      </c>
      <c r="B3119" s="119" t="s">
        <v>7422</v>
      </c>
      <c r="C3119" s="120"/>
      <c r="D3119" s="106">
        <v>102454</v>
      </c>
      <c r="E3119" s="107" t="s">
        <v>115</v>
      </c>
      <c r="F3119" s="108">
        <v>3942.25</v>
      </c>
      <c r="G3119" s="111">
        <v>42798</v>
      </c>
      <c r="H3119" s="93">
        <f t="shared" si="91"/>
        <v>3942.25</v>
      </c>
      <c r="I3119" s="108">
        <f t="shared" si="90"/>
        <v>0</v>
      </c>
      <c r="J3119" s="21"/>
    </row>
    <row r="3120" spans="1:10" x14ac:dyDescent="0.25">
      <c r="A3120" s="103">
        <v>42791</v>
      </c>
      <c r="B3120" s="119" t="s">
        <v>7423</v>
      </c>
      <c r="C3120" s="120"/>
      <c r="D3120" s="106">
        <v>102455</v>
      </c>
      <c r="E3120" s="107" t="s">
        <v>7421</v>
      </c>
      <c r="F3120" s="108">
        <v>424.8</v>
      </c>
      <c r="G3120" s="111">
        <v>42791</v>
      </c>
      <c r="H3120" s="93">
        <f t="shared" si="91"/>
        <v>424.8</v>
      </c>
      <c r="I3120" s="108">
        <f t="shared" si="90"/>
        <v>0</v>
      </c>
      <c r="J3120" s="21"/>
    </row>
    <row r="3121" spans="1:10" x14ac:dyDescent="0.25">
      <c r="A3121" s="103">
        <v>42791</v>
      </c>
      <c r="B3121" s="119" t="s">
        <v>7424</v>
      </c>
      <c r="C3121" s="120"/>
      <c r="D3121" s="106">
        <v>102456</v>
      </c>
      <c r="E3121" s="116" t="s">
        <v>2240</v>
      </c>
      <c r="F3121" s="117">
        <v>0</v>
      </c>
      <c r="G3121" s="118" t="s">
        <v>95</v>
      </c>
      <c r="H3121" s="117">
        <f t="shared" si="91"/>
        <v>0</v>
      </c>
      <c r="I3121" s="117">
        <f t="shared" si="90"/>
        <v>0</v>
      </c>
      <c r="J3121" s="21"/>
    </row>
    <row r="3122" spans="1:10" x14ac:dyDescent="0.25">
      <c r="A3122" s="103">
        <v>42791</v>
      </c>
      <c r="B3122" s="119" t="s">
        <v>7425</v>
      </c>
      <c r="C3122" s="120"/>
      <c r="D3122" s="106">
        <v>102457</v>
      </c>
      <c r="E3122" s="107" t="s">
        <v>2240</v>
      </c>
      <c r="F3122" s="108">
        <v>8619.9</v>
      </c>
      <c r="G3122" s="111">
        <v>42791</v>
      </c>
      <c r="H3122" s="93">
        <f t="shared" si="91"/>
        <v>8619.9</v>
      </c>
      <c r="I3122" s="108">
        <f t="shared" si="90"/>
        <v>0</v>
      </c>
      <c r="J3122" s="21"/>
    </row>
    <row r="3123" spans="1:10" x14ac:dyDescent="0.25">
      <c r="A3123" s="103">
        <v>42791</v>
      </c>
      <c r="B3123" s="119" t="s">
        <v>7426</v>
      </c>
      <c r="C3123" s="120"/>
      <c r="D3123" s="106">
        <v>102458</v>
      </c>
      <c r="E3123" s="107" t="s">
        <v>133</v>
      </c>
      <c r="F3123" s="108">
        <v>352.4</v>
      </c>
      <c r="G3123" s="111">
        <v>42791</v>
      </c>
      <c r="H3123" s="93">
        <f t="shared" si="91"/>
        <v>352.4</v>
      </c>
      <c r="I3123" s="108">
        <f t="shared" si="90"/>
        <v>0</v>
      </c>
      <c r="J3123" s="21"/>
    </row>
    <row r="3124" spans="1:10" x14ac:dyDescent="0.25">
      <c r="A3124" s="103">
        <v>42791</v>
      </c>
      <c r="B3124" s="119" t="s">
        <v>7427</v>
      </c>
      <c r="C3124" s="120"/>
      <c r="D3124" s="106">
        <v>102459</v>
      </c>
      <c r="E3124" s="107" t="s">
        <v>149</v>
      </c>
      <c r="F3124" s="108">
        <v>11503</v>
      </c>
      <c r="G3124" s="111">
        <v>42791</v>
      </c>
      <c r="H3124" s="93">
        <f t="shared" si="91"/>
        <v>11503</v>
      </c>
      <c r="I3124" s="108">
        <f t="shared" si="90"/>
        <v>0</v>
      </c>
      <c r="J3124" s="21"/>
    </row>
    <row r="3125" spans="1:10" x14ac:dyDescent="0.25">
      <c r="A3125" s="103">
        <v>42791</v>
      </c>
      <c r="B3125" s="119" t="s">
        <v>7428</v>
      </c>
      <c r="C3125" s="120"/>
      <c r="D3125" s="106">
        <v>102460</v>
      </c>
      <c r="E3125" s="107" t="s">
        <v>302</v>
      </c>
      <c r="F3125" s="108">
        <v>15006.6</v>
      </c>
      <c r="G3125" s="111">
        <v>42791</v>
      </c>
      <c r="H3125" s="93">
        <f t="shared" si="91"/>
        <v>15006.6</v>
      </c>
      <c r="I3125" s="108">
        <f t="shared" si="90"/>
        <v>0</v>
      </c>
      <c r="J3125" s="21"/>
    </row>
    <row r="3126" spans="1:10" x14ac:dyDescent="0.25">
      <c r="A3126" s="103">
        <v>42791</v>
      </c>
      <c r="B3126" s="119" t="s">
        <v>7429</v>
      </c>
      <c r="C3126" s="120"/>
      <c r="D3126" s="106">
        <v>102461</v>
      </c>
      <c r="E3126" s="107" t="s">
        <v>61</v>
      </c>
      <c r="F3126" s="108">
        <v>8706.1</v>
      </c>
      <c r="G3126" s="111">
        <v>42791</v>
      </c>
      <c r="H3126" s="93">
        <f t="shared" si="91"/>
        <v>8706.1</v>
      </c>
      <c r="I3126" s="108">
        <f t="shared" si="90"/>
        <v>0</v>
      </c>
      <c r="J3126" s="21"/>
    </row>
    <row r="3127" spans="1:10" x14ac:dyDescent="0.25">
      <c r="A3127" s="103">
        <v>42791</v>
      </c>
      <c r="B3127" s="119" t="s">
        <v>7430</v>
      </c>
      <c r="C3127" s="120"/>
      <c r="D3127" s="106">
        <v>102462</v>
      </c>
      <c r="E3127" s="107" t="s">
        <v>57</v>
      </c>
      <c r="F3127" s="108">
        <v>479.4</v>
      </c>
      <c r="G3127" s="111">
        <v>42791</v>
      </c>
      <c r="H3127" s="93">
        <f t="shared" si="91"/>
        <v>479.4</v>
      </c>
      <c r="I3127" s="108">
        <f t="shared" si="90"/>
        <v>0</v>
      </c>
      <c r="J3127" s="21"/>
    </row>
    <row r="3128" spans="1:10" x14ac:dyDescent="0.25">
      <c r="A3128" s="103">
        <v>42791</v>
      </c>
      <c r="B3128" s="119" t="s">
        <v>7431</v>
      </c>
      <c r="C3128" s="120"/>
      <c r="D3128" s="106">
        <v>102463</v>
      </c>
      <c r="E3128" s="107" t="s">
        <v>486</v>
      </c>
      <c r="F3128" s="108">
        <v>3033.6</v>
      </c>
      <c r="G3128" s="111">
        <v>42791</v>
      </c>
      <c r="H3128" s="93">
        <f t="shared" si="91"/>
        <v>3033.6</v>
      </c>
      <c r="I3128" s="108">
        <f t="shared" ref="I3128:I3191" si="92">F3128-H3128</f>
        <v>0</v>
      </c>
      <c r="J3128" s="21"/>
    </row>
    <row r="3129" spans="1:10" x14ac:dyDescent="0.25">
      <c r="A3129" s="103">
        <v>42791</v>
      </c>
      <c r="B3129" s="119" t="s">
        <v>7432</v>
      </c>
      <c r="C3129" s="120"/>
      <c r="D3129" s="106">
        <v>102464</v>
      </c>
      <c r="E3129" s="107" t="s">
        <v>331</v>
      </c>
      <c r="F3129" s="108">
        <v>2187</v>
      </c>
      <c r="G3129" s="111">
        <v>42791</v>
      </c>
      <c r="H3129" s="93">
        <f t="shared" si="91"/>
        <v>2187</v>
      </c>
      <c r="I3129" s="108">
        <f t="shared" si="92"/>
        <v>0</v>
      </c>
      <c r="J3129" s="21"/>
    </row>
    <row r="3130" spans="1:10" x14ac:dyDescent="0.25">
      <c r="A3130" s="103">
        <v>42791</v>
      </c>
      <c r="B3130" s="119" t="s">
        <v>7433</v>
      </c>
      <c r="C3130" s="120"/>
      <c r="D3130" s="106">
        <v>102465</v>
      </c>
      <c r="E3130" s="107" t="s">
        <v>53</v>
      </c>
      <c r="F3130" s="108">
        <v>1732.5</v>
      </c>
      <c r="G3130" s="111">
        <v>42791</v>
      </c>
      <c r="H3130" s="93">
        <f t="shared" si="91"/>
        <v>1732.5</v>
      </c>
      <c r="I3130" s="108">
        <f t="shared" si="92"/>
        <v>0</v>
      </c>
      <c r="J3130" s="21"/>
    </row>
    <row r="3131" spans="1:10" x14ac:dyDescent="0.25">
      <c r="A3131" s="103">
        <v>42791</v>
      </c>
      <c r="B3131" s="119" t="s">
        <v>7434</v>
      </c>
      <c r="C3131" s="120"/>
      <c r="D3131" s="106">
        <v>102466</v>
      </c>
      <c r="E3131" s="107" t="s">
        <v>30</v>
      </c>
      <c r="F3131" s="108">
        <v>384</v>
      </c>
      <c r="G3131" s="111">
        <v>42791</v>
      </c>
      <c r="H3131" s="93">
        <f t="shared" si="91"/>
        <v>384</v>
      </c>
      <c r="I3131" s="108">
        <f t="shared" si="92"/>
        <v>0</v>
      </c>
      <c r="J3131" s="21"/>
    </row>
    <row r="3132" spans="1:10" x14ac:dyDescent="0.25">
      <c r="A3132" s="103">
        <v>42791</v>
      </c>
      <c r="B3132" s="119" t="s">
        <v>7435</v>
      </c>
      <c r="C3132" s="120"/>
      <c r="D3132" s="106">
        <v>102467</v>
      </c>
      <c r="E3132" s="107" t="s">
        <v>3998</v>
      </c>
      <c r="F3132" s="108">
        <v>3962.1</v>
      </c>
      <c r="G3132" s="111">
        <v>42798</v>
      </c>
      <c r="H3132" s="93">
        <f t="shared" si="91"/>
        <v>3962.1</v>
      </c>
      <c r="I3132" s="108">
        <f t="shared" si="92"/>
        <v>0</v>
      </c>
      <c r="J3132" s="21"/>
    </row>
    <row r="3133" spans="1:10" x14ac:dyDescent="0.25">
      <c r="A3133" s="103">
        <v>42791</v>
      </c>
      <c r="B3133" s="119" t="s">
        <v>7436</v>
      </c>
      <c r="C3133" s="120"/>
      <c r="D3133" s="106">
        <v>102468</v>
      </c>
      <c r="E3133" s="107" t="s">
        <v>21</v>
      </c>
      <c r="F3133" s="108">
        <v>60215.6</v>
      </c>
      <c r="G3133" s="114">
        <v>42807</v>
      </c>
      <c r="H3133" s="115">
        <f>1128.6+21899.6+37187.4</f>
        <v>60215.6</v>
      </c>
      <c r="I3133" s="115">
        <f t="shared" si="92"/>
        <v>0</v>
      </c>
      <c r="J3133" s="21"/>
    </row>
    <row r="3134" spans="1:10" x14ac:dyDescent="0.25">
      <c r="A3134" s="103">
        <v>42791</v>
      </c>
      <c r="B3134" s="119" t="s">
        <v>7437</v>
      </c>
      <c r="C3134" s="120"/>
      <c r="D3134" s="106">
        <v>102469</v>
      </c>
      <c r="E3134" s="107" t="s">
        <v>879</v>
      </c>
      <c r="F3134" s="108">
        <v>387.6</v>
      </c>
      <c r="G3134" s="111">
        <v>42791</v>
      </c>
      <c r="H3134" s="93">
        <f t="shared" si="91"/>
        <v>387.6</v>
      </c>
      <c r="I3134" s="108">
        <f t="shared" si="92"/>
        <v>0</v>
      </c>
      <c r="J3134" s="21"/>
    </row>
    <row r="3135" spans="1:10" x14ac:dyDescent="0.25">
      <c r="A3135" s="103">
        <v>42791</v>
      </c>
      <c r="B3135" s="119" t="s">
        <v>7438</v>
      </c>
      <c r="C3135" s="120"/>
      <c r="D3135" s="106">
        <v>102470</v>
      </c>
      <c r="E3135" s="107" t="s">
        <v>30</v>
      </c>
      <c r="F3135" s="108">
        <v>1079.2</v>
      </c>
      <c r="G3135" s="111">
        <v>42791</v>
      </c>
      <c r="H3135" s="93">
        <f t="shared" si="91"/>
        <v>1079.2</v>
      </c>
      <c r="I3135" s="108">
        <f t="shared" si="92"/>
        <v>0</v>
      </c>
      <c r="J3135" s="21"/>
    </row>
    <row r="3136" spans="1:10" x14ac:dyDescent="0.25">
      <c r="A3136" s="103">
        <v>42791</v>
      </c>
      <c r="B3136" s="119" t="s">
        <v>7439</v>
      </c>
      <c r="C3136" s="120"/>
      <c r="D3136" s="106">
        <v>102471</v>
      </c>
      <c r="E3136" s="107" t="s">
        <v>492</v>
      </c>
      <c r="F3136" s="108">
        <v>23961.5</v>
      </c>
      <c r="G3136" s="111">
        <v>42793</v>
      </c>
      <c r="H3136" s="93">
        <f t="shared" si="91"/>
        <v>23961.5</v>
      </c>
      <c r="I3136" s="108">
        <f t="shared" si="92"/>
        <v>0</v>
      </c>
      <c r="J3136" s="21"/>
    </row>
    <row r="3137" spans="1:10" x14ac:dyDescent="0.25">
      <c r="A3137" s="103">
        <v>42791</v>
      </c>
      <c r="B3137" s="119" t="s">
        <v>7440</v>
      </c>
      <c r="C3137" s="120"/>
      <c r="D3137" s="106">
        <v>102472</v>
      </c>
      <c r="E3137" s="107" t="s">
        <v>182</v>
      </c>
      <c r="F3137" s="108">
        <v>4700</v>
      </c>
      <c r="G3137" s="111">
        <v>42792</v>
      </c>
      <c r="H3137" s="93">
        <f t="shared" si="91"/>
        <v>4700</v>
      </c>
      <c r="I3137" s="108">
        <f t="shared" si="92"/>
        <v>0</v>
      </c>
      <c r="J3137" s="21"/>
    </row>
    <row r="3138" spans="1:10" x14ac:dyDescent="0.25">
      <c r="A3138" s="103">
        <v>42791</v>
      </c>
      <c r="B3138" s="119" t="s">
        <v>7441</v>
      </c>
      <c r="C3138" s="120"/>
      <c r="D3138" s="106">
        <v>102473</v>
      </c>
      <c r="E3138" s="107" t="s">
        <v>21</v>
      </c>
      <c r="F3138" s="108">
        <v>1644.2</v>
      </c>
      <c r="G3138" s="111">
        <v>42807</v>
      </c>
      <c r="H3138" s="93">
        <f t="shared" si="91"/>
        <v>1644.2</v>
      </c>
      <c r="I3138" s="108">
        <f t="shared" si="92"/>
        <v>0</v>
      </c>
      <c r="J3138" s="21"/>
    </row>
    <row r="3139" spans="1:10" x14ac:dyDescent="0.25">
      <c r="A3139" s="103">
        <v>42791</v>
      </c>
      <c r="B3139" s="119" t="s">
        <v>7442</v>
      </c>
      <c r="C3139" s="120"/>
      <c r="D3139" s="106">
        <v>102474</v>
      </c>
      <c r="E3139" s="107" t="s">
        <v>470</v>
      </c>
      <c r="F3139" s="108">
        <v>6347.2</v>
      </c>
      <c r="G3139" s="111">
        <v>42793</v>
      </c>
      <c r="H3139" s="93">
        <f t="shared" si="91"/>
        <v>6347.2</v>
      </c>
      <c r="I3139" s="108">
        <f t="shared" si="92"/>
        <v>0</v>
      </c>
      <c r="J3139" s="21"/>
    </row>
    <row r="3140" spans="1:10" x14ac:dyDescent="0.25">
      <c r="A3140" s="103">
        <v>42791</v>
      </c>
      <c r="B3140" s="119" t="s">
        <v>7443</v>
      </c>
      <c r="C3140" s="120"/>
      <c r="D3140" s="106">
        <v>102475</v>
      </c>
      <c r="E3140" s="107" t="s">
        <v>341</v>
      </c>
      <c r="F3140" s="108">
        <v>115.92</v>
      </c>
      <c r="G3140" s="111">
        <v>42793</v>
      </c>
      <c r="H3140" s="93">
        <f t="shared" ref="H3140:H3203" si="93">F3140</f>
        <v>115.92</v>
      </c>
      <c r="I3140" s="108">
        <f t="shared" si="92"/>
        <v>0</v>
      </c>
      <c r="J3140" s="21"/>
    </row>
    <row r="3141" spans="1:10" x14ac:dyDescent="0.25">
      <c r="A3141" s="103">
        <v>42791</v>
      </c>
      <c r="B3141" s="119" t="s">
        <v>7444</v>
      </c>
      <c r="C3141" s="120"/>
      <c r="D3141" s="106">
        <v>102476</v>
      </c>
      <c r="E3141" s="107" t="s">
        <v>193</v>
      </c>
      <c r="F3141" s="108">
        <v>3707.6</v>
      </c>
      <c r="G3141" s="111">
        <v>42792</v>
      </c>
      <c r="H3141" s="93">
        <f t="shared" si="93"/>
        <v>3707.6</v>
      </c>
      <c r="I3141" s="108">
        <f t="shared" si="92"/>
        <v>0</v>
      </c>
      <c r="J3141" s="21"/>
    </row>
    <row r="3142" spans="1:10" x14ac:dyDescent="0.25">
      <c r="A3142" s="103">
        <v>42791</v>
      </c>
      <c r="B3142" s="119" t="s">
        <v>7445</v>
      </c>
      <c r="C3142" s="120"/>
      <c r="D3142" s="106">
        <v>102477</v>
      </c>
      <c r="E3142" s="107" t="s">
        <v>2535</v>
      </c>
      <c r="F3142" s="108">
        <v>3353</v>
      </c>
      <c r="G3142" s="111">
        <v>42792</v>
      </c>
      <c r="H3142" s="93">
        <f t="shared" si="93"/>
        <v>3353</v>
      </c>
      <c r="I3142" s="108">
        <f t="shared" si="92"/>
        <v>0</v>
      </c>
      <c r="J3142" s="21"/>
    </row>
    <row r="3143" spans="1:10" x14ac:dyDescent="0.25">
      <c r="A3143" s="103">
        <v>42791</v>
      </c>
      <c r="B3143" s="119" t="s">
        <v>7446</v>
      </c>
      <c r="C3143" s="120"/>
      <c r="D3143" s="106">
        <v>102478</v>
      </c>
      <c r="E3143" s="107" t="s">
        <v>1925</v>
      </c>
      <c r="F3143" s="108">
        <v>417.6</v>
      </c>
      <c r="G3143" s="111">
        <v>42791</v>
      </c>
      <c r="H3143" s="93">
        <f t="shared" si="93"/>
        <v>417.6</v>
      </c>
      <c r="I3143" s="108">
        <f t="shared" si="92"/>
        <v>0</v>
      </c>
      <c r="J3143" s="21"/>
    </row>
    <row r="3144" spans="1:10" x14ac:dyDescent="0.25">
      <c r="A3144" s="103">
        <v>42791</v>
      </c>
      <c r="B3144" s="119" t="s">
        <v>7447</v>
      </c>
      <c r="C3144" s="120"/>
      <c r="D3144" s="106">
        <v>102479</v>
      </c>
      <c r="E3144" s="107" t="s">
        <v>21</v>
      </c>
      <c r="F3144" s="108">
        <v>762</v>
      </c>
      <c r="G3144" s="111">
        <v>42807</v>
      </c>
      <c r="H3144" s="93">
        <f t="shared" si="93"/>
        <v>762</v>
      </c>
      <c r="I3144" s="108">
        <f t="shared" si="92"/>
        <v>0</v>
      </c>
      <c r="J3144" s="21"/>
    </row>
    <row r="3145" spans="1:10" x14ac:dyDescent="0.25">
      <c r="A3145" s="103">
        <v>42791</v>
      </c>
      <c r="B3145" s="119" t="s">
        <v>7448</v>
      </c>
      <c r="C3145" s="120"/>
      <c r="D3145" s="106">
        <v>102480</v>
      </c>
      <c r="E3145" s="107" t="s">
        <v>523</v>
      </c>
      <c r="F3145" s="108">
        <v>19648</v>
      </c>
      <c r="G3145" s="111">
        <v>42802</v>
      </c>
      <c r="H3145" s="93">
        <f t="shared" si="93"/>
        <v>19648</v>
      </c>
      <c r="I3145" s="108">
        <f t="shared" si="92"/>
        <v>0</v>
      </c>
      <c r="J3145" s="21"/>
    </row>
    <row r="3146" spans="1:10" x14ac:dyDescent="0.25">
      <c r="A3146" s="103">
        <v>42791</v>
      </c>
      <c r="B3146" s="119" t="s">
        <v>7449</v>
      </c>
      <c r="C3146" s="120"/>
      <c r="D3146" s="106">
        <v>102481</v>
      </c>
      <c r="E3146" s="107" t="s">
        <v>9</v>
      </c>
      <c r="F3146" s="108">
        <v>5117.3</v>
      </c>
      <c r="G3146" s="111">
        <v>42793</v>
      </c>
      <c r="H3146" s="93">
        <f t="shared" si="93"/>
        <v>5117.3</v>
      </c>
      <c r="I3146" s="108">
        <f t="shared" si="92"/>
        <v>0</v>
      </c>
      <c r="J3146" s="21"/>
    </row>
    <row r="3147" spans="1:10" x14ac:dyDescent="0.25">
      <c r="A3147" s="103">
        <v>42791</v>
      </c>
      <c r="B3147" s="119" t="s">
        <v>7450</v>
      </c>
      <c r="C3147" s="120"/>
      <c r="D3147" s="106">
        <v>102482</v>
      </c>
      <c r="E3147" s="107" t="s">
        <v>231</v>
      </c>
      <c r="F3147" s="108">
        <v>5741.8</v>
      </c>
      <c r="G3147" s="111">
        <v>42792</v>
      </c>
      <c r="H3147" s="93">
        <f t="shared" si="93"/>
        <v>5741.8</v>
      </c>
      <c r="I3147" s="108">
        <f t="shared" si="92"/>
        <v>0</v>
      </c>
      <c r="J3147" s="21"/>
    </row>
    <row r="3148" spans="1:10" ht="30" x14ac:dyDescent="0.25">
      <c r="A3148" s="103">
        <v>42791</v>
      </c>
      <c r="B3148" s="119" t="s">
        <v>7451</v>
      </c>
      <c r="C3148" s="120"/>
      <c r="D3148" s="106">
        <v>102483</v>
      </c>
      <c r="E3148" s="107" t="s">
        <v>422</v>
      </c>
      <c r="F3148" s="108">
        <v>3058</v>
      </c>
      <c r="G3148" s="114" t="s">
        <v>7749</v>
      </c>
      <c r="H3148" s="115">
        <f>2500+558</f>
        <v>3058</v>
      </c>
      <c r="I3148" s="115">
        <f t="shared" si="92"/>
        <v>0</v>
      </c>
      <c r="J3148" s="21"/>
    </row>
    <row r="3149" spans="1:10" x14ac:dyDescent="0.25">
      <c r="A3149" s="103">
        <v>42791</v>
      </c>
      <c r="B3149" s="119" t="s">
        <v>7452</v>
      </c>
      <c r="C3149" s="120"/>
      <c r="D3149" s="106">
        <v>102484</v>
      </c>
      <c r="E3149" s="107" t="s">
        <v>30</v>
      </c>
      <c r="F3149" s="108">
        <v>1617.1</v>
      </c>
      <c r="G3149" s="111">
        <v>42791</v>
      </c>
      <c r="H3149" s="93">
        <f t="shared" si="93"/>
        <v>1617.1</v>
      </c>
      <c r="I3149" s="108">
        <f t="shared" si="92"/>
        <v>0</v>
      </c>
      <c r="J3149" s="21"/>
    </row>
    <row r="3150" spans="1:10" x14ac:dyDescent="0.25">
      <c r="A3150" s="103">
        <v>42791</v>
      </c>
      <c r="B3150" s="119" t="s">
        <v>7453</v>
      </c>
      <c r="C3150" s="120"/>
      <c r="D3150" s="106">
        <v>102485</v>
      </c>
      <c r="E3150" s="107" t="s">
        <v>131</v>
      </c>
      <c r="F3150" s="108">
        <v>22041.599999999999</v>
      </c>
      <c r="G3150" s="114">
        <v>42793</v>
      </c>
      <c r="H3150" s="115">
        <f>21541+500.6</f>
        <v>22041.599999999999</v>
      </c>
      <c r="I3150" s="115">
        <f t="shared" si="92"/>
        <v>0</v>
      </c>
      <c r="J3150" s="21"/>
    </row>
    <row r="3151" spans="1:10" x14ac:dyDescent="0.25">
      <c r="A3151" s="103">
        <v>42791</v>
      </c>
      <c r="B3151" s="119" t="s">
        <v>7454</v>
      </c>
      <c r="C3151" s="120"/>
      <c r="D3151" s="106">
        <v>102486</v>
      </c>
      <c r="E3151" s="107" t="s">
        <v>10</v>
      </c>
      <c r="F3151" s="108">
        <v>144333.68</v>
      </c>
      <c r="G3151" s="111" t="s">
        <v>3807</v>
      </c>
      <c r="H3151" s="93">
        <f t="shared" si="93"/>
        <v>144333.68</v>
      </c>
      <c r="I3151" s="108">
        <f t="shared" si="92"/>
        <v>0</v>
      </c>
      <c r="J3151" s="21"/>
    </row>
    <row r="3152" spans="1:10" x14ac:dyDescent="0.25">
      <c r="A3152" s="103">
        <v>42791</v>
      </c>
      <c r="B3152" s="119" t="s">
        <v>7455</v>
      </c>
      <c r="C3152" s="120"/>
      <c r="D3152" s="106">
        <v>102487</v>
      </c>
      <c r="E3152" s="107" t="s">
        <v>457</v>
      </c>
      <c r="F3152" s="108">
        <v>1764</v>
      </c>
      <c r="G3152" s="111">
        <v>42791</v>
      </c>
      <c r="H3152" s="93">
        <f t="shared" si="93"/>
        <v>1764</v>
      </c>
      <c r="I3152" s="108">
        <f t="shared" si="92"/>
        <v>0</v>
      </c>
      <c r="J3152" s="21"/>
    </row>
    <row r="3153" spans="1:10" x14ac:dyDescent="0.25">
      <c r="A3153" s="103">
        <v>42791</v>
      </c>
      <c r="B3153" s="119" t="s">
        <v>7456</v>
      </c>
      <c r="C3153" s="120"/>
      <c r="D3153" s="106">
        <v>102488</v>
      </c>
      <c r="E3153" s="107" t="s">
        <v>122</v>
      </c>
      <c r="F3153" s="108">
        <v>4655.2</v>
      </c>
      <c r="G3153" s="111">
        <v>42798</v>
      </c>
      <c r="H3153" s="93">
        <f t="shared" si="93"/>
        <v>4655.2</v>
      </c>
      <c r="I3153" s="108">
        <f t="shared" si="92"/>
        <v>0</v>
      </c>
      <c r="J3153" s="21"/>
    </row>
    <row r="3154" spans="1:10" x14ac:dyDescent="0.25">
      <c r="A3154" s="103">
        <v>42791</v>
      </c>
      <c r="B3154" s="119" t="s">
        <v>7457</v>
      </c>
      <c r="C3154" s="120"/>
      <c r="D3154" s="106">
        <v>102489</v>
      </c>
      <c r="E3154" s="107" t="s">
        <v>236</v>
      </c>
      <c r="F3154" s="108">
        <v>95578.18</v>
      </c>
      <c r="G3154" s="111">
        <v>42807</v>
      </c>
      <c r="H3154" s="93">
        <f t="shared" si="93"/>
        <v>95578.18</v>
      </c>
      <c r="I3154" s="108">
        <f t="shared" si="92"/>
        <v>0</v>
      </c>
      <c r="J3154" s="21"/>
    </row>
    <row r="3155" spans="1:10" x14ac:dyDescent="0.25">
      <c r="A3155" s="103">
        <v>42791</v>
      </c>
      <c r="B3155" s="119" t="s">
        <v>7458</v>
      </c>
      <c r="C3155" s="120"/>
      <c r="D3155" s="106">
        <v>102490</v>
      </c>
      <c r="E3155" s="107" t="s">
        <v>220</v>
      </c>
      <c r="F3155" s="108">
        <v>2484.6</v>
      </c>
      <c r="G3155" s="111">
        <v>42792</v>
      </c>
      <c r="H3155" s="93">
        <f t="shared" si="93"/>
        <v>2484.6</v>
      </c>
      <c r="I3155" s="108">
        <f t="shared" si="92"/>
        <v>0</v>
      </c>
      <c r="J3155" s="21"/>
    </row>
    <row r="3156" spans="1:10" ht="30" x14ac:dyDescent="0.25">
      <c r="A3156" s="103">
        <v>42791</v>
      </c>
      <c r="B3156" s="119" t="s">
        <v>7459</v>
      </c>
      <c r="C3156" s="120"/>
      <c r="D3156" s="106">
        <v>102491</v>
      </c>
      <c r="E3156" s="107" t="s">
        <v>55</v>
      </c>
      <c r="F3156" s="108">
        <v>10855</v>
      </c>
      <c r="G3156" s="114" t="s">
        <v>7086</v>
      </c>
      <c r="H3156" s="115">
        <f>10000+855</f>
        <v>10855</v>
      </c>
      <c r="I3156" s="115">
        <f t="shared" si="92"/>
        <v>0</v>
      </c>
      <c r="J3156" s="21"/>
    </row>
    <row r="3157" spans="1:10" x14ac:dyDescent="0.25">
      <c r="A3157" s="103">
        <v>42791</v>
      </c>
      <c r="B3157" s="119" t="s">
        <v>7460</v>
      </c>
      <c r="C3157" s="120"/>
      <c r="D3157" s="106">
        <v>102492</v>
      </c>
      <c r="E3157" s="107" t="s">
        <v>266</v>
      </c>
      <c r="F3157" s="108">
        <v>12178.5</v>
      </c>
      <c r="G3157" s="111">
        <v>42793</v>
      </c>
      <c r="H3157" s="93">
        <f t="shared" si="93"/>
        <v>12178.5</v>
      </c>
      <c r="I3157" s="108">
        <f t="shared" si="92"/>
        <v>0</v>
      </c>
      <c r="J3157" s="21"/>
    </row>
    <row r="3158" spans="1:10" x14ac:dyDescent="0.25">
      <c r="A3158" s="103">
        <v>42791</v>
      </c>
      <c r="B3158" s="119" t="s">
        <v>7461</v>
      </c>
      <c r="C3158" s="120"/>
      <c r="D3158" s="106">
        <v>102493</v>
      </c>
      <c r="E3158" s="107" t="s">
        <v>937</v>
      </c>
      <c r="F3158" s="108">
        <v>3106.6</v>
      </c>
      <c r="G3158" s="111">
        <v>42793</v>
      </c>
      <c r="H3158" s="93">
        <f t="shared" si="93"/>
        <v>3106.6</v>
      </c>
      <c r="I3158" s="108">
        <f t="shared" si="92"/>
        <v>0</v>
      </c>
      <c r="J3158" s="21"/>
    </row>
    <row r="3159" spans="1:10" x14ac:dyDescent="0.25">
      <c r="A3159" s="103">
        <v>42792</v>
      </c>
      <c r="B3159" s="119" t="s">
        <v>7462</v>
      </c>
      <c r="C3159" s="120"/>
      <c r="D3159" s="106">
        <v>102494</v>
      </c>
      <c r="E3159" s="116" t="s">
        <v>231</v>
      </c>
      <c r="F3159" s="117">
        <v>0</v>
      </c>
      <c r="G3159" s="118" t="s">
        <v>95</v>
      </c>
      <c r="H3159" s="117">
        <f t="shared" si="93"/>
        <v>0</v>
      </c>
      <c r="I3159" s="117">
        <f t="shared" si="92"/>
        <v>0</v>
      </c>
      <c r="J3159" s="21"/>
    </row>
    <row r="3160" spans="1:10" x14ac:dyDescent="0.25">
      <c r="A3160" s="103">
        <v>42792</v>
      </c>
      <c r="B3160" s="119" t="s">
        <v>7463</v>
      </c>
      <c r="C3160" s="120"/>
      <c r="D3160" s="106">
        <v>102495</v>
      </c>
      <c r="E3160" s="107" t="s">
        <v>231</v>
      </c>
      <c r="F3160" s="108">
        <v>9377.7000000000007</v>
      </c>
      <c r="G3160" s="111">
        <v>42793</v>
      </c>
      <c r="H3160" s="93">
        <f t="shared" si="93"/>
        <v>9377.7000000000007</v>
      </c>
      <c r="I3160" s="108">
        <f t="shared" si="92"/>
        <v>0</v>
      </c>
      <c r="J3160" s="21"/>
    </row>
    <row r="3161" spans="1:10" x14ac:dyDescent="0.25">
      <c r="A3161" s="103">
        <v>42792</v>
      </c>
      <c r="B3161" s="119" t="s">
        <v>7464</v>
      </c>
      <c r="C3161" s="120"/>
      <c r="D3161" s="106">
        <v>102496</v>
      </c>
      <c r="E3161" s="107" t="s">
        <v>231</v>
      </c>
      <c r="F3161" s="108">
        <v>39325.300000000003</v>
      </c>
      <c r="G3161" s="111">
        <v>42793</v>
      </c>
      <c r="H3161" s="93">
        <f t="shared" si="93"/>
        <v>39325.300000000003</v>
      </c>
      <c r="I3161" s="108">
        <f t="shared" si="92"/>
        <v>0</v>
      </c>
      <c r="J3161" s="21"/>
    </row>
    <row r="3162" spans="1:10" x14ac:dyDescent="0.25">
      <c r="A3162" s="103">
        <v>42792</v>
      </c>
      <c r="B3162" s="119" t="s">
        <v>7465</v>
      </c>
      <c r="C3162" s="120"/>
      <c r="D3162" s="106">
        <v>102497</v>
      </c>
      <c r="E3162" s="107" t="s">
        <v>67</v>
      </c>
      <c r="F3162" s="108">
        <v>6860</v>
      </c>
      <c r="G3162" s="111">
        <v>42798</v>
      </c>
      <c r="H3162" s="93">
        <f t="shared" si="93"/>
        <v>6860</v>
      </c>
      <c r="I3162" s="108">
        <f t="shared" si="92"/>
        <v>0</v>
      </c>
      <c r="J3162" s="21"/>
    </row>
    <row r="3163" spans="1:10" x14ac:dyDescent="0.25">
      <c r="A3163" s="103">
        <v>42792</v>
      </c>
      <c r="B3163" s="119" t="s">
        <v>7466</v>
      </c>
      <c r="C3163" s="120"/>
      <c r="D3163" s="106">
        <v>102498</v>
      </c>
      <c r="E3163" s="107" t="s">
        <v>28</v>
      </c>
      <c r="F3163" s="108">
        <v>9133.2000000000007</v>
      </c>
      <c r="G3163" s="111">
        <v>42792</v>
      </c>
      <c r="H3163" s="93">
        <f t="shared" si="93"/>
        <v>9133.2000000000007</v>
      </c>
      <c r="I3163" s="108">
        <f t="shared" si="92"/>
        <v>0</v>
      </c>
      <c r="J3163" s="21"/>
    </row>
    <row r="3164" spans="1:10" x14ac:dyDescent="0.25">
      <c r="A3164" s="103">
        <v>42792</v>
      </c>
      <c r="B3164" s="119" t="s">
        <v>7467</v>
      </c>
      <c r="C3164" s="120"/>
      <c r="D3164" s="106">
        <v>102499</v>
      </c>
      <c r="E3164" s="107" t="s">
        <v>1116</v>
      </c>
      <c r="F3164" s="108">
        <v>2646.1</v>
      </c>
      <c r="G3164" s="111">
        <v>42793</v>
      </c>
      <c r="H3164" s="93">
        <f t="shared" si="93"/>
        <v>2646.1</v>
      </c>
      <c r="I3164" s="108">
        <f t="shared" si="92"/>
        <v>0</v>
      </c>
      <c r="J3164" s="21"/>
    </row>
    <row r="3165" spans="1:10" x14ac:dyDescent="0.25">
      <c r="A3165" s="103">
        <v>42792</v>
      </c>
      <c r="B3165" s="119" t="s">
        <v>7468</v>
      </c>
      <c r="C3165" s="120"/>
      <c r="D3165" s="106">
        <v>102500</v>
      </c>
      <c r="E3165" s="116" t="s">
        <v>974</v>
      </c>
      <c r="F3165" s="117">
        <v>0</v>
      </c>
      <c r="G3165" s="118" t="s">
        <v>95</v>
      </c>
      <c r="H3165" s="117">
        <f t="shared" si="93"/>
        <v>0</v>
      </c>
      <c r="I3165" s="117">
        <f t="shared" si="92"/>
        <v>0</v>
      </c>
      <c r="J3165" s="21"/>
    </row>
    <row r="3166" spans="1:10" x14ac:dyDescent="0.25">
      <c r="A3166" s="103">
        <v>42792</v>
      </c>
      <c r="B3166" s="119" t="s">
        <v>7469</v>
      </c>
      <c r="C3166" s="120"/>
      <c r="D3166" s="106">
        <v>102501</v>
      </c>
      <c r="E3166" s="107" t="s">
        <v>974</v>
      </c>
      <c r="F3166" s="108">
        <v>10944.8</v>
      </c>
      <c r="G3166" s="111">
        <v>42792</v>
      </c>
      <c r="H3166" s="93">
        <f t="shared" si="93"/>
        <v>10944.8</v>
      </c>
      <c r="I3166" s="108">
        <f t="shared" si="92"/>
        <v>0</v>
      </c>
      <c r="J3166" s="21"/>
    </row>
    <row r="3167" spans="1:10" x14ac:dyDescent="0.25">
      <c r="A3167" s="103">
        <v>42792</v>
      </c>
      <c r="B3167" s="119" t="s">
        <v>7470</v>
      </c>
      <c r="C3167" s="120"/>
      <c r="D3167" s="106">
        <v>102502</v>
      </c>
      <c r="E3167" s="107" t="s">
        <v>143</v>
      </c>
      <c r="F3167" s="108">
        <v>10515.6</v>
      </c>
      <c r="G3167" s="111">
        <v>42792</v>
      </c>
      <c r="H3167" s="93">
        <f t="shared" si="93"/>
        <v>10515.6</v>
      </c>
      <c r="I3167" s="108">
        <f t="shared" si="92"/>
        <v>0</v>
      </c>
      <c r="J3167" s="21"/>
    </row>
    <row r="3168" spans="1:10" x14ac:dyDescent="0.25">
      <c r="A3168" s="103">
        <v>42792</v>
      </c>
      <c r="B3168" s="119" t="s">
        <v>7471</v>
      </c>
      <c r="C3168" s="120"/>
      <c r="D3168" s="106">
        <v>102503</v>
      </c>
      <c r="E3168" s="107" t="s">
        <v>17</v>
      </c>
      <c r="F3168" s="108">
        <v>4935</v>
      </c>
      <c r="G3168" s="111">
        <v>42792</v>
      </c>
      <c r="H3168" s="93">
        <f t="shared" si="93"/>
        <v>4935</v>
      </c>
      <c r="I3168" s="108">
        <f t="shared" si="92"/>
        <v>0</v>
      </c>
      <c r="J3168" s="21"/>
    </row>
    <row r="3169" spans="1:10" x14ac:dyDescent="0.25">
      <c r="A3169" s="103">
        <v>42792</v>
      </c>
      <c r="B3169" s="119" t="s">
        <v>7472</v>
      </c>
      <c r="C3169" s="120"/>
      <c r="D3169" s="106">
        <v>102504</v>
      </c>
      <c r="E3169" s="107" t="s">
        <v>71</v>
      </c>
      <c r="F3169" s="108">
        <v>3097.5</v>
      </c>
      <c r="G3169" s="111">
        <v>42792</v>
      </c>
      <c r="H3169" s="93">
        <f t="shared" si="93"/>
        <v>3097.5</v>
      </c>
      <c r="I3169" s="108">
        <f t="shared" si="92"/>
        <v>0</v>
      </c>
      <c r="J3169" s="21"/>
    </row>
    <row r="3170" spans="1:10" x14ac:dyDescent="0.25">
      <c r="A3170" s="103">
        <v>42792</v>
      </c>
      <c r="B3170" s="119" t="s">
        <v>7473</v>
      </c>
      <c r="C3170" s="120"/>
      <c r="D3170" s="106">
        <v>102505</v>
      </c>
      <c r="E3170" s="107" t="s">
        <v>10</v>
      </c>
      <c r="F3170" s="108">
        <v>2424.4</v>
      </c>
      <c r="G3170" s="111" t="s">
        <v>3807</v>
      </c>
      <c r="H3170" s="93">
        <f t="shared" si="93"/>
        <v>2424.4</v>
      </c>
      <c r="I3170" s="108">
        <f t="shared" si="92"/>
        <v>0</v>
      </c>
      <c r="J3170" s="21"/>
    </row>
    <row r="3171" spans="1:10" x14ac:dyDescent="0.25">
      <c r="A3171" s="103">
        <v>42792</v>
      </c>
      <c r="B3171" s="119" t="s">
        <v>7474</v>
      </c>
      <c r="C3171" s="120"/>
      <c r="D3171" s="106">
        <v>102506</v>
      </c>
      <c r="E3171" s="107" t="s">
        <v>609</v>
      </c>
      <c r="F3171" s="108">
        <v>51206.5</v>
      </c>
      <c r="G3171" s="111">
        <v>42794</v>
      </c>
      <c r="H3171" s="93">
        <f t="shared" si="93"/>
        <v>51206.5</v>
      </c>
      <c r="I3171" s="108">
        <f t="shared" si="92"/>
        <v>0</v>
      </c>
      <c r="J3171" s="21"/>
    </row>
    <row r="3172" spans="1:10" x14ac:dyDescent="0.25">
      <c r="A3172" s="103">
        <v>42792</v>
      </c>
      <c r="B3172" s="119" t="s">
        <v>7475</v>
      </c>
      <c r="C3172" s="120"/>
      <c r="D3172" s="106">
        <v>102507</v>
      </c>
      <c r="E3172" s="107" t="s">
        <v>354</v>
      </c>
      <c r="F3172" s="108">
        <v>550.20000000000005</v>
      </c>
      <c r="G3172" s="111">
        <v>42792</v>
      </c>
      <c r="H3172" s="93">
        <f t="shared" si="93"/>
        <v>550.20000000000005</v>
      </c>
      <c r="I3172" s="108">
        <f t="shared" si="92"/>
        <v>0</v>
      </c>
      <c r="J3172" s="21"/>
    </row>
    <row r="3173" spans="1:10" x14ac:dyDescent="0.25">
      <c r="A3173" s="103">
        <v>42792</v>
      </c>
      <c r="B3173" s="119" t="s">
        <v>7476</v>
      </c>
      <c r="C3173" s="120"/>
      <c r="D3173" s="106">
        <v>102508</v>
      </c>
      <c r="E3173" s="107" t="s">
        <v>1645</v>
      </c>
      <c r="F3173" s="108">
        <v>1545.6</v>
      </c>
      <c r="G3173" s="111">
        <v>42792</v>
      </c>
      <c r="H3173" s="93">
        <f t="shared" si="93"/>
        <v>1545.6</v>
      </c>
      <c r="I3173" s="108">
        <f t="shared" si="92"/>
        <v>0</v>
      </c>
      <c r="J3173" s="21"/>
    </row>
    <row r="3174" spans="1:10" x14ac:dyDescent="0.25">
      <c r="A3174" s="103">
        <v>42792</v>
      </c>
      <c r="B3174" s="119" t="s">
        <v>7477</v>
      </c>
      <c r="C3174" s="120"/>
      <c r="D3174" s="106">
        <v>102509</v>
      </c>
      <c r="E3174" s="116" t="s">
        <v>151</v>
      </c>
      <c r="F3174" s="117">
        <v>0</v>
      </c>
      <c r="G3174" s="118" t="s">
        <v>95</v>
      </c>
      <c r="H3174" s="117">
        <f t="shared" si="93"/>
        <v>0</v>
      </c>
      <c r="I3174" s="117">
        <f t="shared" si="92"/>
        <v>0</v>
      </c>
      <c r="J3174" s="21"/>
    </row>
    <row r="3175" spans="1:10" x14ac:dyDescent="0.25">
      <c r="A3175" s="103">
        <v>42792</v>
      </c>
      <c r="B3175" s="119" t="s">
        <v>7478</v>
      </c>
      <c r="C3175" s="120"/>
      <c r="D3175" s="106">
        <v>102510</v>
      </c>
      <c r="E3175" s="107" t="s">
        <v>157</v>
      </c>
      <c r="F3175" s="108">
        <v>30058.240000000002</v>
      </c>
      <c r="G3175" s="111">
        <v>42792</v>
      </c>
      <c r="H3175" s="93">
        <f t="shared" si="93"/>
        <v>30058.240000000002</v>
      </c>
      <c r="I3175" s="108">
        <f t="shared" si="92"/>
        <v>0</v>
      </c>
      <c r="J3175" s="21"/>
    </row>
    <row r="3176" spans="1:10" x14ac:dyDescent="0.25">
      <c r="A3176" s="103">
        <v>42792</v>
      </c>
      <c r="B3176" s="119" t="s">
        <v>7479</v>
      </c>
      <c r="C3176" s="120"/>
      <c r="D3176" s="106">
        <v>102511</v>
      </c>
      <c r="E3176" s="107" t="s">
        <v>240</v>
      </c>
      <c r="F3176" s="108">
        <v>6933.6</v>
      </c>
      <c r="G3176" s="111">
        <v>42792</v>
      </c>
      <c r="H3176" s="93">
        <f t="shared" si="93"/>
        <v>6933.6</v>
      </c>
      <c r="I3176" s="108">
        <f t="shared" si="92"/>
        <v>0</v>
      </c>
      <c r="J3176" s="21"/>
    </row>
    <row r="3177" spans="1:10" x14ac:dyDescent="0.25">
      <c r="A3177" s="103">
        <v>42792</v>
      </c>
      <c r="B3177" s="119" t="s">
        <v>7480</v>
      </c>
      <c r="C3177" s="120"/>
      <c r="D3177" s="106">
        <v>102512</v>
      </c>
      <c r="E3177" s="107" t="s">
        <v>79</v>
      </c>
      <c r="F3177" s="108">
        <v>3054.1</v>
      </c>
      <c r="G3177" s="111">
        <v>42792</v>
      </c>
      <c r="H3177" s="93">
        <f t="shared" si="93"/>
        <v>3054.1</v>
      </c>
      <c r="I3177" s="108">
        <f t="shared" si="92"/>
        <v>0</v>
      </c>
      <c r="J3177" s="21"/>
    </row>
    <row r="3178" spans="1:10" x14ac:dyDescent="0.25">
      <c r="A3178" s="103">
        <v>42792</v>
      </c>
      <c r="B3178" s="119" t="s">
        <v>7481</v>
      </c>
      <c r="C3178" s="120"/>
      <c r="D3178" s="106">
        <v>102513</v>
      </c>
      <c r="E3178" s="107" t="s">
        <v>47</v>
      </c>
      <c r="F3178" s="108">
        <v>2743.8</v>
      </c>
      <c r="G3178" s="111">
        <v>42792</v>
      </c>
      <c r="H3178" s="93">
        <f t="shared" si="93"/>
        <v>2743.8</v>
      </c>
      <c r="I3178" s="108">
        <f t="shared" si="92"/>
        <v>0</v>
      </c>
      <c r="J3178" s="21"/>
    </row>
    <row r="3179" spans="1:10" x14ac:dyDescent="0.25">
      <c r="A3179" s="103">
        <v>42792</v>
      </c>
      <c r="B3179" s="119" t="s">
        <v>7482</v>
      </c>
      <c r="C3179" s="120"/>
      <c r="D3179" s="106">
        <v>102514</v>
      </c>
      <c r="E3179" s="107" t="s">
        <v>151</v>
      </c>
      <c r="F3179" s="108">
        <v>24559.599999999999</v>
      </c>
      <c r="G3179" s="111">
        <v>42792</v>
      </c>
      <c r="H3179" s="93">
        <f t="shared" si="93"/>
        <v>24559.599999999999</v>
      </c>
      <c r="I3179" s="108">
        <f t="shared" si="92"/>
        <v>0</v>
      </c>
      <c r="J3179" s="21"/>
    </row>
    <row r="3180" spans="1:10" x14ac:dyDescent="0.25">
      <c r="A3180" s="103">
        <v>42792</v>
      </c>
      <c r="B3180" s="119" t="s">
        <v>7483</v>
      </c>
      <c r="C3180" s="120"/>
      <c r="D3180" s="106">
        <v>102515</v>
      </c>
      <c r="E3180" s="107" t="s">
        <v>30</v>
      </c>
      <c r="F3180" s="108">
        <v>30820</v>
      </c>
      <c r="G3180" s="111">
        <v>42792</v>
      </c>
      <c r="H3180" s="93">
        <f t="shared" si="93"/>
        <v>30820</v>
      </c>
      <c r="I3180" s="108">
        <f t="shared" si="92"/>
        <v>0</v>
      </c>
      <c r="J3180" s="21"/>
    </row>
    <row r="3181" spans="1:10" x14ac:dyDescent="0.25">
      <c r="A3181" s="103">
        <v>42792</v>
      </c>
      <c r="B3181" s="119" t="s">
        <v>7484</v>
      </c>
      <c r="C3181" s="120"/>
      <c r="D3181" s="106">
        <v>102516</v>
      </c>
      <c r="E3181" s="107" t="s">
        <v>457</v>
      </c>
      <c r="F3181" s="108">
        <v>4191.1000000000004</v>
      </c>
      <c r="G3181" s="111">
        <v>42792</v>
      </c>
      <c r="H3181" s="93">
        <f t="shared" si="93"/>
        <v>4191.1000000000004</v>
      </c>
      <c r="I3181" s="108">
        <f t="shared" si="92"/>
        <v>0</v>
      </c>
      <c r="J3181" s="21"/>
    </row>
    <row r="3182" spans="1:10" x14ac:dyDescent="0.25">
      <c r="A3182" s="103">
        <v>42792</v>
      </c>
      <c r="B3182" s="119" t="s">
        <v>7485</v>
      </c>
      <c r="C3182" s="120"/>
      <c r="D3182" s="106">
        <v>102517</v>
      </c>
      <c r="E3182" s="107" t="s">
        <v>81</v>
      </c>
      <c r="F3182" s="108">
        <v>14790.2</v>
      </c>
      <c r="G3182" s="111">
        <v>42793</v>
      </c>
      <c r="H3182" s="93">
        <f t="shared" si="93"/>
        <v>14790.2</v>
      </c>
      <c r="I3182" s="108">
        <f t="shared" si="92"/>
        <v>0</v>
      </c>
      <c r="J3182" s="21"/>
    </row>
    <row r="3183" spans="1:10" x14ac:dyDescent="0.25">
      <c r="A3183" s="103">
        <v>42792</v>
      </c>
      <c r="B3183" s="119" t="s">
        <v>7486</v>
      </c>
      <c r="C3183" s="120"/>
      <c r="D3183" s="106">
        <v>102518</v>
      </c>
      <c r="E3183" s="107" t="s">
        <v>291</v>
      </c>
      <c r="F3183" s="108">
        <v>2038.4</v>
      </c>
      <c r="G3183" s="111">
        <v>42793</v>
      </c>
      <c r="H3183" s="93">
        <f t="shared" si="93"/>
        <v>2038.4</v>
      </c>
      <c r="I3183" s="108">
        <f t="shared" si="92"/>
        <v>0</v>
      </c>
      <c r="J3183" s="21"/>
    </row>
    <row r="3184" spans="1:10" x14ac:dyDescent="0.25">
      <c r="A3184" s="103">
        <v>42792</v>
      </c>
      <c r="B3184" s="119" t="s">
        <v>7487</v>
      </c>
      <c r="C3184" s="120"/>
      <c r="D3184" s="106">
        <v>102519</v>
      </c>
      <c r="E3184" s="107" t="s">
        <v>101</v>
      </c>
      <c r="F3184" s="108">
        <v>1175</v>
      </c>
      <c r="G3184" s="111">
        <v>42793</v>
      </c>
      <c r="H3184" s="93">
        <f t="shared" si="93"/>
        <v>1175</v>
      </c>
      <c r="I3184" s="108">
        <f t="shared" si="92"/>
        <v>0</v>
      </c>
      <c r="J3184" s="21"/>
    </row>
    <row r="3185" spans="1:10" x14ac:dyDescent="0.25">
      <c r="A3185" s="103">
        <v>42792</v>
      </c>
      <c r="B3185" s="119" t="s">
        <v>7488</v>
      </c>
      <c r="C3185" s="120"/>
      <c r="D3185" s="106">
        <v>102520</v>
      </c>
      <c r="E3185" s="107" t="s">
        <v>99</v>
      </c>
      <c r="F3185" s="108">
        <v>3290</v>
      </c>
      <c r="G3185" s="111">
        <v>42793</v>
      </c>
      <c r="H3185" s="93">
        <f t="shared" si="93"/>
        <v>3290</v>
      </c>
      <c r="I3185" s="108">
        <f t="shared" si="92"/>
        <v>0</v>
      </c>
      <c r="J3185" s="21"/>
    </row>
    <row r="3186" spans="1:10" x14ac:dyDescent="0.25">
      <c r="A3186" s="103">
        <v>42792</v>
      </c>
      <c r="B3186" s="119" t="s">
        <v>7489</v>
      </c>
      <c r="C3186" s="120"/>
      <c r="D3186" s="106">
        <v>102521</v>
      </c>
      <c r="E3186" s="107" t="s">
        <v>1259</v>
      </c>
      <c r="F3186" s="108">
        <v>1485.8</v>
      </c>
      <c r="G3186" s="111">
        <v>42793</v>
      </c>
      <c r="H3186" s="93">
        <f t="shared" si="93"/>
        <v>1485.8</v>
      </c>
      <c r="I3186" s="108">
        <f t="shared" si="92"/>
        <v>0</v>
      </c>
      <c r="J3186" s="21"/>
    </row>
    <row r="3187" spans="1:10" x14ac:dyDescent="0.25">
      <c r="A3187" s="103">
        <v>42792</v>
      </c>
      <c r="B3187" s="119" t="s">
        <v>7490</v>
      </c>
      <c r="C3187" s="120"/>
      <c r="D3187" s="106">
        <v>102522</v>
      </c>
      <c r="E3187" s="107" t="s">
        <v>109</v>
      </c>
      <c r="F3187" s="108">
        <v>3487.6</v>
      </c>
      <c r="G3187" s="111">
        <v>42793</v>
      </c>
      <c r="H3187" s="93">
        <f t="shared" si="93"/>
        <v>3487.6</v>
      </c>
      <c r="I3187" s="108">
        <f t="shared" si="92"/>
        <v>0</v>
      </c>
      <c r="J3187" s="21"/>
    </row>
    <row r="3188" spans="1:10" x14ac:dyDescent="0.25">
      <c r="A3188" s="103">
        <v>42792</v>
      </c>
      <c r="B3188" s="119" t="s">
        <v>7491</v>
      </c>
      <c r="C3188" s="120"/>
      <c r="D3188" s="106">
        <v>102523</v>
      </c>
      <c r="E3188" s="107" t="s">
        <v>289</v>
      </c>
      <c r="F3188" s="108">
        <v>14086.5</v>
      </c>
      <c r="G3188" s="111">
        <v>42807</v>
      </c>
      <c r="H3188" s="93">
        <f t="shared" si="93"/>
        <v>14086.5</v>
      </c>
      <c r="I3188" s="108">
        <f t="shared" si="92"/>
        <v>0</v>
      </c>
      <c r="J3188" s="21"/>
    </row>
    <row r="3189" spans="1:10" x14ac:dyDescent="0.25">
      <c r="A3189" s="103">
        <v>42792</v>
      </c>
      <c r="B3189" s="119" t="s">
        <v>7492</v>
      </c>
      <c r="C3189" s="120"/>
      <c r="D3189" s="106">
        <v>102524</v>
      </c>
      <c r="E3189" s="107" t="s">
        <v>305</v>
      </c>
      <c r="F3189" s="108">
        <v>4270.3999999999996</v>
      </c>
      <c r="G3189" s="111">
        <v>42800</v>
      </c>
      <c r="H3189" s="93">
        <f t="shared" si="93"/>
        <v>4270.3999999999996</v>
      </c>
      <c r="I3189" s="108">
        <f t="shared" si="92"/>
        <v>0</v>
      </c>
      <c r="J3189" s="21"/>
    </row>
    <row r="3190" spans="1:10" x14ac:dyDescent="0.25">
      <c r="A3190" s="103">
        <v>42792</v>
      </c>
      <c r="B3190" s="119" t="s">
        <v>7493</v>
      </c>
      <c r="C3190" s="120"/>
      <c r="D3190" s="106">
        <v>102525</v>
      </c>
      <c r="E3190" s="107" t="s">
        <v>159</v>
      </c>
      <c r="F3190" s="108">
        <v>4199.5</v>
      </c>
      <c r="G3190" s="111">
        <v>42793</v>
      </c>
      <c r="H3190" s="93">
        <f t="shared" si="93"/>
        <v>4199.5</v>
      </c>
      <c r="I3190" s="108">
        <f t="shared" si="92"/>
        <v>0</v>
      </c>
      <c r="J3190" s="21"/>
    </row>
    <row r="3191" spans="1:10" x14ac:dyDescent="0.25">
      <c r="A3191" s="103">
        <v>42792</v>
      </c>
      <c r="B3191" s="119" t="s">
        <v>7494</v>
      </c>
      <c r="C3191" s="120"/>
      <c r="D3191" s="106">
        <v>102526</v>
      </c>
      <c r="E3191" s="107" t="s">
        <v>168</v>
      </c>
      <c r="F3191" s="108">
        <v>1347</v>
      </c>
      <c r="G3191" s="111">
        <v>42792</v>
      </c>
      <c r="H3191" s="93">
        <f t="shared" si="93"/>
        <v>1347</v>
      </c>
      <c r="I3191" s="108">
        <f t="shared" si="92"/>
        <v>0</v>
      </c>
      <c r="J3191" s="21"/>
    </row>
    <row r="3192" spans="1:10" x14ac:dyDescent="0.25">
      <c r="A3192" s="103">
        <v>42792</v>
      </c>
      <c r="B3192" s="119" t="s">
        <v>7495</v>
      </c>
      <c r="C3192" s="120"/>
      <c r="D3192" s="106">
        <v>102527</v>
      </c>
      <c r="E3192" s="107" t="s">
        <v>476</v>
      </c>
      <c r="F3192" s="108">
        <v>13228.3</v>
      </c>
      <c r="G3192" s="111">
        <v>42738</v>
      </c>
      <c r="H3192" s="93">
        <f t="shared" si="93"/>
        <v>13228.3</v>
      </c>
      <c r="I3192" s="108">
        <f t="shared" ref="I3192:I3255" si="94">F3192-H3192</f>
        <v>0</v>
      </c>
      <c r="J3192" s="21"/>
    </row>
    <row r="3193" spans="1:10" x14ac:dyDescent="0.25">
      <c r="A3193" s="103">
        <v>42792</v>
      </c>
      <c r="B3193" s="119" t="s">
        <v>7496</v>
      </c>
      <c r="C3193" s="120"/>
      <c r="D3193" s="106">
        <v>102528</v>
      </c>
      <c r="E3193" s="107" t="s">
        <v>115</v>
      </c>
      <c r="F3193" s="108">
        <v>3253.1</v>
      </c>
      <c r="G3193" s="111">
        <v>42792</v>
      </c>
      <c r="H3193" s="93">
        <f t="shared" si="93"/>
        <v>3253.1</v>
      </c>
      <c r="I3193" s="108">
        <f t="shared" si="94"/>
        <v>0</v>
      </c>
      <c r="J3193" s="21"/>
    </row>
    <row r="3194" spans="1:10" x14ac:dyDescent="0.25">
      <c r="A3194" s="103">
        <v>42792</v>
      </c>
      <c r="B3194" s="119" t="s">
        <v>7497</v>
      </c>
      <c r="C3194" s="120"/>
      <c r="D3194" s="106">
        <v>102529</v>
      </c>
      <c r="E3194" s="107" t="s">
        <v>133</v>
      </c>
      <c r="F3194" s="108">
        <v>801.5</v>
      </c>
      <c r="G3194" s="111">
        <v>42792</v>
      </c>
      <c r="H3194" s="93">
        <f t="shared" si="93"/>
        <v>801.5</v>
      </c>
      <c r="I3194" s="108">
        <f t="shared" si="94"/>
        <v>0</v>
      </c>
      <c r="J3194" s="21"/>
    </row>
    <row r="3195" spans="1:10" x14ac:dyDescent="0.25">
      <c r="A3195" s="103">
        <v>42792</v>
      </c>
      <c r="B3195" s="119" t="s">
        <v>7498</v>
      </c>
      <c r="C3195" s="120"/>
      <c r="D3195" s="106">
        <v>102530</v>
      </c>
      <c r="E3195" s="107" t="s">
        <v>492</v>
      </c>
      <c r="F3195" s="108">
        <v>5425.2</v>
      </c>
      <c r="G3195" s="111">
        <v>42798</v>
      </c>
      <c r="H3195" s="93">
        <f t="shared" si="93"/>
        <v>5425.2</v>
      </c>
      <c r="I3195" s="108">
        <f t="shared" si="94"/>
        <v>0</v>
      </c>
      <c r="J3195" s="21"/>
    </row>
    <row r="3196" spans="1:10" x14ac:dyDescent="0.25">
      <c r="A3196" s="103">
        <v>42792</v>
      </c>
      <c r="B3196" s="119" t="s">
        <v>7499</v>
      </c>
      <c r="C3196" s="120"/>
      <c r="D3196" s="106">
        <v>102531</v>
      </c>
      <c r="E3196" s="107" t="s">
        <v>125</v>
      </c>
      <c r="F3196" s="108">
        <v>9016</v>
      </c>
      <c r="G3196" s="111">
        <v>42793</v>
      </c>
      <c r="H3196" s="93">
        <f t="shared" si="93"/>
        <v>9016</v>
      </c>
      <c r="I3196" s="108">
        <f t="shared" si="94"/>
        <v>0</v>
      </c>
      <c r="J3196" s="21"/>
    </row>
    <row r="3197" spans="1:10" x14ac:dyDescent="0.25">
      <c r="A3197" s="103">
        <v>42792</v>
      </c>
      <c r="B3197" s="119" t="s">
        <v>7500</v>
      </c>
      <c r="C3197" s="120"/>
      <c r="D3197" s="106">
        <v>102532</v>
      </c>
      <c r="E3197" s="107" t="s">
        <v>866</v>
      </c>
      <c r="F3197" s="108">
        <v>1342.8</v>
      </c>
      <c r="G3197" s="111">
        <v>42792</v>
      </c>
      <c r="H3197" s="93">
        <f t="shared" si="93"/>
        <v>1342.8</v>
      </c>
      <c r="I3197" s="108">
        <f t="shared" si="94"/>
        <v>0</v>
      </c>
      <c r="J3197" s="21"/>
    </row>
    <row r="3198" spans="1:10" x14ac:dyDescent="0.25">
      <c r="A3198" s="103">
        <v>42792</v>
      </c>
      <c r="B3198" s="119" t="s">
        <v>7501</v>
      </c>
      <c r="C3198" s="120"/>
      <c r="D3198" s="106">
        <v>102533</v>
      </c>
      <c r="E3198" s="107" t="s">
        <v>128</v>
      </c>
      <c r="F3198" s="108">
        <v>770</v>
      </c>
      <c r="G3198" s="111">
        <v>42793</v>
      </c>
      <c r="H3198" s="93">
        <f t="shared" si="93"/>
        <v>770</v>
      </c>
      <c r="I3198" s="108">
        <f t="shared" si="94"/>
        <v>0</v>
      </c>
      <c r="J3198" s="21"/>
    </row>
    <row r="3199" spans="1:10" x14ac:dyDescent="0.25">
      <c r="A3199" s="103">
        <v>42792</v>
      </c>
      <c r="B3199" s="119" t="s">
        <v>7502</v>
      </c>
      <c r="C3199" s="120"/>
      <c r="D3199" s="106">
        <v>102534</v>
      </c>
      <c r="E3199" s="107" t="s">
        <v>30</v>
      </c>
      <c r="F3199" s="108">
        <v>1647</v>
      </c>
      <c r="G3199" s="111">
        <v>42793</v>
      </c>
      <c r="H3199" s="93">
        <f t="shared" si="93"/>
        <v>1647</v>
      </c>
      <c r="I3199" s="108">
        <f t="shared" si="94"/>
        <v>0</v>
      </c>
      <c r="J3199" s="21"/>
    </row>
    <row r="3200" spans="1:10" x14ac:dyDescent="0.25">
      <c r="A3200" s="103">
        <v>42792</v>
      </c>
      <c r="B3200" s="119" t="s">
        <v>7503</v>
      </c>
      <c r="C3200" s="120"/>
      <c r="D3200" s="106">
        <v>102535</v>
      </c>
      <c r="E3200" s="107" t="s">
        <v>470</v>
      </c>
      <c r="F3200" s="108">
        <v>7379.4</v>
      </c>
      <c r="G3200" s="111">
        <v>42793</v>
      </c>
      <c r="H3200" s="93">
        <f t="shared" si="93"/>
        <v>7379.4</v>
      </c>
      <c r="I3200" s="108">
        <f t="shared" si="94"/>
        <v>0</v>
      </c>
      <c r="J3200" s="21"/>
    </row>
    <row r="3201" spans="1:10" x14ac:dyDescent="0.25">
      <c r="A3201" s="103">
        <v>42792</v>
      </c>
      <c r="B3201" s="119" t="s">
        <v>7504</v>
      </c>
      <c r="C3201" s="120"/>
      <c r="D3201" s="106">
        <v>102536</v>
      </c>
      <c r="E3201" s="107" t="s">
        <v>222</v>
      </c>
      <c r="F3201" s="108">
        <v>20598.099999999999</v>
      </c>
      <c r="G3201" s="111">
        <v>42738</v>
      </c>
      <c r="H3201" s="93">
        <f t="shared" si="93"/>
        <v>20598.099999999999</v>
      </c>
      <c r="I3201" s="108">
        <f t="shared" si="94"/>
        <v>0</v>
      </c>
      <c r="J3201" s="21"/>
    </row>
    <row r="3202" spans="1:10" x14ac:dyDescent="0.25">
      <c r="A3202" s="103">
        <v>42792</v>
      </c>
      <c r="B3202" s="119" t="s">
        <v>7505</v>
      </c>
      <c r="C3202" s="120"/>
      <c r="D3202" s="106">
        <v>102537</v>
      </c>
      <c r="E3202" s="107" t="s">
        <v>531</v>
      </c>
      <c r="F3202" s="108">
        <v>29713.279999999999</v>
      </c>
      <c r="G3202" s="111">
        <v>42792</v>
      </c>
      <c r="H3202" s="93">
        <f t="shared" si="93"/>
        <v>29713.279999999999</v>
      </c>
      <c r="I3202" s="108">
        <f t="shared" si="94"/>
        <v>0</v>
      </c>
      <c r="J3202" s="21"/>
    </row>
    <row r="3203" spans="1:10" x14ac:dyDescent="0.25">
      <c r="A3203" s="103">
        <v>42792</v>
      </c>
      <c r="B3203" s="119" t="s">
        <v>7506</v>
      </c>
      <c r="C3203" s="120"/>
      <c r="D3203" s="106">
        <v>102538</v>
      </c>
      <c r="E3203" s="107" t="s">
        <v>480</v>
      </c>
      <c r="F3203" s="108">
        <v>1890.04</v>
      </c>
      <c r="G3203" s="111">
        <v>42793</v>
      </c>
      <c r="H3203" s="93">
        <f t="shared" si="93"/>
        <v>1890.04</v>
      </c>
      <c r="I3203" s="108">
        <f t="shared" si="94"/>
        <v>0</v>
      </c>
      <c r="J3203" s="21"/>
    </row>
    <row r="3204" spans="1:10" x14ac:dyDescent="0.25">
      <c r="A3204" s="103">
        <v>42792</v>
      </c>
      <c r="B3204" s="119" t="s">
        <v>7507</v>
      </c>
      <c r="C3204" s="120"/>
      <c r="D3204" s="106">
        <v>102539</v>
      </c>
      <c r="E3204" s="107" t="s">
        <v>53</v>
      </c>
      <c r="F3204" s="108">
        <v>1782</v>
      </c>
      <c r="G3204" s="111">
        <v>42793</v>
      </c>
      <c r="H3204" s="93">
        <f t="shared" ref="H3204:H3267" si="95">F3204</f>
        <v>1782</v>
      </c>
      <c r="I3204" s="108">
        <f t="shared" si="94"/>
        <v>0</v>
      </c>
      <c r="J3204" s="21"/>
    </row>
    <row r="3205" spans="1:10" x14ac:dyDescent="0.25">
      <c r="A3205" s="103">
        <v>42792</v>
      </c>
      <c r="B3205" s="119" t="s">
        <v>7508</v>
      </c>
      <c r="C3205" s="120"/>
      <c r="D3205" s="106">
        <v>102540</v>
      </c>
      <c r="E3205" s="116" t="s">
        <v>693</v>
      </c>
      <c r="F3205" s="117">
        <v>0</v>
      </c>
      <c r="G3205" s="118" t="s">
        <v>95</v>
      </c>
      <c r="H3205" s="117">
        <f t="shared" si="95"/>
        <v>0</v>
      </c>
      <c r="I3205" s="117">
        <f t="shared" si="94"/>
        <v>0</v>
      </c>
      <c r="J3205" s="21"/>
    </row>
    <row r="3206" spans="1:10" x14ac:dyDescent="0.25">
      <c r="A3206" s="103">
        <v>42792</v>
      </c>
      <c r="B3206" s="119" t="s">
        <v>7509</v>
      </c>
      <c r="C3206" s="120"/>
      <c r="D3206" s="106">
        <v>102541</v>
      </c>
      <c r="E3206" s="107" t="s">
        <v>35</v>
      </c>
      <c r="F3206" s="108">
        <v>2992.5</v>
      </c>
      <c r="G3206" s="111">
        <v>42738</v>
      </c>
      <c r="H3206" s="93">
        <f t="shared" si="95"/>
        <v>2992.5</v>
      </c>
      <c r="I3206" s="108">
        <f t="shared" si="94"/>
        <v>0</v>
      </c>
      <c r="J3206" s="21"/>
    </row>
    <row r="3207" spans="1:10" x14ac:dyDescent="0.25">
      <c r="A3207" s="103">
        <v>42792</v>
      </c>
      <c r="B3207" s="119" t="s">
        <v>7510</v>
      </c>
      <c r="C3207" s="120"/>
      <c r="D3207" s="106">
        <v>102542</v>
      </c>
      <c r="E3207" s="107" t="s">
        <v>3998</v>
      </c>
      <c r="F3207" s="108">
        <v>4798.7</v>
      </c>
      <c r="G3207" s="111">
        <v>42798</v>
      </c>
      <c r="H3207" s="93">
        <f t="shared" si="95"/>
        <v>4798.7</v>
      </c>
      <c r="I3207" s="108">
        <f t="shared" si="94"/>
        <v>0</v>
      </c>
      <c r="J3207" s="21"/>
    </row>
    <row r="3208" spans="1:10" x14ac:dyDescent="0.25">
      <c r="A3208" s="103">
        <v>42792</v>
      </c>
      <c r="B3208" s="119" t="s">
        <v>7511</v>
      </c>
      <c r="C3208" s="120"/>
      <c r="D3208" s="106">
        <v>102543</v>
      </c>
      <c r="E3208" s="107" t="s">
        <v>77</v>
      </c>
      <c r="F3208" s="108">
        <v>347.9</v>
      </c>
      <c r="G3208" s="111">
        <v>42792</v>
      </c>
      <c r="H3208" s="93">
        <f t="shared" si="95"/>
        <v>347.9</v>
      </c>
      <c r="I3208" s="108">
        <f t="shared" si="94"/>
        <v>0</v>
      </c>
      <c r="J3208" s="21"/>
    </row>
    <row r="3209" spans="1:10" x14ac:dyDescent="0.25">
      <c r="A3209" s="103">
        <v>42792</v>
      </c>
      <c r="B3209" s="119" t="s">
        <v>7512</v>
      </c>
      <c r="C3209" s="120"/>
      <c r="D3209" s="106">
        <v>102544</v>
      </c>
      <c r="E3209" s="107" t="s">
        <v>10</v>
      </c>
      <c r="F3209" s="108">
        <v>116678.8</v>
      </c>
      <c r="G3209" s="111" t="s">
        <v>3807</v>
      </c>
      <c r="H3209" s="93">
        <f t="shared" si="95"/>
        <v>116678.8</v>
      </c>
      <c r="I3209" s="108">
        <f t="shared" si="94"/>
        <v>0</v>
      </c>
      <c r="J3209" s="21"/>
    </row>
    <row r="3210" spans="1:10" x14ac:dyDescent="0.25">
      <c r="A3210" s="103">
        <v>42792</v>
      </c>
      <c r="B3210" s="119" t="s">
        <v>7513</v>
      </c>
      <c r="C3210" s="120"/>
      <c r="D3210" s="106">
        <v>102545</v>
      </c>
      <c r="E3210" s="107" t="s">
        <v>2997</v>
      </c>
      <c r="F3210" s="108">
        <v>1599</v>
      </c>
      <c r="G3210" s="111">
        <v>42792</v>
      </c>
      <c r="H3210" s="93">
        <f t="shared" si="95"/>
        <v>1599</v>
      </c>
      <c r="I3210" s="108">
        <f t="shared" si="94"/>
        <v>0</v>
      </c>
      <c r="J3210" s="21"/>
    </row>
    <row r="3211" spans="1:10" x14ac:dyDescent="0.25">
      <c r="A3211" s="103">
        <v>42792</v>
      </c>
      <c r="B3211" s="119" t="s">
        <v>7514</v>
      </c>
      <c r="C3211" s="120"/>
      <c r="D3211" s="106">
        <v>102546</v>
      </c>
      <c r="E3211" s="107" t="s">
        <v>14</v>
      </c>
      <c r="F3211" s="108">
        <v>17224.400000000001</v>
      </c>
      <c r="G3211" s="111">
        <v>42792</v>
      </c>
      <c r="H3211" s="93">
        <f t="shared" si="95"/>
        <v>17224.400000000001</v>
      </c>
      <c r="I3211" s="108">
        <f t="shared" si="94"/>
        <v>0</v>
      </c>
      <c r="J3211" s="21"/>
    </row>
    <row r="3212" spans="1:10" x14ac:dyDescent="0.25">
      <c r="A3212" s="103">
        <v>42792</v>
      </c>
      <c r="B3212" s="119" t="s">
        <v>7515</v>
      </c>
      <c r="C3212" s="120"/>
      <c r="D3212" s="106">
        <v>102547</v>
      </c>
      <c r="E3212" s="107" t="s">
        <v>149</v>
      </c>
      <c r="F3212" s="108">
        <v>2256.3000000000002</v>
      </c>
      <c r="G3212" s="111">
        <v>42792</v>
      </c>
      <c r="H3212" s="93">
        <f t="shared" si="95"/>
        <v>2256.3000000000002</v>
      </c>
      <c r="I3212" s="108">
        <f t="shared" si="94"/>
        <v>0</v>
      </c>
      <c r="J3212" s="21"/>
    </row>
    <row r="3213" spans="1:10" x14ac:dyDescent="0.25">
      <c r="A3213" s="103">
        <v>42792</v>
      </c>
      <c r="B3213" s="119" t="s">
        <v>7516</v>
      </c>
      <c r="C3213" s="120"/>
      <c r="D3213" s="106">
        <v>102548</v>
      </c>
      <c r="E3213" s="107" t="s">
        <v>21</v>
      </c>
      <c r="F3213" s="108">
        <v>43593.4</v>
      </c>
      <c r="G3213" s="111">
        <v>42807</v>
      </c>
      <c r="H3213" s="93">
        <f t="shared" si="95"/>
        <v>43593.4</v>
      </c>
      <c r="I3213" s="108">
        <f t="shared" si="94"/>
        <v>0</v>
      </c>
      <c r="J3213" s="21"/>
    </row>
    <row r="3214" spans="1:10" x14ac:dyDescent="0.25">
      <c r="A3214" s="103">
        <v>42792</v>
      </c>
      <c r="B3214" s="119" t="s">
        <v>7517</v>
      </c>
      <c r="C3214" s="120"/>
      <c r="D3214" s="106">
        <v>102549</v>
      </c>
      <c r="E3214" s="107" t="s">
        <v>168</v>
      </c>
      <c r="F3214" s="108">
        <v>258.39999999999998</v>
      </c>
      <c r="G3214" s="111">
        <v>42792</v>
      </c>
      <c r="H3214" s="93">
        <f t="shared" si="95"/>
        <v>258.39999999999998</v>
      </c>
      <c r="I3214" s="108">
        <f t="shared" si="94"/>
        <v>0</v>
      </c>
      <c r="J3214" s="21"/>
    </row>
    <row r="3215" spans="1:10" x14ac:dyDescent="0.25">
      <c r="A3215" s="103">
        <v>42792</v>
      </c>
      <c r="B3215" s="119" t="s">
        <v>7518</v>
      </c>
      <c r="C3215" s="120"/>
      <c r="D3215" s="106">
        <v>102550</v>
      </c>
      <c r="E3215" s="107" t="s">
        <v>211</v>
      </c>
      <c r="F3215" s="108">
        <v>8925</v>
      </c>
      <c r="G3215" s="111">
        <v>42792</v>
      </c>
      <c r="H3215" s="93">
        <f t="shared" si="95"/>
        <v>8925</v>
      </c>
      <c r="I3215" s="108">
        <f t="shared" si="94"/>
        <v>0</v>
      </c>
      <c r="J3215" s="21"/>
    </row>
    <row r="3216" spans="1:10" x14ac:dyDescent="0.25">
      <c r="A3216" s="103">
        <v>42792</v>
      </c>
      <c r="B3216" s="119" t="s">
        <v>7519</v>
      </c>
      <c r="C3216" s="120"/>
      <c r="D3216" s="106">
        <v>102551</v>
      </c>
      <c r="E3216" s="107" t="s">
        <v>12</v>
      </c>
      <c r="F3216" s="108">
        <v>1888</v>
      </c>
      <c r="G3216" s="111">
        <v>42793</v>
      </c>
      <c r="H3216" s="93">
        <f t="shared" si="95"/>
        <v>1888</v>
      </c>
      <c r="I3216" s="108">
        <f t="shared" si="94"/>
        <v>0</v>
      </c>
      <c r="J3216" s="21"/>
    </row>
    <row r="3217" spans="1:10" x14ac:dyDescent="0.25">
      <c r="A3217" s="103">
        <v>42792</v>
      </c>
      <c r="B3217" s="119" t="s">
        <v>7520</v>
      </c>
      <c r="C3217" s="120"/>
      <c r="D3217" s="106">
        <v>102552</v>
      </c>
      <c r="E3217" s="107" t="s">
        <v>226</v>
      </c>
      <c r="F3217" s="108">
        <v>1831.2</v>
      </c>
      <c r="G3217" s="111">
        <v>42793</v>
      </c>
      <c r="H3217" s="93">
        <f t="shared" si="95"/>
        <v>1831.2</v>
      </c>
      <c r="I3217" s="108">
        <f t="shared" si="94"/>
        <v>0</v>
      </c>
      <c r="J3217" s="21"/>
    </row>
    <row r="3218" spans="1:10" x14ac:dyDescent="0.25">
      <c r="A3218" s="103">
        <v>42792</v>
      </c>
      <c r="B3218" s="119" t="s">
        <v>7521</v>
      </c>
      <c r="C3218" s="120"/>
      <c r="D3218" s="106">
        <v>102553</v>
      </c>
      <c r="E3218" s="107" t="s">
        <v>858</v>
      </c>
      <c r="F3218" s="108">
        <v>1786.4</v>
      </c>
      <c r="G3218" s="111">
        <v>42792</v>
      </c>
      <c r="H3218" s="93">
        <f t="shared" si="95"/>
        <v>1786.4</v>
      </c>
      <c r="I3218" s="108">
        <f t="shared" si="94"/>
        <v>0</v>
      </c>
      <c r="J3218" s="21"/>
    </row>
    <row r="3219" spans="1:10" x14ac:dyDescent="0.25">
      <c r="A3219" s="103">
        <v>42792</v>
      </c>
      <c r="B3219" s="119" t="s">
        <v>7522</v>
      </c>
      <c r="C3219" s="120"/>
      <c r="D3219" s="106">
        <v>102554</v>
      </c>
      <c r="E3219" s="107" t="s">
        <v>205</v>
      </c>
      <c r="F3219" s="108">
        <v>27941.43</v>
      </c>
      <c r="G3219" s="111"/>
      <c r="H3219" s="93">
        <f t="shared" si="95"/>
        <v>27941.43</v>
      </c>
      <c r="I3219" s="108">
        <f t="shared" si="94"/>
        <v>0</v>
      </c>
      <c r="J3219" s="21"/>
    </row>
    <row r="3220" spans="1:10" x14ac:dyDescent="0.25">
      <c r="A3220" s="103">
        <v>42793</v>
      </c>
      <c r="B3220" s="119" t="s">
        <v>7523</v>
      </c>
      <c r="C3220" s="120"/>
      <c r="D3220" s="106">
        <v>102555</v>
      </c>
      <c r="E3220" s="107" t="s">
        <v>231</v>
      </c>
      <c r="F3220" s="108">
        <v>6007.1</v>
      </c>
      <c r="G3220" s="111">
        <v>42794</v>
      </c>
      <c r="H3220" s="93">
        <f t="shared" si="95"/>
        <v>6007.1</v>
      </c>
      <c r="I3220" s="108">
        <f t="shared" si="94"/>
        <v>0</v>
      </c>
      <c r="J3220" s="21"/>
    </row>
    <row r="3221" spans="1:10" x14ac:dyDescent="0.25">
      <c r="A3221" s="103">
        <v>42793</v>
      </c>
      <c r="B3221" s="119" t="s">
        <v>7524</v>
      </c>
      <c r="C3221" s="120"/>
      <c r="D3221" s="106">
        <v>102556</v>
      </c>
      <c r="E3221" s="107" t="s">
        <v>17</v>
      </c>
      <c r="F3221" s="108">
        <v>2115</v>
      </c>
      <c r="G3221" s="111">
        <v>42793</v>
      </c>
      <c r="H3221" s="93">
        <f t="shared" si="95"/>
        <v>2115</v>
      </c>
      <c r="I3221" s="108">
        <f t="shared" si="94"/>
        <v>0</v>
      </c>
      <c r="J3221" s="21"/>
    </row>
    <row r="3222" spans="1:10" x14ac:dyDescent="0.25">
      <c r="A3222" s="103">
        <v>42793</v>
      </c>
      <c r="B3222" s="119" t="s">
        <v>7525</v>
      </c>
      <c r="C3222" s="120"/>
      <c r="D3222" s="106">
        <v>102557</v>
      </c>
      <c r="E3222" s="107" t="s">
        <v>374</v>
      </c>
      <c r="F3222" s="108">
        <v>1317.6</v>
      </c>
      <c r="G3222" s="111">
        <v>42793</v>
      </c>
      <c r="H3222" s="93">
        <f t="shared" si="95"/>
        <v>1317.6</v>
      </c>
      <c r="I3222" s="108">
        <f t="shared" si="94"/>
        <v>0</v>
      </c>
      <c r="J3222" s="21"/>
    </row>
    <row r="3223" spans="1:10" x14ac:dyDescent="0.25">
      <c r="A3223" s="103">
        <v>42793</v>
      </c>
      <c r="B3223" s="119" t="s">
        <v>7526</v>
      </c>
      <c r="C3223" s="120"/>
      <c r="D3223" s="106">
        <v>102558</v>
      </c>
      <c r="E3223" s="116" t="s">
        <v>231</v>
      </c>
      <c r="F3223" s="117">
        <v>0</v>
      </c>
      <c r="G3223" s="118" t="s">
        <v>95</v>
      </c>
      <c r="H3223" s="117">
        <f t="shared" si="95"/>
        <v>0</v>
      </c>
      <c r="I3223" s="117">
        <f t="shared" si="94"/>
        <v>0</v>
      </c>
      <c r="J3223" s="21"/>
    </row>
    <row r="3224" spans="1:10" x14ac:dyDescent="0.25">
      <c r="A3224" s="103">
        <v>42793</v>
      </c>
      <c r="B3224" s="119" t="s">
        <v>7527</v>
      </c>
      <c r="C3224" s="120"/>
      <c r="D3224" s="106">
        <v>102559</v>
      </c>
      <c r="E3224" s="107" t="s">
        <v>231</v>
      </c>
      <c r="F3224" s="108">
        <v>31483.599999999999</v>
      </c>
      <c r="G3224" s="111">
        <v>42794</v>
      </c>
      <c r="H3224" s="93">
        <f t="shared" si="95"/>
        <v>31483.599999999999</v>
      </c>
      <c r="I3224" s="108">
        <f t="shared" si="94"/>
        <v>0</v>
      </c>
      <c r="J3224" s="21"/>
    </row>
    <row r="3225" spans="1:10" x14ac:dyDescent="0.25">
      <c r="A3225" s="103">
        <v>42793</v>
      </c>
      <c r="B3225" s="119" t="s">
        <v>7528</v>
      </c>
      <c r="C3225" s="120"/>
      <c r="D3225" s="106">
        <v>102560</v>
      </c>
      <c r="E3225" s="107" t="s">
        <v>21</v>
      </c>
      <c r="F3225" s="108">
        <v>42871</v>
      </c>
      <c r="G3225" s="111">
        <v>42807</v>
      </c>
      <c r="H3225" s="93">
        <f t="shared" si="95"/>
        <v>42871</v>
      </c>
      <c r="I3225" s="108">
        <f t="shared" si="94"/>
        <v>0</v>
      </c>
      <c r="J3225" s="21"/>
    </row>
    <row r="3226" spans="1:10" x14ac:dyDescent="0.25">
      <c r="A3226" s="103">
        <v>42793</v>
      </c>
      <c r="B3226" s="119" t="s">
        <v>7529</v>
      </c>
      <c r="C3226" s="120"/>
      <c r="D3226" s="106">
        <v>102561</v>
      </c>
      <c r="E3226" s="116" t="s">
        <v>35</v>
      </c>
      <c r="F3226" s="117">
        <v>0</v>
      </c>
      <c r="G3226" s="118" t="s">
        <v>95</v>
      </c>
      <c r="H3226" s="117">
        <f t="shared" si="95"/>
        <v>0</v>
      </c>
      <c r="I3226" s="117">
        <f t="shared" si="94"/>
        <v>0</v>
      </c>
      <c r="J3226" s="21"/>
    </row>
    <row r="3227" spans="1:10" x14ac:dyDescent="0.25">
      <c r="A3227" s="103">
        <v>42793</v>
      </c>
      <c r="B3227" s="119" t="s">
        <v>7530</v>
      </c>
      <c r="C3227" s="120"/>
      <c r="D3227" s="106">
        <v>102562</v>
      </c>
      <c r="E3227" s="116" t="s">
        <v>35</v>
      </c>
      <c r="F3227" s="117">
        <v>0</v>
      </c>
      <c r="G3227" s="118" t="s">
        <v>95</v>
      </c>
      <c r="H3227" s="117">
        <f t="shared" si="95"/>
        <v>0</v>
      </c>
      <c r="I3227" s="117">
        <f t="shared" si="94"/>
        <v>0</v>
      </c>
      <c r="J3227" s="21"/>
    </row>
    <row r="3228" spans="1:10" x14ac:dyDescent="0.25">
      <c r="A3228" s="103">
        <v>42793</v>
      </c>
      <c r="B3228" s="119" t="s">
        <v>7531</v>
      </c>
      <c r="C3228" s="120"/>
      <c r="D3228" s="106">
        <v>102563</v>
      </c>
      <c r="E3228" s="107" t="s">
        <v>428</v>
      </c>
      <c r="F3228" s="108">
        <v>1732.8</v>
      </c>
      <c r="G3228" s="111">
        <v>42738</v>
      </c>
      <c r="H3228" s="93">
        <f t="shared" si="95"/>
        <v>1732.8</v>
      </c>
      <c r="I3228" s="108">
        <f t="shared" si="94"/>
        <v>0</v>
      </c>
      <c r="J3228" s="21"/>
    </row>
    <row r="3229" spans="1:10" x14ac:dyDescent="0.25">
      <c r="A3229" s="103">
        <v>42793</v>
      </c>
      <c r="B3229" s="119" t="s">
        <v>7532</v>
      </c>
      <c r="C3229" s="120"/>
      <c r="D3229" s="106">
        <v>102564</v>
      </c>
      <c r="E3229" s="107" t="s">
        <v>785</v>
      </c>
      <c r="F3229" s="108">
        <v>11141.8</v>
      </c>
      <c r="G3229" s="111">
        <v>42793</v>
      </c>
      <c r="H3229" s="93">
        <f t="shared" si="95"/>
        <v>11141.8</v>
      </c>
      <c r="I3229" s="108">
        <f t="shared" si="94"/>
        <v>0</v>
      </c>
      <c r="J3229" s="21"/>
    </row>
    <row r="3230" spans="1:10" x14ac:dyDescent="0.25">
      <c r="A3230" s="103">
        <v>42793</v>
      </c>
      <c r="B3230" s="119" t="s">
        <v>7533</v>
      </c>
      <c r="C3230" s="120"/>
      <c r="D3230" s="106">
        <v>102565</v>
      </c>
      <c r="E3230" s="107" t="s">
        <v>26</v>
      </c>
      <c r="F3230" s="108">
        <v>17350.8</v>
      </c>
      <c r="G3230" s="111">
        <v>42793</v>
      </c>
      <c r="H3230" s="93">
        <f t="shared" si="95"/>
        <v>17350.8</v>
      </c>
      <c r="I3230" s="108">
        <f t="shared" si="94"/>
        <v>0</v>
      </c>
      <c r="J3230" s="21"/>
    </row>
    <row r="3231" spans="1:10" x14ac:dyDescent="0.25">
      <c r="A3231" s="103">
        <v>42793</v>
      </c>
      <c r="B3231" s="119" t="s">
        <v>7534</v>
      </c>
      <c r="C3231" s="120"/>
      <c r="D3231" s="106">
        <v>102566</v>
      </c>
      <c r="E3231" s="107" t="s">
        <v>1786</v>
      </c>
      <c r="F3231" s="108">
        <v>9954</v>
      </c>
      <c r="G3231" s="111">
        <v>42793</v>
      </c>
      <c r="H3231" s="93">
        <f t="shared" si="95"/>
        <v>9954</v>
      </c>
      <c r="I3231" s="108">
        <f t="shared" si="94"/>
        <v>0</v>
      </c>
      <c r="J3231" s="21"/>
    </row>
    <row r="3232" spans="1:10" x14ac:dyDescent="0.25">
      <c r="A3232" s="103">
        <v>42793</v>
      </c>
      <c r="B3232" s="119" t="s">
        <v>7535</v>
      </c>
      <c r="C3232" s="120"/>
      <c r="D3232" s="106">
        <v>102567</v>
      </c>
      <c r="E3232" s="107" t="s">
        <v>35</v>
      </c>
      <c r="F3232" s="108">
        <v>8125.2</v>
      </c>
      <c r="G3232" s="111">
        <v>42738</v>
      </c>
      <c r="H3232" s="93">
        <f t="shared" si="95"/>
        <v>8125.2</v>
      </c>
      <c r="I3232" s="108">
        <f t="shared" si="94"/>
        <v>0</v>
      </c>
      <c r="J3232" s="21"/>
    </row>
    <row r="3233" spans="1:10" x14ac:dyDescent="0.25">
      <c r="A3233" s="103">
        <v>42793</v>
      </c>
      <c r="B3233" s="119" t="s">
        <v>7536</v>
      </c>
      <c r="C3233" s="120"/>
      <c r="D3233" s="106">
        <v>102568</v>
      </c>
      <c r="E3233" s="107" t="s">
        <v>32</v>
      </c>
      <c r="F3233" s="108">
        <v>5672.1</v>
      </c>
      <c r="G3233" s="111">
        <v>42803</v>
      </c>
      <c r="H3233" s="93">
        <f t="shared" si="95"/>
        <v>5672.1</v>
      </c>
      <c r="I3233" s="108">
        <f t="shared" si="94"/>
        <v>0</v>
      </c>
      <c r="J3233" s="21"/>
    </row>
    <row r="3234" spans="1:10" x14ac:dyDescent="0.25">
      <c r="A3234" s="103">
        <v>42793</v>
      </c>
      <c r="B3234" s="119" t="s">
        <v>7537</v>
      </c>
      <c r="C3234" s="120"/>
      <c r="D3234" s="106">
        <v>102569</v>
      </c>
      <c r="E3234" s="107" t="s">
        <v>470</v>
      </c>
      <c r="F3234" s="108">
        <v>8920</v>
      </c>
      <c r="G3234" s="111">
        <v>42793</v>
      </c>
      <c r="H3234" s="93">
        <f t="shared" si="95"/>
        <v>8920</v>
      </c>
      <c r="I3234" s="108">
        <f t="shared" si="94"/>
        <v>0</v>
      </c>
      <c r="J3234" s="21"/>
    </row>
    <row r="3235" spans="1:10" x14ac:dyDescent="0.25">
      <c r="A3235" s="103">
        <v>42793</v>
      </c>
      <c r="B3235" s="119" t="s">
        <v>7538</v>
      </c>
      <c r="C3235" s="120"/>
      <c r="D3235" s="106">
        <v>102570</v>
      </c>
      <c r="E3235" s="107" t="s">
        <v>1830</v>
      </c>
      <c r="F3235" s="108">
        <v>8584</v>
      </c>
      <c r="G3235" s="111">
        <v>42793</v>
      </c>
      <c r="H3235" s="93">
        <f t="shared" si="95"/>
        <v>8584</v>
      </c>
      <c r="I3235" s="108">
        <f t="shared" si="94"/>
        <v>0</v>
      </c>
      <c r="J3235" s="21"/>
    </row>
    <row r="3236" spans="1:10" x14ac:dyDescent="0.25">
      <c r="A3236" s="103">
        <v>42793</v>
      </c>
      <c r="B3236" s="119" t="s">
        <v>7539</v>
      </c>
      <c r="C3236" s="120"/>
      <c r="D3236" s="106">
        <v>102571</v>
      </c>
      <c r="E3236" s="107" t="s">
        <v>157</v>
      </c>
      <c r="F3236" s="108">
        <v>27234.18</v>
      </c>
      <c r="G3236" s="111">
        <v>42793</v>
      </c>
      <c r="H3236" s="93">
        <f t="shared" si="95"/>
        <v>27234.18</v>
      </c>
      <c r="I3236" s="108">
        <f t="shared" si="94"/>
        <v>0</v>
      </c>
      <c r="J3236" s="21"/>
    </row>
    <row r="3237" spans="1:10" x14ac:dyDescent="0.25">
      <c r="A3237" s="103">
        <v>42793</v>
      </c>
      <c r="B3237" s="119" t="s">
        <v>7540</v>
      </c>
      <c r="C3237" s="120"/>
      <c r="D3237" s="106">
        <v>102572</v>
      </c>
      <c r="E3237" s="107" t="s">
        <v>71</v>
      </c>
      <c r="F3237" s="108">
        <v>1858.5</v>
      </c>
      <c r="G3237" s="111">
        <v>42793</v>
      </c>
      <c r="H3237" s="93">
        <f t="shared" si="95"/>
        <v>1858.5</v>
      </c>
      <c r="I3237" s="108">
        <f t="shared" si="94"/>
        <v>0</v>
      </c>
      <c r="J3237" s="21"/>
    </row>
    <row r="3238" spans="1:10" x14ac:dyDescent="0.25">
      <c r="A3238" s="103">
        <v>42793</v>
      </c>
      <c r="B3238" s="119" t="s">
        <v>7541</v>
      </c>
      <c r="C3238" s="120"/>
      <c r="D3238" s="106">
        <v>102573</v>
      </c>
      <c r="E3238" s="107" t="s">
        <v>141</v>
      </c>
      <c r="F3238" s="108">
        <v>9164.4</v>
      </c>
      <c r="G3238" s="111">
        <v>42793</v>
      </c>
      <c r="H3238" s="93">
        <f t="shared" si="95"/>
        <v>9164.4</v>
      </c>
      <c r="I3238" s="108">
        <f t="shared" si="94"/>
        <v>0</v>
      </c>
      <c r="J3238" s="21"/>
    </row>
    <row r="3239" spans="1:10" x14ac:dyDescent="0.25">
      <c r="A3239" s="103">
        <v>42793</v>
      </c>
      <c r="B3239" s="119" t="s">
        <v>7542</v>
      </c>
      <c r="C3239" s="120"/>
      <c r="D3239" s="106">
        <v>102574</v>
      </c>
      <c r="E3239" s="107" t="s">
        <v>120</v>
      </c>
      <c r="F3239" s="108">
        <v>3489.18</v>
      </c>
      <c r="G3239" s="111">
        <v>42793</v>
      </c>
      <c r="H3239" s="93">
        <f t="shared" si="95"/>
        <v>3489.18</v>
      </c>
      <c r="I3239" s="108">
        <f t="shared" si="94"/>
        <v>0</v>
      </c>
      <c r="J3239" s="21"/>
    </row>
    <row r="3240" spans="1:10" x14ac:dyDescent="0.25">
      <c r="A3240" s="103">
        <v>42793</v>
      </c>
      <c r="B3240" s="119" t="s">
        <v>7543</v>
      </c>
      <c r="C3240" s="120"/>
      <c r="D3240" s="106">
        <v>102575</v>
      </c>
      <c r="E3240" s="107" t="s">
        <v>38</v>
      </c>
      <c r="F3240" s="108">
        <v>3343.4</v>
      </c>
      <c r="G3240" s="111">
        <v>42738</v>
      </c>
      <c r="H3240" s="93">
        <f t="shared" si="95"/>
        <v>3343.4</v>
      </c>
      <c r="I3240" s="108">
        <f t="shared" si="94"/>
        <v>0</v>
      </c>
      <c r="J3240" s="21"/>
    </row>
    <row r="3241" spans="1:10" x14ac:dyDescent="0.25">
      <c r="A3241" s="103">
        <v>42793</v>
      </c>
      <c r="B3241" s="119" t="s">
        <v>7544</v>
      </c>
      <c r="C3241" s="120"/>
      <c r="D3241" s="106">
        <v>102576</v>
      </c>
      <c r="E3241" s="107" t="s">
        <v>47</v>
      </c>
      <c r="F3241" s="108">
        <v>6294.4</v>
      </c>
      <c r="G3241" s="111">
        <v>42793</v>
      </c>
      <c r="H3241" s="93">
        <f t="shared" si="95"/>
        <v>6294.4</v>
      </c>
      <c r="I3241" s="108">
        <f t="shared" si="94"/>
        <v>0</v>
      </c>
      <c r="J3241" s="21"/>
    </row>
    <row r="3242" spans="1:10" x14ac:dyDescent="0.25">
      <c r="A3242" s="103">
        <v>42793</v>
      </c>
      <c r="B3242" s="119" t="s">
        <v>7545</v>
      </c>
      <c r="C3242" s="120"/>
      <c r="D3242" s="106">
        <v>102577</v>
      </c>
      <c r="E3242" s="107" t="s">
        <v>28</v>
      </c>
      <c r="F3242" s="108">
        <v>13330</v>
      </c>
      <c r="G3242" s="111">
        <v>42793</v>
      </c>
      <c r="H3242" s="93">
        <f t="shared" si="95"/>
        <v>13330</v>
      </c>
      <c r="I3242" s="108">
        <f t="shared" si="94"/>
        <v>0</v>
      </c>
      <c r="J3242" s="21"/>
    </row>
    <row r="3243" spans="1:10" x14ac:dyDescent="0.25">
      <c r="A3243" s="103">
        <v>42793</v>
      </c>
      <c r="B3243" s="119" t="s">
        <v>7546</v>
      </c>
      <c r="C3243" s="120"/>
      <c r="D3243" s="106">
        <v>102578</v>
      </c>
      <c r="E3243" s="107" t="s">
        <v>30</v>
      </c>
      <c r="F3243" s="108">
        <v>2739.2</v>
      </c>
      <c r="G3243" s="111">
        <v>42793</v>
      </c>
      <c r="H3243" s="93">
        <f t="shared" si="95"/>
        <v>2739.2</v>
      </c>
      <c r="I3243" s="108">
        <f t="shared" si="94"/>
        <v>0</v>
      </c>
      <c r="J3243" s="21"/>
    </row>
    <row r="3244" spans="1:10" x14ac:dyDescent="0.25">
      <c r="A3244" s="103">
        <v>42793</v>
      </c>
      <c r="B3244" s="119" t="s">
        <v>7547</v>
      </c>
      <c r="C3244" s="120"/>
      <c r="D3244" s="106">
        <v>102579</v>
      </c>
      <c r="E3244" s="107" t="s">
        <v>69</v>
      </c>
      <c r="F3244" s="108">
        <v>8308.1</v>
      </c>
      <c r="G3244" s="111">
        <v>42793</v>
      </c>
      <c r="H3244" s="93">
        <f t="shared" si="95"/>
        <v>8308.1</v>
      </c>
      <c r="I3244" s="108">
        <f t="shared" si="94"/>
        <v>0</v>
      </c>
      <c r="J3244" s="21"/>
    </row>
    <row r="3245" spans="1:10" x14ac:dyDescent="0.25">
      <c r="A3245" s="103">
        <v>42793</v>
      </c>
      <c r="B3245" s="119" t="s">
        <v>7548</v>
      </c>
      <c r="C3245" s="120"/>
      <c r="D3245" s="106">
        <v>102580</v>
      </c>
      <c r="E3245" s="107" t="s">
        <v>40</v>
      </c>
      <c r="F3245" s="108">
        <v>3697.2</v>
      </c>
      <c r="G3245" s="111" t="s">
        <v>3807</v>
      </c>
      <c r="H3245" s="93">
        <f t="shared" si="95"/>
        <v>3697.2</v>
      </c>
      <c r="I3245" s="108">
        <f t="shared" si="94"/>
        <v>0</v>
      </c>
      <c r="J3245" s="21"/>
    </row>
    <row r="3246" spans="1:10" x14ac:dyDescent="0.25">
      <c r="A3246" s="103">
        <v>42793</v>
      </c>
      <c r="B3246" s="119" t="s">
        <v>7549</v>
      </c>
      <c r="C3246" s="120"/>
      <c r="D3246" s="106">
        <v>102581</v>
      </c>
      <c r="E3246" s="107" t="s">
        <v>253</v>
      </c>
      <c r="F3246" s="108">
        <v>6094.8</v>
      </c>
      <c r="G3246" s="111">
        <v>42794</v>
      </c>
      <c r="H3246" s="93">
        <f t="shared" si="95"/>
        <v>6094.8</v>
      </c>
      <c r="I3246" s="108">
        <f t="shared" si="94"/>
        <v>0</v>
      </c>
      <c r="J3246" s="21"/>
    </row>
    <row r="3247" spans="1:10" x14ac:dyDescent="0.25">
      <c r="A3247" s="103">
        <v>42793</v>
      </c>
      <c r="B3247" s="119" t="s">
        <v>7550</v>
      </c>
      <c r="C3247" s="120"/>
      <c r="D3247" s="106">
        <v>102582</v>
      </c>
      <c r="E3247" s="107" t="s">
        <v>49</v>
      </c>
      <c r="F3247" s="108">
        <v>9223.2000000000007</v>
      </c>
      <c r="G3247" s="111">
        <v>42794</v>
      </c>
      <c r="H3247" s="93">
        <f t="shared" si="95"/>
        <v>9223.2000000000007</v>
      </c>
      <c r="I3247" s="108">
        <f t="shared" si="94"/>
        <v>0</v>
      </c>
      <c r="J3247" s="21"/>
    </row>
    <row r="3248" spans="1:10" x14ac:dyDescent="0.25">
      <c r="A3248" s="103">
        <v>42793</v>
      </c>
      <c r="B3248" s="119" t="s">
        <v>7551</v>
      </c>
      <c r="C3248" s="120"/>
      <c r="D3248" s="106">
        <v>102583</v>
      </c>
      <c r="E3248" s="107" t="s">
        <v>51</v>
      </c>
      <c r="F3248" s="108">
        <v>1284.5</v>
      </c>
      <c r="G3248" s="111" t="s">
        <v>3807</v>
      </c>
      <c r="H3248" s="93">
        <f t="shared" si="95"/>
        <v>1284.5</v>
      </c>
      <c r="I3248" s="108">
        <f t="shared" si="94"/>
        <v>0</v>
      </c>
      <c r="J3248" s="21"/>
    </row>
    <row r="3249" spans="1:10" x14ac:dyDescent="0.25">
      <c r="A3249" s="103">
        <v>42793</v>
      </c>
      <c r="B3249" s="119" t="s">
        <v>7552</v>
      </c>
      <c r="C3249" s="120"/>
      <c r="D3249" s="106">
        <v>102584</v>
      </c>
      <c r="E3249" s="107" t="s">
        <v>250</v>
      </c>
      <c r="F3249" s="108">
        <v>1715</v>
      </c>
      <c r="G3249" s="111">
        <v>42738</v>
      </c>
      <c r="H3249" s="93">
        <f t="shared" si="95"/>
        <v>1715</v>
      </c>
      <c r="I3249" s="108">
        <f t="shared" si="94"/>
        <v>0</v>
      </c>
      <c r="J3249" s="21"/>
    </row>
    <row r="3250" spans="1:10" x14ac:dyDescent="0.25">
      <c r="A3250" s="103">
        <v>42793</v>
      </c>
      <c r="B3250" s="119" t="s">
        <v>7553</v>
      </c>
      <c r="C3250" s="120"/>
      <c r="D3250" s="106">
        <v>102585</v>
      </c>
      <c r="E3250" s="107" t="s">
        <v>231</v>
      </c>
      <c r="F3250" s="108">
        <v>4526.8</v>
      </c>
      <c r="G3250" s="111">
        <v>42794</v>
      </c>
      <c r="H3250" s="93">
        <f t="shared" si="95"/>
        <v>4526.8</v>
      </c>
      <c r="I3250" s="108">
        <f t="shared" si="94"/>
        <v>0</v>
      </c>
      <c r="J3250" s="21"/>
    </row>
    <row r="3251" spans="1:10" x14ac:dyDescent="0.25">
      <c r="A3251" s="103">
        <v>42793</v>
      </c>
      <c r="B3251" s="119" t="s">
        <v>7554</v>
      </c>
      <c r="C3251" s="120"/>
      <c r="D3251" s="106">
        <v>102586</v>
      </c>
      <c r="E3251" s="107" t="s">
        <v>61</v>
      </c>
      <c r="F3251" s="108">
        <v>12265.2</v>
      </c>
      <c r="G3251" s="111">
        <v>42793</v>
      </c>
      <c r="H3251" s="93">
        <f t="shared" si="95"/>
        <v>12265.2</v>
      </c>
      <c r="I3251" s="108">
        <f t="shared" si="94"/>
        <v>0</v>
      </c>
      <c r="J3251" s="21"/>
    </row>
    <row r="3252" spans="1:10" x14ac:dyDescent="0.25">
      <c r="A3252" s="103">
        <v>42793</v>
      </c>
      <c r="B3252" s="119" t="s">
        <v>7555</v>
      </c>
      <c r="C3252" s="120"/>
      <c r="D3252" s="106">
        <v>102587</v>
      </c>
      <c r="E3252" s="107" t="s">
        <v>19</v>
      </c>
      <c r="F3252" s="108">
        <v>940</v>
      </c>
      <c r="G3252" s="111">
        <v>42793</v>
      </c>
      <c r="H3252" s="93">
        <f t="shared" si="95"/>
        <v>940</v>
      </c>
      <c r="I3252" s="108">
        <f t="shared" si="94"/>
        <v>0</v>
      </c>
      <c r="J3252" s="21"/>
    </row>
    <row r="3253" spans="1:10" x14ac:dyDescent="0.25">
      <c r="A3253" s="103">
        <v>42793</v>
      </c>
      <c r="B3253" s="119" t="s">
        <v>7556</v>
      </c>
      <c r="C3253" s="120"/>
      <c r="D3253" s="106">
        <v>102588</v>
      </c>
      <c r="E3253" s="107" t="s">
        <v>414</v>
      </c>
      <c r="F3253" s="108">
        <v>1524</v>
      </c>
      <c r="G3253" s="111">
        <v>42793</v>
      </c>
      <c r="H3253" s="93">
        <f t="shared" si="95"/>
        <v>1524</v>
      </c>
      <c r="I3253" s="108">
        <f t="shared" si="94"/>
        <v>0</v>
      </c>
      <c r="J3253" s="21"/>
    </row>
    <row r="3254" spans="1:10" x14ac:dyDescent="0.25">
      <c r="A3254" s="103">
        <v>42793</v>
      </c>
      <c r="B3254" s="119" t="s">
        <v>7557</v>
      </c>
      <c r="C3254" s="120"/>
      <c r="D3254" s="106">
        <v>102589</v>
      </c>
      <c r="E3254" s="107" t="s">
        <v>184</v>
      </c>
      <c r="F3254" s="108">
        <v>3009.2</v>
      </c>
      <c r="G3254" s="111">
        <v>42794</v>
      </c>
      <c r="H3254" s="93">
        <f t="shared" si="95"/>
        <v>3009.2</v>
      </c>
      <c r="I3254" s="108">
        <f t="shared" si="94"/>
        <v>0</v>
      </c>
      <c r="J3254" s="21"/>
    </row>
    <row r="3255" spans="1:10" x14ac:dyDescent="0.25">
      <c r="A3255" s="103">
        <v>42793</v>
      </c>
      <c r="B3255" s="119" t="s">
        <v>7558</v>
      </c>
      <c r="C3255" s="120"/>
      <c r="D3255" s="106">
        <v>102590</v>
      </c>
      <c r="E3255" s="107" t="s">
        <v>331</v>
      </c>
      <c r="F3255" s="108">
        <v>2052.8000000000002</v>
      </c>
      <c r="G3255" s="111">
        <v>42793</v>
      </c>
      <c r="H3255" s="93">
        <f t="shared" si="95"/>
        <v>2052.8000000000002</v>
      </c>
      <c r="I3255" s="108">
        <f t="shared" si="94"/>
        <v>0</v>
      </c>
      <c r="J3255" s="21"/>
    </row>
    <row r="3256" spans="1:10" x14ac:dyDescent="0.25">
      <c r="A3256" s="103">
        <v>42793</v>
      </c>
      <c r="B3256" s="119" t="s">
        <v>7559</v>
      </c>
      <c r="C3256" s="120"/>
      <c r="D3256" s="106">
        <v>102591</v>
      </c>
      <c r="E3256" s="107" t="s">
        <v>30</v>
      </c>
      <c r="F3256" s="108">
        <v>859.2</v>
      </c>
      <c r="G3256" s="111">
        <v>42793</v>
      </c>
      <c r="H3256" s="93">
        <f t="shared" si="95"/>
        <v>859.2</v>
      </c>
      <c r="I3256" s="108">
        <f t="shared" ref="I3256:I3319" si="96">F3256-H3256</f>
        <v>0</v>
      </c>
      <c r="J3256" s="21"/>
    </row>
    <row r="3257" spans="1:10" x14ac:dyDescent="0.25">
      <c r="A3257" s="103">
        <v>42793</v>
      </c>
      <c r="B3257" s="119" t="s">
        <v>7560</v>
      </c>
      <c r="C3257" s="120"/>
      <c r="D3257" s="106">
        <v>102592</v>
      </c>
      <c r="E3257" s="107" t="s">
        <v>693</v>
      </c>
      <c r="F3257" s="108">
        <v>5852</v>
      </c>
      <c r="G3257" s="111">
        <v>42793</v>
      </c>
      <c r="H3257" s="93">
        <f t="shared" si="95"/>
        <v>5852</v>
      </c>
      <c r="I3257" s="108">
        <f t="shared" si="96"/>
        <v>0</v>
      </c>
      <c r="J3257" s="21"/>
    </row>
    <row r="3258" spans="1:10" x14ac:dyDescent="0.25">
      <c r="A3258" s="103">
        <v>42793</v>
      </c>
      <c r="B3258" s="119" t="s">
        <v>7561</v>
      </c>
      <c r="C3258" s="120"/>
      <c r="D3258" s="106">
        <v>102593</v>
      </c>
      <c r="E3258" s="107" t="s">
        <v>3959</v>
      </c>
      <c r="F3258" s="108">
        <v>3636</v>
      </c>
      <c r="G3258" s="111">
        <v>42793</v>
      </c>
      <c r="H3258" s="93">
        <f t="shared" si="95"/>
        <v>3636</v>
      </c>
      <c r="I3258" s="108">
        <f t="shared" si="96"/>
        <v>0</v>
      </c>
      <c r="J3258" s="21"/>
    </row>
    <row r="3259" spans="1:10" x14ac:dyDescent="0.25">
      <c r="A3259" s="103">
        <v>42793</v>
      </c>
      <c r="B3259" s="119" t="s">
        <v>7562</v>
      </c>
      <c r="C3259" s="120"/>
      <c r="D3259" s="106">
        <v>102594</v>
      </c>
      <c r="E3259" s="107" t="s">
        <v>1870</v>
      </c>
      <c r="F3259" s="108">
        <v>2213.4</v>
      </c>
      <c r="G3259" s="111">
        <v>42793</v>
      </c>
      <c r="H3259" s="93">
        <f t="shared" si="95"/>
        <v>2213.4</v>
      </c>
      <c r="I3259" s="108">
        <f t="shared" si="96"/>
        <v>0</v>
      </c>
      <c r="J3259" s="21"/>
    </row>
    <row r="3260" spans="1:10" x14ac:dyDescent="0.25">
      <c r="A3260" s="103">
        <v>42793</v>
      </c>
      <c r="B3260" s="119" t="s">
        <v>7563</v>
      </c>
      <c r="C3260" s="120"/>
      <c r="D3260" s="106">
        <v>102595</v>
      </c>
      <c r="E3260" s="107" t="s">
        <v>30</v>
      </c>
      <c r="F3260" s="108">
        <v>387.1</v>
      </c>
      <c r="G3260" s="111">
        <v>42793</v>
      </c>
      <c r="H3260" s="93">
        <f t="shared" si="95"/>
        <v>387.1</v>
      </c>
      <c r="I3260" s="108">
        <f t="shared" si="96"/>
        <v>0</v>
      </c>
      <c r="J3260" s="21"/>
    </row>
    <row r="3261" spans="1:10" ht="30" x14ac:dyDescent="0.25">
      <c r="A3261" s="103">
        <v>42793</v>
      </c>
      <c r="B3261" s="119" t="s">
        <v>7564</v>
      </c>
      <c r="C3261" s="120"/>
      <c r="D3261" s="106">
        <v>102596</v>
      </c>
      <c r="E3261" s="107" t="s">
        <v>1256</v>
      </c>
      <c r="F3261" s="108">
        <v>3343.2</v>
      </c>
      <c r="G3261" s="114" t="s">
        <v>7753</v>
      </c>
      <c r="H3261" s="115">
        <f>800+132.5+2410.7</f>
        <v>3343.2</v>
      </c>
      <c r="I3261" s="115">
        <f t="shared" si="96"/>
        <v>0</v>
      </c>
      <c r="J3261" s="21"/>
    </row>
    <row r="3262" spans="1:10" x14ac:dyDescent="0.25">
      <c r="A3262" s="103">
        <v>42793</v>
      </c>
      <c r="B3262" s="119" t="s">
        <v>7565</v>
      </c>
      <c r="C3262" s="120"/>
      <c r="D3262" s="106">
        <v>102597</v>
      </c>
      <c r="E3262" s="107" t="s">
        <v>105</v>
      </c>
      <c r="F3262" s="108">
        <v>2999.2</v>
      </c>
      <c r="G3262" s="111">
        <v>42738</v>
      </c>
      <c r="H3262" s="93">
        <f t="shared" si="95"/>
        <v>2999.2</v>
      </c>
      <c r="I3262" s="108">
        <f t="shared" si="96"/>
        <v>0</v>
      </c>
      <c r="J3262" s="21"/>
    </row>
    <row r="3263" spans="1:10" x14ac:dyDescent="0.25">
      <c r="A3263" s="103">
        <v>42793</v>
      </c>
      <c r="B3263" s="119" t="s">
        <v>7566</v>
      </c>
      <c r="C3263" s="120"/>
      <c r="D3263" s="106">
        <v>102598</v>
      </c>
      <c r="E3263" s="107" t="s">
        <v>99</v>
      </c>
      <c r="F3263" s="108">
        <v>1870.6</v>
      </c>
      <c r="G3263" s="111">
        <v>42793</v>
      </c>
      <c r="H3263" s="93">
        <f t="shared" si="95"/>
        <v>1870.6</v>
      </c>
      <c r="I3263" s="108">
        <f t="shared" si="96"/>
        <v>0</v>
      </c>
      <c r="J3263" s="21"/>
    </row>
    <row r="3264" spans="1:10" x14ac:dyDescent="0.25">
      <c r="A3264" s="103">
        <v>42793</v>
      </c>
      <c r="B3264" s="119" t="s">
        <v>7567</v>
      </c>
      <c r="C3264" s="120"/>
      <c r="D3264" s="106">
        <v>102599</v>
      </c>
      <c r="E3264" s="107" t="s">
        <v>103</v>
      </c>
      <c r="F3264" s="108">
        <v>2875</v>
      </c>
      <c r="G3264" s="111">
        <v>42738</v>
      </c>
      <c r="H3264" s="93">
        <f t="shared" si="95"/>
        <v>2875</v>
      </c>
      <c r="I3264" s="108">
        <f t="shared" si="96"/>
        <v>0</v>
      </c>
      <c r="J3264" s="21"/>
    </row>
    <row r="3265" spans="1:10" x14ac:dyDescent="0.25">
      <c r="A3265" s="103">
        <v>42793</v>
      </c>
      <c r="B3265" s="119" t="s">
        <v>7568</v>
      </c>
      <c r="C3265" s="120"/>
      <c r="D3265" s="106">
        <v>102600</v>
      </c>
      <c r="E3265" s="107" t="s">
        <v>281</v>
      </c>
      <c r="F3265" s="108">
        <v>1531</v>
      </c>
      <c r="G3265" s="111">
        <v>42793</v>
      </c>
      <c r="H3265" s="93">
        <f t="shared" si="95"/>
        <v>1531</v>
      </c>
      <c r="I3265" s="108">
        <f t="shared" si="96"/>
        <v>0</v>
      </c>
      <c r="J3265" s="21"/>
    </row>
    <row r="3266" spans="1:10" x14ac:dyDescent="0.25">
      <c r="A3266" s="103">
        <v>42793</v>
      </c>
      <c r="B3266" s="119" t="s">
        <v>7569</v>
      </c>
      <c r="C3266" s="120"/>
      <c r="D3266" s="106">
        <v>102601</v>
      </c>
      <c r="E3266" s="107" t="s">
        <v>101</v>
      </c>
      <c r="F3266" s="108">
        <v>705</v>
      </c>
      <c r="G3266" s="111">
        <v>42793</v>
      </c>
      <c r="H3266" s="93">
        <f t="shared" si="95"/>
        <v>705</v>
      </c>
      <c r="I3266" s="108">
        <f t="shared" si="96"/>
        <v>0</v>
      </c>
      <c r="J3266" s="21"/>
    </row>
    <row r="3267" spans="1:10" x14ac:dyDescent="0.25">
      <c r="A3267" s="103">
        <v>42793</v>
      </c>
      <c r="B3267" s="119" t="s">
        <v>7570</v>
      </c>
      <c r="C3267" s="120"/>
      <c r="D3267" s="106">
        <v>102602</v>
      </c>
      <c r="E3267" s="107" t="s">
        <v>53</v>
      </c>
      <c r="F3267" s="108">
        <v>2047.5</v>
      </c>
      <c r="G3267" s="111">
        <v>42793</v>
      </c>
      <c r="H3267" s="93">
        <f t="shared" si="95"/>
        <v>2047.5</v>
      </c>
      <c r="I3267" s="108">
        <f t="shared" si="96"/>
        <v>0</v>
      </c>
      <c r="J3267" s="21"/>
    </row>
    <row r="3268" spans="1:10" x14ac:dyDescent="0.25">
      <c r="A3268" s="103">
        <v>42793</v>
      </c>
      <c r="B3268" s="119" t="s">
        <v>7571</v>
      </c>
      <c r="C3268" s="120"/>
      <c r="D3268" s="106">
        <v>102603</v>
      </c>
      <c r="E3268" s="107" t="s">
        <v>92</v>
      </c>
      <c r="F3268" s="108">
        <v>2547.6</v>
      </c>
      <c r="G3268" s="111">
        <v>42793</v>
      </c>
      <c r="H3268" s="93">
        <f t="shared" ref="H3268:H3331" si="97">F3268</f>
        <v>2547.6</v>
      </c>
      <c r="I3268" s="108">
        <f t="shared" si="96"/>
        <v>0</v>
      </c>
      <c r="J3268" s="21"/>
    </row>
    <row r="3269" spans="1:10" x14ac:dyDescent="0.25">
      <c r="A3269" s="103">
        <v>42793</v>
      </c>
      <c r="B3269" s="119" t="s">
        <v>7572</v>
      </c>
      <c r="C3269" s="120"/>
      <c r="D3269" s="106">
        <v>102604</v>
      </c>
      <c r="E3269" s="107" t="s">
        <v>88</v>
      </c>
      <c r="F3269" s="108">
        <v>368</v>
      </c>
      <c r="G3269" s="111">
        <v>42793</v>
      </c>
      <c r="H3269" s="93">
        <f t="shared" si="97"/>
        <v>368</v>
      </c>
      <c r="I3269" s="108">
        <f t="shared" si="96"/>
        <v>0</v>
      </c>
      <c r="J3269" s="21"/>
    </row>
    <row r="3270" spans="1:10" x14ac:dyDescent="0.25">
      <c r="A3270" s="103">
        <v>42793</v>
      </c>
      <c r="B3270" s="119" t="s">
        <v>7573</v>
      </c>
      <c r="C3270" s="120"/>
      <c r="D3270" s="106">
        <v>102605</v>
      </c>
      <c r="E3270" s="107" t="s">
        <v>1259</v>
      </c>
      <c r="F3270" s="108">
        <v>1812.4</v>
      </c>
      <c r="G3270" s="111">
        <v>42793</v>
      </c>
      <c r="H3270" s="93">
        <f t="shared" si="97"/>
        <v>1812.4</v>
      </c>
      <c r="I3270" s="108">
        <f t="shared" si="96"/>
        <v>0</v>
      </c>
      <c r="J3270" s="21"/>
    </row>
    <row r="3271" spans="1:10" x14ac:dyDescent="0.25">
      <c r="A3271" s="103">
        <v>42793</v>
      </c>
      <c r="B3271" s="119" t="s">
        <v>7574</v>
      </c>
      <c r="C3271" s="120"/>
      <c r="D3271" s="106">
        <v>102606</v>
      </c>
      <c r="E3271" s="107" t="s">
        <v>838</v>
      </c>
      <c r="F3271" s="108">
        <v>1734.6</v>
      </c>
      <c r="G3271" s="111">
        <v>42793</v>
      </c>
      <c r="H3271" s="93">
        <f t="shared" si="97"/>
        <v>1734.6</v>
      </c>
      <c r="I3271" s="108">
        <f t="shared" si="96"/>
        <v>0</v>
      </c>
      <c r="J3271" s="21"/>
    </row>
    <row r="3272" spans="1:10" x14ac:dyDescent="0.25">
      <c r="A3272" s="103">
        <v>42793</v>
      </c>
      <c r="B3272" s="119" t="s">
        <v>7575</v>
      </c>
      <c r="C3272" s="120"/>
      <c r="D3272" s="106">
        <v>102607</v>
      </c>
      <c r="E3272" s="107" t="s">
        <v>457</v>
      </c>
      <c r="F3272" s="108">
        <v>1068.2</v>
      </c>
      <c r="G3272" s="111">
        <v>42793</v>
      </c>
      <c r="H3272" s="93">
        <f t="shared" si="97"/>
        <v>1068.2</v>
      </c>
      <c r="I3272" s="108">
        <f t="shared" si="96"/>
        <v>0</v>
      </c>
      <c r="J3272" s="21"/>
    </row>
    <row r="3273" spans="1:10" x14ac:dyDescent="0.25">
      <c r="A3273" s="103">
        <v>42793</v>
      </c>
      <c r="B3273" s="119" t="s">
        <v>7576</v>
      </c>
      <c r="C3273" s="120"/>
      <c r="D3273" s="106">
        <v>102608</v>
      </c>
      <c r="E3273" s="107" t="s">
        <v>83</v>
      </c>
      <c r="F3273" s="108">
        <v>5620.3</v>
      </c>
      <c r="G3273" s="111">
        <v>42793</v>
      </c>
      <c r="H3273" s="93">
        <f t="shared" si="97"/>
        <v>5620.3</v>
      </c>
      <c r="I3273" s="108">
        <f t="shared" si="96"/>
        <v>0</v>
      </c>
      <c r="J3273" s="21"/>
    </row>
    <row r="3274" spans="1:10" x14ac:dyDescent="0.25">
      <c r="A3274" s="103">
        <v>42793</v>
      </c>
      <c r="B3274" s="119" t="s">
        <v>7577</v>
      </c>
      <c r="C3274" s="120"/>
      <c r="D3274" s="106">
        <v>102609</v>
      </c>
      <c r="E3274" s="107" t="s">
        <v>240</v>
      </c>
      <c r="F3274" s="108">
        <v>10495.3</v>
      </c>
      <c r="G3274" s="111">
        <v>42793</v>
      </c>
      <c r="H3274" s="93">
        <f t="shared" si="97"/>
        <v>10495.3</v>
      </c>
      <c r="I3274" s="108">
        <f t="shared" si="96"/>
        <v>0</v>
      </c>
      <c r="J3274" s="21"/>
    </row>
    <row r="3275" spans="1:10" x14ac:dyDescent="0.25">
      <c r="A3275" s="103">
        <v>42793</v>
      </c>
      <c r="B3275" s="119" t="s">
        <v>7578</v>
      </c>
      <c r="C3275" s="120"/>
      <c r="D3275" s="106">
        <v>102610</v>
      </c>
      <c r="E3275" s="107" t="s">
        <v>79</v>
      </c>
      <c r="F3275" s="108">
        <v>3637.2</v>
      </c>
      <c r="G3275" s="111">
        <v>42793</v>
      </c>
      <c r="H3275" s="93">
        <f t="shared" si="97"/>
        <v>3637.2</v>
      </c>
      <c r="I3275" s="108">
        <f t="shared" si="96"/>
        <v>0</v>
      </c>
      <c r="J3275" s="21"/>
    </row>
    <row r="3276" spans="1:10" x14ac:dyDescent="0.25">
      <c r="A3276" s="103">
        <v>42793</v>
      </c>
      <c r="B3276" s="119" t="s">
        <v>7579</v>
      </c>
      <c r="C3276" s="120"/>
      <c r="D3276" s="106">
        <v>102611</v>
      </c>
      <c r="E3276" s="107" t="s">
        <v>81</v>
      </c>
      <c r="F3276" s="108">
        <v>1728.4</v>
      </c>
      <c r="G3276" s="111">
        <v>42793</v>
      </c>
      <c r="H3276" s="93">
        <f t="shared" si="97"/>
        <v>1728.4</v>
      </c>
      <c r="I3276" s="108">
        <f t="shared" si="96"/>
        <v>0</v>
      </c>
      <c r="J3276" s="21"/>
    </row>
    <row r="3277" spans="1:10" x14ac:dyDescent="0.25">
      <c r="A3277" s="103">
        <v>42793</v>
      </c>
      <c r="B3277" s="119" t="s">
        <v>7580</v>
      </c>
      <c r="C3277" s="120"/>
      <c r="D3277" s="106">
        <v>102612</v>
      </c>
      <c r="E3277" s="107" t="s">
        <v>109</v>
      </c>
      <c r="F3277" s="108">
        <v>4882.6000000000004</v>
      </c>
      <c r="G3277" s="111">
        <v>42793</v>
      </c>
      <c r="H3277" s="93">
        <f t="shared" si="97"/>
        <v>4882.6000000000004</v>
      </c>
      <c r="I3277" s="108">
        <f t="shared" si="96"/>
        <v>0</v>
      </c>
      <c r="J3277" s="21"/>
    </row>
    <row r="3278" spans="1:10" x14ac:dyDescent="0.25">
      <c r="A3278" s="103">
        <v>42793</v>
      </c>
      <c r="B3278" s="119" t="s">
        <v>7581</v>
      </c>
      <c r="C3278" s="120"/>
      <c r="D3278" s="106">
        <v>102613</v>
      </c>
      <c r="E3278" s="107" t="s">
        <v>83</v>
      </c>
      <c r="F3278" s="108">
        <v>1820.4</v>
      </c>
      <c r="G3278" s="111">
        <v>42793</v>
      </c>
      <c r="H3278" s="93">
        <f t="shared" si="97"/>
        <v>1820.4</v>
      </c>
      <c r="I3278" s="108">
        <f t="shared" si="96"/>
        <v>0</v>
      </c>
      <c r="J3278" s="21"/>
    </row>
    <row r="3279" spans="1:10" x14ac:dyDescent="0.25">
      <c r="A3279" s="103">
        <v>42793</v>
      </c>
      <c r="B3279" s="119" t="s">
        <v>7582</v>
      </c>
      <c r="C3279" s="120"/>
      <c r="D3279" s="106">
        <v>102614</v>
      </c>
      <c r="E3279" s="107" t="s">
        <v>1116</v>
      </c>
      <c r="F3279" s="108">
        <v>2683.7</v>
      </c>
      <c r="G3279" s="111">
        <v>42794</v>
      </c>
      <c r="H3279" s="93">
        <f t="shared" si="97"/>
        <v>2683.7</v>
      </c>
      <c r="I3279" s="108">
        <f t="shared" si="96"/>
        <v>0</v>
      </c>
      <c r="J3279" s="21"/>
    </row>
    <row r="3280" spans="1:10" x14ac:dyDescent="0.25">
      <c r="A3280" s="103">
        <v>42793</v>
      </c>
      <c r="B3280" s="119" t="s">
        <v>7583</v>
      </c>
      <c r="C3280" s="120"/>
      <c r="D3280" s="106">
        <v>102615</v>
      </c>
      <c r="E3280" s="107" t="s">
        <v>613</v>
      </c>
      <c r="F3280" s="108">
        <v>3753.4</v>
      </c>
      <c r="G3280" s="111">
        <v>42793</v>
      </c>
      <c r="H3280" s="93">
        <f t="shared" si="97"/>
        <v>3753.4</v>
      </c>
      <c r="I3280" s="108">
        <f t="shared" si="96"/>
        <v>0</v>
      </c>
      <c r="J3280" s="21"/>
    </row>
    <row r="3281" spans="1:10" x14ac:dyDescent="0.25">
      <c r="A3281" s="103">
        <v>42793</v>
      </c>
      <c r="B3281" s="119" t="s">
        <v>7584</v>
      </c>
      <c r="C3281" s="120"/>
      <c r="D3281" s="106">
        <v>102616</v>
      </c>
      <c r="E3281" s="107" t="s">
        <v>10</v>
      </c>
      <c r="F3281" s="108">
        <v>82220.45</v>
      </c>
      <c r="G3281" s="111" t="s">
        <v>3807</v>
      </c>
      <c r="H3281" s="93">
        <f t="shared" si="97"/>
        <v>82220.45</v>
      </c>
      <c r="I3281" s="108">
        <f t="shared" si="96"/>
        <v>0</v>
      </c>
      <c r="J3281" s="21"/>
    </row>
    <row r="3282" spans="1:10" x14ac:dyDescent="0.25">
      <c r="A3282" s="103">
        <v>42793</v>
      </c>
      <c r="B3282" s="119" t="s">
        <v>7585</v>
      </c>
      <c r="C3282" s="120"/>
      <c r="D3282" s="106">
        <v>102617</v>
      </c>
      <c r="E3282" s="107" t="s">
        <v>10</v>
      </c>
      <c r="F3282" s="108">
        <v>17165.400000000001</v>
      </c>
      <c r="G3282" s="111" t="s">
        <v>3807</v>
      </c>
      <c r="H3282" s="93">
        <f t="shared" si="97"/>
        <v>17165.400000000001</v>
      </c>
      <c r="I3282" s="108">
        <f t="shared" si="96"/>
        <v>0</v>
      </c>
      <c r="J3282" s="21"/>
    </row>
    <row r="3283" spans="1:10" ht="30" x14ac:dyDescent="0.25">
      <c r="A3283" s="103">
        <v>42793</v>
      </c>
      <c r="B3283" s="119" t="s">
        <v>7586</v>
      </c>
      <c r="C3283" s="120"/>
      <c r="D3283" s="106">
        <v>102618</v>
      </c>
      <c r="E3283" s="107" t="s">
        <v>155</v>
      </c>
      <c r="F3283" s="108">
        <v>32316</v>
      </c>
      <c r="G3283" s="114" t="s">
        <v>7750</v>
      </c>
      <c r="H3283" s="115">
        <f>14570+17746</f>
        <v>32316</v>
      </c>
      <c r="I3283" s="115">
        <f t="shared" si="96"/>
        <v>0</v>
      </c>
      <c r="J3283" s="21"/>
    </row>
    <row r="3284" spans="1:10" x14ac:dyDescent="0.25">
      <c r="A3284" s="103">
        <v>42793</v>
      </c>
      <c r="B3284" s="119" t="s">
        <v>7587</v>
      </c>
      <c r="C3284" s="120"/>
      <c r="D3284" s="106">
        <v>102619</v>
      </c>
      <c r="E3284" s="107" t="s">
        <v>145</v>
      </c>
      <c r="F3284" s="108">
        <v>18144.2</v>
      </c>
      <c r="G3284" s="111">
        <v>42738</v>
      </c>
      <c r="H3284" s="93">
        <f t="shared" si="97"/>
        <v>18144.2</v>
      </c>
      <c r="I3284" s="108">
        <f t="shared" si="96"/>
        <v>0</v>
      </c>
      <c r="J3284" s="21"/>
    </row>
    <row r="3285" spans="1:10" x14ac:dyDescent="0.25">
      <c r="A3285" s="103">
        <v>42793</v>
      </c>
      <c r="B3285" s="119" t="s">
        <v>7588</v>
      </c>
      <c r="C3285" s="120"/>
      <c r="D3285" s="106">
        <v>102620</v>
      </c>
      <c r="E3285" s="107" t="s">
        <v>161</v>
      </c>
      <c r="F3285" s="108">
        <v>34195.4</v>
      </c>
      <c r="G3285" s="111">
        <v>42818</v>
      </c>
      <c r="H3285" s="93">
        <f t="shared" si="97"/>
        <v>34195.4</v>
      </c>
      <c r="I3285" s="108">
        <f t="shared" si="96"/>
        <v>0</v>
      </c>
      <c r="J3285" s="21"/>
    </row>
    <row r="3286" spans="1:10" x14ac:dyDescent="0.25">
      <c r="A3286" s="103">
        <v>42793</v>
      </c>
      <c r="B3286" s="119" t="s">
        <v>7589</v>
      </c>
      <c r="C3286" s="120"/>
      <c r="D3286" s="106">
        <v>102621</v>
      </c>
      <c r="E3286" s="107" t="s">
        <v>163</v>
      </c>
      <c r="F3286" s="108">
        <v>13084</v>
      </c>
      <c r="G3286" s="111">
        <v>42816</v>
      </c>
      <c r="H3286" s="93">
        <f t="shared" si="97"/>
        <v>13084</v>
      </c>
      <c r="I3286" s="108">
        <f t="shared" si="96"/>
        <v>0</v>
      </c>
      <c r="J3286" s="21"/>
    </row>
    <row r="3287" spans="1:10" x14ac:dyDescent="0.25">
      <c r="A3287" s="103">
        <v>42793</v>
      </c>
      <c r="B3287" s="119" t="s">
        <v>7590</v>
      </c>
      <c r="C3287" s="120"/>
      <c r="D3287" s="106">
        <v>102622</v>
      </c>
      <c r="E3287" s="107" t="s">
        <v>165</v>
      </c>
      <c r="F3287" s="108">
        <v>9201</v>
      </c>
      <c r="G3287" s="111">
        <v>42816</v>
      </c>
      <c r="H3287" s="93">
        <f t="shared" si="97"/>
        <v>9201</v>
      </c>
      <c r="I3287" s="108">
        <f t="shared" si="96"/>
        <v>0</v>
      </c>
      <c r="J3287" s="21"/>
    </row>
    <row r="3288" spans="1:10" x14ac:dyDescent="0.25">
      <c r="A3288" s="103">
        <v>42793</v>
      </c>
      <c r="B3288" s="119" t="s">
        <v>7591</v>
      </c>
      <c r="C3288" s="120"/>
      <c r="D3288" s="106">
        <v>102623</v>
      </c>
      <c r="E3288" s="107" t="s">
        <v>168</v>
      </c>
      <c r="F3288" s="108">
        <v>5316.1</v>
      </c>
      <c r="G3288" s="111">
        <v>42800</v>
      </c>
      <c r="H3288" s="93">
        <f t="shared" si="97"/>
        <v>5316.1</v>
      </c>
      <c r="I3288" s="108">
        <f t="shared" si="96"/>
        <v>0</v>
      </c>
      <c r="J3288" s="21"/>
    </row>
    <row r="3289" spans="1:10" x14ac:dyDescent="0.25">
      <c r="A3289" s="103">
        <v>42793</v>
      </c>
      <c r="B3289" s="119" t="s">
        <v>7592</v>
      </c>
      <c r="C3289" s="120"/>
      <c r="D3289" s="106">
        <v>102624</v>
      </c>
      <c r="E3289" s="107" t="s">
        <v>302</v>
      </c>
      <c r="F3289" s="108">
        <v>7590.4</v>
      </c>
      <c r="G3289" s="111">
        <v>42793</v>
      </c>
      <c r="H3289" s="93">
        <f t="shared" si="97"/>
        <v>7590.4</v>
      </c>
      <c r="I3289" s="108">
        <f t="shared" si="96"/>
        <v>0</v>
      </c>
      <c r="J3289" s="21"/>
    </row>
    <row r="3290" spans="1:10" x14ac:dyDescent="0.25">
      <c r="A3290" s="103">
        <v>42793</v>
      </c>
      <c r="B3290" s="119" t="s">
        <v>7593</v>
      </c>
      <c r="C3290" s="120"/>
      <c r="D3290" s="106">
        <v>102625</v>
      </c>
      <c r="E3290" s="107" t="s">
        <v>133</v>
      </c>
      <c r="F3290" s="108">
        <v>1381</v>
      </c>
      <c r="G3290" s="111">
        <v>42793</v>
      </c>
      <c r="H3290" s="93">
        <f t="shared" si="97"/>
        <v>1381</v>
      </c>
      <c r="I3290" s="108">
        <f t="shared" si="96"/>
        <v>0</v>
      </c>
      <c r="J3290" s="21"/>
    </row>
    <row r="3291" spans="1:10" x14ac:dyDescent="0.25">
      <c r="A3291" s="103">
        <v>42793</v>
      </c>
      <c r="B3291" s="119" t="s">
        <v>7594</v>
      </c>
      <c r="C3291" s="120"/>
      <c r="D3291" s="106">
        <v>102626</v>
      </c>
      <c r="E3291" s="107" t="s">
        <v>147</v>
      </c>
      <c r="F3291" s="108">
        <v>44942.8</v>
      </c>
      <c r="G3291" s="111">
        <v>42793</v>
      </c>
      <c r="H3291" s="93">
        <f t="shared" si="97"/>
        <v>44942.8</v>
      </c>
      <c r="I3291" s="108">
        <f t="shared" si="96"/>
        <v>0</v>
      </c>
      <c r="J3291" s="21"/>
    </row>
    <row r="3292" spans="1:10" x14ac:dyDescent="0.25">
      <c r="A3292" s="103">
        <v>42793</v>
      </c>
      <c r="B3292" s="119" t="s">
        <v>7595</v>
      </c>
      <c r="C3292" s="120"/>
      <c r="D3292" s="106">
        <v>102627</v>
      </c>
      <c r="E3292" s="107" t="s">
        <v>30</v>
      </c>
      <c r="F3292" s="108">
        <v>1987.88</v>
      </c>
      <c r="G3292" s="111">
        <v>42793</v>
      </c>
      <c r="H3292" s="93">
        <f t="shared" si="97"/>
        <v>1987.88</v>
      </c>
      <c r="I3292" s="108">
        <f t="shared" si="96"/>
        <v>0</v>
      </c>
      <c r="J3292" s="21"/>
    </row>
    <row r="3293" spans="1:10" x14ac:dyDescent="0.25">
      <c r="A3293" s="103">
        <v>42793</v>
      </c>
      <c r="B3293" s="119" t="s">
        <v>7596</v>
      </c>
      <c r="C3293" s="120"/>
      <c r="D3293" s="106">
        <v>102628</v>
      </c>
      <c r="E3293" s="107" t="s">
        <v>30</v>
      </c>
      <c r="F3293" s="108">
        <v>2047</v>
      </c>
      <c r="G3293" s="111">
        <v>42793</v>
      </c>
      <c r="H3293" s="93">
        <f t="shared" si="97"/>
        <v>2047</v>
      </c>
      <c r="I3293" s="108">
        <f t="shared" si="96"/>
        <v>0</v>
      </c>
      <c r="J3293" s="21"/>
    </row>
    <row r="3294" spans="1:10" x14ac:dyDescent="0.25">
      <c r="A3294" s="103">
        <v>42793</v>
      </c>
      <c r="B3294" s="119" t="s">
        <v>7597</v>
      </c>
      <c r="C3294" s="120"/>
      <c r="D3294" s="106">
        <v>102629</v>
      </c>
      <c r="E3294" s="107" t="s">
        <v>305</v>
      </c>
      <c r="F3294" s="108">
        <v>3785</v>
      </c>
      <c r="G3294" s="111">
        <v>42800</v>
      </c>
      <c r="H3294" s="93">
        <f t="shared" si="97"/>
        <v>3785</v>
      </c>
      <c r="I3294" s="108">
        <f t="shared" si="96"/>
        <v>0</v>
      </c>
      <c r="J3294" s="21"/>
    </row>
    <row r="3295" spans="1:10" x14ac:dyDescent="0.25">
      <c r="A3295" s="103">
        <v>42793</v>
      </c>
      <c r="B3295" s="119" t="s">
        <v>7598</v>
      </c>
      <c r="C3295" s="120"/>
      <c r="D3295" s="106">
        <v>102630</v>
      </c>
      <c r="E3295" s="107" t="s">
        <v>476</v>
      </c>
      <c r="F3295" s="108">
        <v>15527.8</v>
      </c>
      <c r="G3295" s="111">
        <v>42800</v>
      </c>
      <c r="H3295" s="93">
        <f t="shared" si="97"/>
        <v>15527.8</v>
      </c>
      <c r="I3295" s="108">
        <f t="shared" si="96"/>
        <v>0</v>
      </c>
      <c r="J3295" s="21"/>
    </row>
    <row r="3296" spans="1:10" x14ac:dyDescent="0.25">
      <c r="A3296" s="103">
        <v>42793</v>
      </c>
      <c r="B3296" s="119" t="s">
        <v>7599</v>
      </c>
      <c r="C3296" s="120"/>
      <c r="D3296" s="106">
        <v>102631</v>
      </c>
      <c r="E3296" s="107" t="s">
        <v>220</v>
      </c>
      <c r="F3296" s="108">
        <v>2071.1999999999998</v>
      </c>
      <c r="G3296" s="111">
        <v>42793</v>
      </c>
      <c r="H3296" s="93">
        <f t="shared" si="97"/>
        <v>2071.1999999999998</v>
      </c>
      <c r="I3296" s="108">
        <f t="shared" si="96"/>
        <v>0</v>
      </c>
      <c r="J3296" s="21"/>
    </row>
    <row r="3297" spans="1:10" x14ac:dyDescent="0.25">
      <c r="A3297" s="103">
        <v>42793</v>
      </c>
      <c r="B3297" s="119" t="s">
        <v>7600</v>
      </c>
      <c r="C3297" s="120"/>
      <c r="D3297" s="106">
        <v>102632</v>
      </c>
      <c r="E3297" s="107" t="s">
        <v>201</v>
      </c>
      <c r="F3297" s="108">
        <v>31545.200000000001</v>
      </c>
      <c r="G3297" s="111">
        <v>42738</v>
      </c>
      <c r="H3297" s="93">
        <f t="shared" si="97"/>
        <v>31545.200000000001</v>
      </c>
      <c r="I3297" s="108">
        <f t="shared" si="96"/>
        <v>0</v>
      </c>
      <c r="J3297" s="21"/>
    </row>
    <row r="3298" spans="1:10" x14ac:dyDescent="0.25">
      <c r="A3298" s="103">
        <v>42793</v>
      </c>
      <c r="B3298" s="119" t="s">
        <v>7601</v>
      </c>
      <c r="C3298" s="120"/>
      <c r="D3298" s="106">
        <v>102633</v>
      </c>
      <c r="E3298" s="107" t="s">
        <v>268</v>
      </c>
      <c r="F3298" s="108">
        <v>9190.4</v>
      </c>
      <c r="G3298" s="111">
        <v>42738</v>
      </c>
      <c r="H3298" s="93">
        <f t="shared" si="97"/>
        <v>9190.4</v>
      </c>
      <c r="I3298" s="108">
        <f t="shared" si="96"/>
        <v>0</v>
      </c>
      <c r="J3298" s="21"/>
    </row>
    <row r="3299" spans="1:10" ht="30" x14ac:dyDescent="0.25">
      <c r="A3299" s="103">
        <v>42793</v>
      </c>
      <c r="B3299" s="122" t="s">
        <v>7602</v>
      </c>
      <c r="C3299" s="123"/>
      <c r="D3299" s="124">
        <v>102634</v>
      </c>
      <c r="E3299" s="125" t="s">
        <v>10</v>
      </c>
      <c r="F3299" s="126">
        <v>187408</v>
      </c>
      <c r="G3299" s="114" t="s">
        <v>7763</v>
      </c>
      <c r="H3299" s="127">
        <f>129889.87+57518.13</f>
        <v>187408</v>
      </c>
      <c r="I3299" s="127">
        <f t="shared" si="96"/>
        <v>0</v>
      </c>
      <c r="J3299" s="21"/>
    </row>
    <row r="3300" spans="1:10" x14ac:dyDescent="0.25">
      <c r="A3300" s="103">
        <v>42793</v>
      </c>
      <c r="B3300" s="119" t="s">
        <v>7603</v>
      </c>
      <c r="C3300" s="120"/>
      <c r="D3300" s="106">
        <v>102635</v>
      </c>
      <c r="E3300" s="116" t="s">
        <v>312</v>
      </c>
      <c r="F3300" s="117">
        <v>0</v>
      </c>
      <c r="G3300" s="118" t="s">
        <v>95</v>
      </c>
      <c r="H3300" s="117">
        <f t="shared" si="97"/>
        <v>0</v>
      </c>
      <c r="I3300" s="117">
        <f t="shared" si="96"/>
        <v>0</v>
      </c>
      <c r="J3300" s="21"/>
    </row>
    <row r="3301" spans="1:10" x14ac:dyDescent="0.25">
      <c r="A3301" s="103">
        <v>42793</v>
      </c>
      <c r="B3301" s="119" t="s">
        <v>7604</v>
      </c>
      <c r="C3301" s="120"/>
      <c r="D3301" s="106">
        <v>102636</v>
      </c>
      <c r="E3301" s="107" t="s">
        <v>176</v>
      </c>
      <c r="F3301" s="108">
        <v>4572.3999999999996</v>
      </c>
      <c r="G3301" s="111">
        <v>42793</v>
      </c>
      <c r="H3301" s="93">
        <f t="shared" si="97"/>
        <v>4572.3999999999996</v>
      </c>
      <c r="I3301" s="108">
        <f t="shared" si="96"/>
        <v>0</v>
      </c>
      <c r="J3301" s="21"/>
    </row>
    <row r="3302" spans="1:10" x14ac:dyDescent="0.25">
      <c r="A3302" s="103">
        <v>42793</v>
      </c>
      <c r="B3302" s="119" t="s">
        <v>7605</v>
      </c>
      <c r="C3302" s="120"/>
      <c r="D3302" s="106">
        <v>102637</v>
      </c>
      <c r="E3302" s="107" t="s">
        <v>312</v>
      </c>
      <c r="F3302" s="108">
        <v>18985.2</v>
      </c>
      <c r="G3302" s="111"/>
      <c r="H3302" s="93">
        <f t="shared" si="97"/>
        <v>18985.2</v>
      </c>
      <c r="I3302" s="108">
        <f t="shared" si="96"/>
        <v>0</v>
      </c>
      <c r="J3302" s="21"/>
    </row>
    <row r="3303" spans="1:10" x14ac:dyDescent="0.25">
      <c r="A3303" s="103">
        <v>42793</v>
      </c>
      <c r="B3303" s="119" t="s">
        <v>7606</v>
      </c>
      <c r="C3303" s="120"/>
      <c r="D3303" s="106">
        <v>102638</v>
      </c>
      <c r="E3303" s="107" t="s">
        <v>1325</v>
      </c>
      <c r="F3303" s="108">
        <v>2494.8000000000002</v>
      </c>
      <c r="G3303" s="111">
        <v>42793</v>
      </c>
      <c r="H3303" s="93">
        <f t="shared" si="97"/>
        <v>2494.8000000000002</v>
      </c>
      <c r="I3303" s="108">
        <f t="shared" si="96"/>
        <v>0</v>
      </c>
      <c r="J3303" s="21"/>
    </row>
    <row r="3304" spans="1:10" x14ac:dyDescent="0.25">
      <c r="A3304" s="103">
        <v>42793</v>
      </c>
      <c r="B3304" s="119" t="s">
        <v>7607</v>
      </c>
      <c r="C3304" s="120"/>
      <c r="D3304" s="106">
        <v>102639</v>
      </c>
      <c r="E3304" s="107" t="s">
        <v>69</v>
      </c>
      <c r="F3304" s="108">
        <v>520</v>
      </c>
      <c r="G3304" s="111">
        <v>42793</v>
      </c>
      <c r="H3304" s="93">
        <f t="shared" si="97"/>
        <v>520</v>
      </c>
      <c r="I3304" s="108">
        <f t="shared" si="96"/>
        <v>0</v>
      </c>
      <c r="J3304" s="21"/>
    </row>
    <row r="3305" spans="1:10" x14ac:dyDescent="0.25">
      <c r="A3305" s="103">
        <v>42793</v>
      </c>
      <c r="B3305" s="119" t="s">
        <v>7608</v>
      </c>
      <c r="C3305" s="120"/>
      <c r="D3305" s="106">
        <v>102640</v>
      </c>
      <c r="E3305" s="107" t="s">
        <v>2986</v>
      </c>
      <c r="F3305" s="108">
        <v>4704.3999999999996</v>
      </c>
      <c r="G3305" s="111">
        <v>42793</v>
      </c>
      <c r="H3305" s="93">
        <f t="shared" si="97"/>
        <v>4704.3999999999996</v>
      </c>
      <c r="I3305" s="108">
        <f t="shared" si="96"/>
        <v>0</v>
      </c>
      <c r="J3305" s="21"/>
    </row>
    <row r="3306" spans="1:10" x14ac:dyDescent="0.25">
      <c r="A3306" s="103">
        <v>42793</v>
      </c>
      <c r="B3306" s="119" t="s">
        <v>7609</v>
      </c>
      <c r="C3306" s="120"/>
      <c r="D3306" s="106">
        <v>102641</v>
      </c>
      <c r="E3306" s="107" t="s">
        <v>55</v>
      </c>
      <c r="F3306" s="108">
        <v>11719</v>
      </c>
      <c r="G3306" s="111">
        <v>42793</v>
      </c>
      <c r="H3306" s="93">
        <f t="shared" si="97"/>
        <v>11719</v>
      </c>
      <c r="I3306" s="108">
        <f t="shared" si="96"/>
        <v>0</v>
      </c>
      <c r="J3306" s="21"/>
    </row>
    <row r="3307" spans="1:10" x14ac:dyDescent="0.25">
      <c r="A3307" s="103">
        <v>42793</v>
      </c>
      <c r="B3307" s="119" t="s">
        <v>7610</v>
      </c>
      <c r="C3307" s="120"/>
      <c r="D3307" s="106">
        <v>102642</v>
      </c>
      <c r="E3307" s="107" t="s">
        <v>30</v>
      </c>
      <c r="F3307" s="108">
        <v>538.20000000000005</v>
      </c>
      <c r="G3307" s="111">
        <v>42793</v>
      </c>
      <c r="H3307" s="93">
        <f t="shared" si="97"/>
        <v>538.20000000000005</v>
      </c>
      <c r="I3307" s="108">
        <f t="shared" si="96"/>
        <v>0</v>
      </c>
      <c r="J3307" s="21"/>
    </row>
    <row r="3308" spans="1:10" x14ac:dyDescent="0.25">
      <c r="A3308" s="103">
        <v>42793</v>
      </c>
      <c r="B3308" s="119" t="s">
        <v>7611</v>
      </c>
      <c r="C3308" s="120"/>
      <c r="D3308" s="106">
        <v>102643</v>
      </c>
      <c r="E3308" s="107" t="s">
        <v>30</v>
      </c>
      <c r="F3308" s="108">
        <v>1305.2</v>
      </c>
      <c r="G3308" s="111">
        <v>42793</v>
      </c>
      <c r="H3308" s="93">
        <f t="shared" si="97"/>
        <v>1305.2</v>
      </c>
      <c r="I3308" s="108">
        <f t="shared" si="96"/>
        <v>0</v>
      </c>
      <c r="J3308" s="21"/>
    </row>
    <row r="3309" spans="1:10" x14ac:dyDescent="0.25">
      <c r="A3309" s="103">
        <v>42793</v>
      </c>
      <c r="B3309" s="119" t="s">
        <v>7612</v>
      </c>
      <c r="C3309" s="120"/>
      <c r="D3309" s="106">
        <v>102644</v>
      </c>
      <c r="E3309" s="107" t="s">
        <v>2240</v>
      </c>
      <c r="F3309" s="108">
        <v>6736.6</v>
      </c>
      <c r="G3309" s="111">
        <v>42793</v>
      </c>
      <c r="H3309" s="93">
        <f t="shared" si="97"/>
        <v>6736.6</v>
      </c>
      <c r="I3309" s="108">
        <f t="shared" si="96"/>
        <v>0</v>
      </c>
      <c r="J3309" s="21"/>
    </row>
    <row r="3310" spans="1:10" x14ac:dyDescent="0.25">
      <c r="A3310" s="103">
        <v>42793</v>
      </c>
      <c r="B3310" s="119" t="s">
        <v>7613</v>
      </c>
      <c r="C3310" s="120"/>
      <c r="D3310" s="106">
        <v>102645</v>
      </c>
      <c r="E3310" s="107" t="s">
        <v>356</v>
      </c>
      <c r="F3310" s="108">
        <v>13446.4</v>
      </c>
      <c r="G3310" s="111"/>
      <c r="H3310" s="93">
        <f t="shared" si="97"/>
        <v>13446.4</v>
      </c>
      <c r="I3310" s="108">
        <f t="shared" si="96"/>
        <v>0</v>
      </c>
      <c r="J3310" s="21"/>
    </row>
    <row r="3311" spans="1:10" x14ac:dyDescent="0.25">
      <c r="A3311" s="103">
        <v>42793</v>
      </c>
      <c r="B3311" s="119" t="s">
        <v>7614</v>
      </c>
      <c r="C3311" s="120"/>
      <c r="D3311" s="106">
        <v>102646</v>
      </c>
      <c r="E3311" s="107" t="s">
        <v>182</v>
      </c>
      <c r="F3311" s="108">
        <v>2368.8000000000002</v>
      </c>
      <c r="G3311" s="111">
        <v>42794</v>
      </c>
      <c r="H3311" s="93">
        <f t="shared" si="97"/>
        <v>2368.8000000000002</v>
      </c>
      <c r="I3311" s="108">
        <f t="shared" si="96"/>
        <v>0</v>
      </c>
      <c r="J3311" s="21"/>
    </row>
    <row r="3312" spans="1:10" x14ac:dyDescent="0.25">
      <c r="A3312" s="103">
        <v>42793</v>
      </c>
      <c r="B3312" s="119" t="s">
        <v>7615</v>
      </c>
      <c r="C3312" s="120"/>
      <c r="D3312" s="106">
        <v>102647</v>
      </c>
      <c r="E3312" s="107" t="s">
        <v>1166</v>
      </c>
      <c r="F3312" s="108">
        <v>1038.2</v>
      </c>
      <c r="G3312" s="111">
        <v>42794</v>
      </c>
      <c r="H3312" s="93">
        <f t="shared" si="97"/>
        <v>1038.2</v>
      </c>
      <c r="I3312" s="108">
        <f t="shared" si="96"/>
        <v>0</v>
      </c>
      <c r="J3312" s="21"/>
    </row>
    <row r="3313" spans="1:10" x14ac:dyDescent="0.25">
      <c r="A3313" s="103">
        <v>42793</v>
      </c>
      <c r="B3313" s="119" t="s">
        <v>7616</v>
      </c>
      <c r="C3313" s="120"/>
      <c r="D3313" s="106">
        <v>102648</v>
      </c>
      <c r="E3313" s="107" t="s">
        <v>193</v>
      </c>
      <c r="F3313" s="108">
        <v>1748</v>
      </c>
      <c r="G3313" s="111">
        <v>42794</v>
      </c>
      <c r="H3313" s="93">
        <f t="shared" si="97"/>
        <v>1748</v>
      </c>
      <c r="I3313" s="108">
        <f t="shared" si="96"/>
        <v>0</v>
      </c>
      <c r="J3313" s="21"/>
    </row>
    <row r="3314" spans="1:10" x14ac:dyDescent="0.25">
      <c r="A3314" s="103">
        <v>42793</v>
      </c>
      <c r="B3314" s="119" t="s">
        <v>7617</v>
      </c>
      <c r="C3314" s="120"/>
      <c r="D3314" s="106">
        <v>102649</v>
      </c>
      <c r="E3314" s="107" t="s">
        <v>1163</v>
      </c>
      <c r="F3314" s="108">
        <v>29281</v>
      </c>
      <c r="G3314" s="111">
        <v>42794</v>
      </c>
      <c r="H3314" s="93">
        <f t="shared" si="97"/>
        <v>29281</v>
      </c>
      <c r="I3314" s="108">
        <f t="shared" si="96"/>
        <v>0</v>
      </c>
      <c r="J3314" s="21"/>
    </row>
    <row r="3315" spans="1:10" x14ac:dyDescent="0.25">
      <c r="A3315" s="103">
        <v>42793</v>
      </c>
      <c r="B3315" s="119" t="s">
        <v>7618</v>
      </c>
      <c r="C3315" s="120"/>
      <c r="D3315" s="106">
        <v>102650</v>
      </c>
      <c r="E3315" s="107" t="s">
        <v>3998</v>
      </c>
      <c r="F3315" s="108">
        <v>7224.6</v>
      </c>
      <c r="G3315" s="111">
        <v>42798</v>
      </c>
      <c r="H3315" s="93">
        <f t="shared" si="97"/>
        <v>7224.6</v>
      </c>
      <c r="I3315" s="108">
        <f t="shared" si="96"/>
        <v>0</v>
      </c>
      <c r="J3315" s="21"/>
    </row>
    <row r="3316" spans="1:10" x14ac:dyDescent="0.25">
      <c r="A3316" s="103">
        <v>42793</v>
      </c>
      <c r="B3316" s="119" t="s">
        <v>7619</v>
      </c>
      <c r="C3316" s="120"/>
      <c r="D3316" s="106">
        <v>102651</v>
      </c>
      <c r="E3316" s="107" t="s">
        <v>1293</v>
      </c>
      <c r="F3316" s="108">
        <v>963.8</v>
      </c>
      <c r="G3316" s="111">
        <v>42794</v>
      </c>
      <c r="H3316" s="93">
        <f t="shared" si="97"/>
        <v>963.8</v>
      </c>
      <c r="I3316" s="108">
        <f t="shared" si="96"/>
        <v>0</v>
      </c>
      <c r="J3316" s="21"/>
    </row>
    <row r="3317" spans="1:10" x14ac:dyDescent="0.25">
      <c r="A3317" s="103">
        <v>42793</v>
      </c>
      <c r="B3317" s="119" t="s">
        <v>7620</v>
      </c>
      <c r="C3317" s="120"/>
      <c r="D3317" s="106">
        <v>102652</v>
      </c>
      <c r="E3317" s="107" t="s">
        <v>125</v>
      </c>
      <c r="F3317" s="108">
        <v>5530</v>
      </c>
      <c r="G3317" s="111">
        <v>42793</v>
      </c>
      <c r="H3317" s="93">
        <f t="shared" si="97"/>
        <v>5530</v>
      </c>
      <c r="I3317" s="108">
        <f t="shared" si="96"/>
        <v>0</v>
      </c>
      <c r="J3317" s="21"/>
    </row>
    <row r="3318" spans="1:10" x14ac:dyDescent="0.25">
      <c r="A3318" s="103">
        <v>42793</v>
      </c>
      <c r="B3318" s="119" t="s">
        <v>7621</v>
      </c>
      <c r="C3318" s="120"/>
      <c r="D3318" s="106">
        <v>102653</v>
      </c>
      <c r="E3318" s="107" t="s">
        <v>367</v>
      </c>
      <c r="F3318" s="108">
        <v>2818.2</v>
      </c>
      <c r="G3318" s="111">
        <v>42793</v>
      </c>
      <c r="H3318" s="93">
        <f t="shared" si="97"/>
        <v>2818.2</v>
      </c>
      <c r="I3318" s="108">
        <f t="shared" si="96"/>
        <v>0</v>
      </c>
      <c r="J3318" s="21"/>
    </row>
    <row r="3319" spans="1:10" x14ac:dyDescent="0.25">
      <c r="A3319" s="103">
        <v>42793</v>
      </c>
      <c r="B3319" s="119" t="s">
        <v>7622</v>
      </c>
      <c r="C3319" s="120"/>
      <c r="D3319" s="106">
        <v>102654</v>
      </c>
      <c r="E3319" s="107" t="s">
        <v>367</v>
      </c>
      <c r="F3319" s="108">
        <v>900</v>
      </c>
      <c r="G3319" s="111">
        <v>42793</v>
      </c>
      <c r="H3319" s="93">
        <f t="shared" si="97"/>
        <v>900</v>
      </c>
      <c r="I3319" s="108">
        <f t="shared" si="96"/>
        <v>0</v>
      </c>
      <c r="J3319" s="21"/>
    </row>
    <row r="3320" spans="1:10" x14ac:dyDescent="0.25">
      <c r="A3320" s="103">
        <v>42793</v>
      </c>
      <c r="B3320" s="119" t="s">
        <v>7623</v>
      </c>
      <c r="C3320" s="120"/>
      <c r="D3320" s="106">
        <v>102655</v>
      </c>
      <c r="E3320" s="107" t="s">
        <v>367</v>
      </c>
      <c r="F3320" s="108">
        <v>900</v>
      </c>
      <c r="G3320" s="111">
        <v>42793</v>
      </c>
      <c r="H3320" s="93">
        <f t="shared" si="97"/>
        <v>900</v>
      </c>
      <c r="I3320" s="108">
        <f t="shared" ref="I3320:I3383" si="98">F3320-H3320</f>
        <v>0</v>
      </c>
      <c r="J3320" s="21"/>
    </row>
    <row r="3321" spans="1:10" ht="60" x14ac:dyDescent="0.25">
      <c r="A3321" s="103">
        <v>42793</v>
      </c>
      <c r="B3321" s="133" t="s">
        <v>7624</v>
      </c>
      <c r="C3321" s="134"/>
      <c r="D3321" s="135">
        <v>102656</v>
      </c>
      <c r="E3321" s="136" t="s">
        <v>1594</v>
      </c>
      <c r="F3321" s="137">
        <v>62339</v>
      </c>
      <c r="G3321" s="114" t="s">
        <v>11497</v>
      </c>
      <c r="H3321" s="138">
        <f>15000+10000+10000+27339</f>
        <v>62339</v>
      </c>
      <c r="I3321" s="138">
        <f t="shared" si="98"/>
        <v>0</v>
      </c>
      <c r="J3321" s="21"/>
    </row>
    <row r="3322" spans="1:10" x14ac:dyDescent="0.25">
      <c r="A3322" s="103">
        <v>42793</v>
      </c>
      <c r="B3322" s="119" t="s">
        <v>7625</v>
      </c>
      <c r="C3322" s="120"/>
      <c r="D3322" s="106">
        <v>102657</v>
      </c>
      <c r="E3322" s="107" t="s">
        <v>670</v>
      </c>
      <c r="F3322" s="108">
        <v>125262.8</v>
      </c>
      <c r="G3322" s="111">
        <v>42738</v>
      </c>
      <c r="H3322" s="93">
        <f t="shared" si="97"/>
        <v>125262.8</v>
      </c>
      <c r="I3322" s="108">
        <f t="shared" si="98"/>
        <v>0</v>
      </c>
      <c r="J3322" s="21"/>
    </row>
    <row r="3323" spans="1:10" x14ac:dyDescent="0.25">
      <c r="A3323" s="103">
        <v>42793</v>
      </c>
      <c r="B3323" s="119" t="s">
        <v>7626</v>
      </c>
      <c r="C3323" s="120"/>
      <c r="D3323" s="106">
        <v>102658</v>
      </c>
      <c r="E3323" s="107" t="s">
        <v>680</v>
      </c>
      <c r="F3323" s="108">
        <v>2574</v>
      </c>
      <c r="G3323" s="111">
        <v>42738</v>
      </c>
      <c r="H3323" s="93">
        <f t="shared" si="97"/>
        <v>2574</v>
      </c>
      <c r="I3323" s="108">
        <f t="shared" si="98"/>
        <v>0</v>
      </c>
      <c r="J3323" s="21"/>
    </row>
    <row r="3324" spans="1:10" x14ac:dyDescent="0.25">
      <c r="A3324" s="103">
        <v>42793</v>
      </c>
      <c r="B3324" s="119" t="s">
        <v>7627</v>
      </c>
      <c r="C3324" s="120"/>
      <c r="D3324" s="106">
        <v>102659</v>
      </c>
      <c r="E3324" s="107" t="s">
        <v>688</v>
      </c>
      <c r="F3324" s="108">
        <v>4531.3999999999996</v>
      </c>
      <c r="G3324" s="111">
        <v>42738</v>
      </c>
      <c r="H3324" s="93">
        <f t="shared" si="97"/>
        <v>4531.3999999999996</v>
      </c>
      <c r="I3324" s="108">
        <f t="shared" si="98"/>
        <v>0</v>
      </c>
      <c r="J3324" s="21"/>
    </row>
    <row r="3325" spans="1:10" x14ac:dyDescent="0.25">
      <c r="A3325" s="103">
        <v>42793</v>
      </c>
      <c r="B3325" s="119" t="s">
        <v>7628</v>
      </c>
      <c r="C3325" s="120"/>
      <c r="D3325" s="106">
        <v>102660</v>
      </c>
      <c r="E3325" s="107" t="s">
        <v>670</v>
      </c>
      <c r="F3325" s="108">
        <v>46890</v>
      </c>
      <c r="G3325" s="111">
        <v>42738</v>
      </c>
      <c r="H3325" s="93">
        <f t="shared" si="97"/>
        <v>46890</v>
      </c>
      <c r="I3325" s="108">
        <f t="shared" si="98"/>
        <v>0</v>
      </c>
      <c r="J3325" s="21"/>
    </row>
    <row r="3326" spans="1:10" x14ac:dyDescent="0.25">
      <c r="A3326" s="103">
        <v>42793</v>
      </c>
      <c r="B3326" s="119" t="s">
        <v>7629</v>
      </c>
      <c r="C3326" s="120"/>
      <c r="D3326" s="106">
        <v>102661</v>
      </c>
      <c r="E3326" s="107" t="s">
        <v>1197</v>
      </c>
      <c r="F3326" s="108">
        <v>6827.2</v>
      </c>
      <c r="G3326" s="111">
        <v>42738</v>
      </c>
      <c r="H3326" s="93">
        <f t="shared" si="97"/>
        <v>6827.2</v>
      </c>
      <c r="I3326" s="108">
        <f t="shared" si="98"/>
        <v>0</v>
      </c>
      <c r="J3326" s="21"/>
    </row>
    <row r="3327" spans="1:10" x14ac:dyDescent="0.25">
      <c r="A3327" s="103">
        <v>42793</v>
      </c>
      <c r="B3327" s="119" t="s">
        <v>7630</v>
      </c>
      <c r="C3327" s="120"/>
      <c r="D3327" s="106">
        <v>102662</v>
      </c>
      <c r="E3327" s="107" t="s">
        <v>677</v>
      </c>
      <c r="F3327" s="108">
        <v>1911.8</v>
      </c>
      <c r="G3327" s="111">
        <v>42738</v>
      </c>
      <c r="H3327" s="93">
        <f t="shared" si="97"/>
        <v>1911.8</v>
      </c>
      <c r="I3327" s="108">
        <f t="shared" si="98"/>
        <v>0</v>
      </c>
      <c r="J3327" s="21"/>
    </row>
    <row r="3328" spans="1:10" x14ac:dyDescent="0.25">
      <c r="A3328" s="103">
        <v>42793</v>
      </c>
      <c r="B3328" s="119" t="s">
        <v>7631</v>
      </c>
      <c r="C3328" s="120"/>
      <c r="D3328" s="106">
        <v>102663</v>
      </c>
      <c r="E3328" s="107" t="s">
        <v>670</v>
      </c>
      <c r="F3328" s="108">
        <v>13433</v>
      </c>
      <c r="G3328" s="111">
        <v>42738</v>
      </c>
      <c r="H3328" s="93">
        <f t="shared" si="97"/>
        <v>13433</v>
      </c>
      <c r="I3328" s="108">
        <f t="shared" si="98"/>
        <v>0</v>
      </c>
      <c r="J3328" s="21"/>
    </row>
    <row r="3329" spans="1:10" x14ac:dyDescent="0.25">
      <c r="A3329" s="103">
        <v>42793</v>
      </c>
      <c r="B3329" s="119" t="s">
        <v>7632</v>
      </c>
      <c r="C3329" s="120"/>
      <c r="D3329" s="106">
        <v>102664</v>
      </c>
      <c r="E3329" s="107" t="s">
        <v>1199</v>
      </c>
      <c r="F3329" s="108">
        <v>18099.32</v>
      </c>
      <c r="G3329" s="111"/>
      <c r="H3329" s="93">
        <f t="shared" si="97"/>
        <v>18099.32</v>
      </c>
      <c r="I3329" s="108">
        <f t="shared" si="98"/>
        <v>0</v>
      </c>
      <c r="J3329" s="21"/>
    </row>
    <row r="3330" spans="1:10" x14ac:dyDescent="0.25">
      <c r="A3330" s="103">
        <v>42793</v>
      </c>
      <c r="B3330" s="119" t="s">
        <v>7633</v>
      </c>
      <c r="C3330" s="120"/>
      <c r="D3330" s="106">
        <v>102665</v>
      </c>
      <c r="E3330" s="107" t="s">
        <v>1598</v>
      </c>
      <c r="F3330" s="108">
        <v>2261.6</v>
      </c>
      <c r="G3330" s="111">
        <v>42738</v>
      </c>
      <c r="H3330" s="93">
        <f t="shared" si="97"/>
        <v>2261.6</v>
      </c>
      <c r="I3330" s="108">
        <f t="shared" si="98"/>
        <v>0</v>
      </c>
      <c r="J3330" s="21"/>
    </row>
    <row r="3331" spans="1:10" x14ac:dyDescent="0.25">
      <c r="A3331" s="103">
        <v>42793</v>
      </c>
      <c r="B3331" s="119" t="s">
        <v>7634</v>
      </c>
      <c r="C3331" s="120"/>
      <c r="D3331" s="106">
        <v>102666</v>
      </c>
      <c r="E3331" s="107" t="s">
        <v>5221</v>
      </c>
      <c r="F3331" s="108">
        <v>2156</v>
      </c>
      <c r="G3331" s="111">
        <v>42793</v>
      </c>
      <c r="H3331" s="93">
        <f t="shared" si="97"/>
        <v>2156</v>
      </c>
      <c r="I3331" s="108">
        <f t="shared" si="98"/>
        <v>0</v>
      </c>
      <c r="J3331" s="21"/>
    </row>
    <row r="3332" spans="1:10" x14ac:dyDescent="0.25">
      <c r="A3332" s="103">
        <v>42793</v>
      </c>
      <c r="B3332" s="119" t="s">
        <v>7635</v>
      </c>
      <c r="C3332" s="120"/>
      <c r="D3332" s="106">
        <v>102667</v>
      </c>
      <c r="E3332" s="107" t="s">
        <v>1199</v>
      </c>
      <c r="F3332" s="108">
        <v>2615.04</v>
      </c>
      <c r="G3332" s="111"/>
      <c r="H3332" s="93">
        <f t="shared" ref="H3332:H3395" si="99">F3332</f>
        <v>2615.04</v>
      </c>
      <c r="I3332" s="108">
        <f t="shared" si="98"/>
        <v>0</v>
      </c>
      <c r="J3332" s="21"/>
    </row>
    <row r="3333" spans="1:10" x14ac:dyDescent="0.25">
      <c r="A3333" s="103">
        <v>42793</v>
      </c>
      <c r="B3333" s="119" t="s">
        <v>7636</v>
      </c>
      <c r="C3333" s="120"/>
      <c r="D3333" s="106">
        <v>102668</v>
      </c>
      <c r="E3333" s="107" t="s">
        <v>686</v>
      </c>
      <c r="F3333" s="108">
        <v>19170.599999999999</v>
      </c>
      <c r="G3333" s="111">
        <v>42738</v>
      </c>
      <c r="H3333" s="93">
        <f t="shared" si="99"/>
        <v>19170.599999999999</v>
      </c>
      <c r="I3333" s="108">
        <f t="shared" si="98"/>
        <v>0</v>
      </c>
      <c r="J3333" s="21"/>
    </row>
    <row r="3334" spans="1:10" x14ac:dyDescent="0.25">
      <c r="A3334" s="103">
        <v>42793</v>
      </c>
      <c r="B3334" s="119" t="s">
        <v>7637</v>
      </c>
      <c r="C3334" s="120"/>
      <c r="D3334" s="106">
        <v>102669</v>
      </c>
      <c r="E3334" s="107" t="s">
        <v>316</v>
      </c>
      <c r="F3334" s="108">
        <v>11881.08</v>
      </c>
      <c r="G3334" s="111">
        <v>42802</v>
      </c>
      <c r="H3334" s="93">
        <f t="shared" si="99"/>
        <v>11881.08</v>
      </c>
      <c r="I3334" s="108">
        <f t="shared" si="98"/>
        <v>0</v>
      </c>
      <c r="J3334" s="21"/>
    </row>
    <row r="3335" spans="1:10" x14ac:dyDescent="0.25">
      <c r="A3335" s="103">
        <v>42793</v>
      </c>
      <c r="B3335" s="119" t="s">
        <v>7638</v>
      </c>
      <c r="C3335" s="120"/>
      <c r="D3335" s="106">
        <v>102670</v>
      </c>
      <c r="E3335" s="107" t="s">
        <v>2736</v>
      </c>
      <c r="F3335" s="108">
        <v>400</v>
      </c>
      <c r="G3335" s="111">
        <v>42793</v>
      </c>
      <c r="H3335" s="93">
        <f t="shared" si="99"/>
        <v>400</v>
      </c>
      <c r="I3335" s="108">
        <f t="shared" si="98"/>
        <v>0</v>
      </c>
      <c r="J3335" s="21"/>
    </row>
    <row r="3336" spans="1:10" x14ac:dyDescent="0.25">
      <c r="A3336" s="103">
        <v>42793</v>
      </c>
      <c r="B3336" s="119" t="s">
        <v>7639</v>
      </c>
      <c r="C3336" s="120"/>
      <c r="D3336" s="106">
        <v>102671</v>
      </c>
      <c r="E3336" s="107" t="s">
        <v>211</v>
      </c>
      <c r="F3336" s="108">
        <v>8707.4</v>
      </c>
      <c r="G3336" s="111">
        <v>42793</v>
      </c>
      <c r="H3336" s="93">
        <f t="shared" si="99"/>
        <v>8707.4</v>
      </c>
      <c r="I3336" s="108">
        <f t="shared" si="98"/>
        <v>0</v>
      </c>
      <c r="J3336" s="21"/>
    </row>
    <row r="3337" spans="1:10" x14ac:dyDescent="0.25">
      <c r="A3337" s="103">
        <v>42793</v>
      </c>
      <c r="B3337" s="119" t="s">
        <v>7640</v>
      </c>
      <c r="C3337" s="120"/>
      <c r="D3337" s="106">
        <v>102672</v>
      </c>
      <c r="E3337" s="107" t="s">
        <v>354</v>
      </c>
      <c r="F3337" s="108">
        <v>527.4</v>
      </c>
      <c r="G3337" s="111">
        <v>42793</v>
      </c>
      <c r="H3337" s="93">
        <f t="shared" si="99"/>
        <v>527.4</v>
      </c>
      <c r="I3337" s="108">
        <f t="shared" si="98"/>
        <v>0</v>
      </c>
      <c r="J3337" s="21"/>
    </row>
    <row r="3338" spans="1:10" x14ac:dyDescent="0.25">
      <c r="A3338" s="103">
        <v>42793</v>
      </c>
      <c r="B3338" s="119" t="s">
        <v>7641</v>
      </c>
      <c r="C3338" s="120"/>
      <c r="D3338" s="106">
        <v>102673</v>
      </c>
      <c r="E3338" s="107" t="s">
        <v>222</v>
      </c>
      <c r="F3338" s="108">
        <v>385440</v>
      </c>
      <c r="G3338" s="111">
        <v>42738</v>
      </c>
      <c r="H3338" s="93">
        <f t="shared" si="99"/>
        <v>385440</v>
      </c>
      <c r="I3338" s="108">
        <f t="shared" si="98"/>
        <v>0</v>
      </c>
      <c r="J3338" s="21"/>
    </row>
    <row r="3339" spans="1:10" x14ac:dyDescent="0.25">
      <c r="A3339" s="103">
        <v>42793</v>
      </c>
      <c r="B3339" s="119" t="s">
        <v>7642</v>
      </c>
      <c r="C3339" s="120"/>
      <c r="D3339" s="106">
        <v>102674</v>
      </c>
      <c r="E3339" s="107" t="s">
        <v>222</v>
      </c>
      <c r="F3339" s="108">
        <v>415800</v>
      </c>
      <c r="G3339" s="111">
        <v>42738</v>
      </c>
      <c r="H3339" s="93">
        <f t="shared" si="99"/>
        <v>415800</v>
      </c>
      <c r="I3339" s="108">
        <f t="shared" si="98"/>
        <v>0</v>
      </c>
      <c r="J3339" s="21"/>
    </row>
    <row r="3340" spans="1:10" x14ac:dyDescent="0.25">
      <c r="A3340" s="103">
        <v>42793</v>
      </c>
      <c r="B3340" s="119" t="s">
        <v>7643</v>
      </c>
      <c r="C3340" s="120"/>
      <c r="D3340" s="106">
        <v>102675</v>
      </c>
      <c r="E3340" s="107" t="s">
        <v>222</v>
      </c>
      <c r="F3340" s="108">
        <v>420024</v>
      </c>
      <c r="G3340" s="111">
        <v>42800</v>
      </c>
      <c r="H3340" s="93">
        <f t="shared" si="99"/>
        <v>420024</v>
      </c>
      <c r="I3340" s="108">
        <f t="shared" si="98"/>
        <v>0</v>
      </c>
    </row>
    <row r="3341" spans="1:10" x14ac:dyDescent="0.25">
      <c r="A3341" s="103">
        <v>42793</v>
      </c>
      <c r="B3341" s="119" t="s">
        <v>7644</v>
      </c>
      <c r="C3341" s="120"/>
      <c r="D3341" s="106">
        <v>102676</v>
      </c>
      <c r="E3341" s="107" t="s">
        <v>47</v>
      </c>
      <c r="F3341" s="108">
        <v>202.4</v>
      </c>
      <c r="G3341" s="111">
        <v>42793</v>
      </c>
      <c r="H3341" s="93">
        <f t="shared" si="99"/>
        <v>202.4</v>
      </c>
      <c r="I3341" s="108">
        <f t="shared" si="98"/>
        <v>0</v>
      </c>
    </row>
    <row r="3342" spans="1:10" x14ac:dyDescent="0.25">
      <c r="A3342" s="103">
        <v>42794</v>
      </c>
      <c r="B3342" s="119" t="s">
        <v>7645</v>
      </c>
      <c r="C3342" s="120"/>
      <c r="D3342" s="106">
        <v>102677</v>
      </c>
      <c r="E3342" s="107" t="s">
        <v>231</v>
      </c>
      <c r="F3342" s="108">
        <v>6366</v>
      </c>
      <c r="G3342" s="111">
        <v>42796</v>
      </c>
      <c r="H3342" s="93">
        <f t="shared" si="99"/>
        <v>6366</v>
      </c>
      <c r="I3342" s="108">
        <f t="shared" si="98"/>
        <v>0</v>
      </c>
    </row>
    <row r="3343" spans="1:10" x14ac:dyDescent="0.25">
      <c r="A3343" s="103">
        <v>42794</v>
      </c>
      <c r="B3343" s="119" t="s">
        <v>7646</v>
      </c>
      <c r="C3343" s="120"/>
      <c r="D3343" s="106">
        <v>102678</v>
      </c>
      <c r="E3343" s="107" t="s">
        <v>231</v>
      </c>
      <c r="F3343" s="108">
        <v>48244.3</v>
      </c>
      <c r="G3343" s="111">
        <v>42796</v>
      </c>
      <c r="H3343" s="93">
        <f t="shared" si="99"/>
        <v>48244.3</v>
      </c>
      <c r="I3343" s="108">
        <f t="shared" si="98"/>
        <v>0</v>
      </c>
    </row>
    <row r="3344" spans="1:10" x14ac:dyDescent="0.25">
      <c r="A3344" s="103">
        <v>42794</v>
      </c>
      <c r="B3344" s="119" t="s">
        <v>7647</v>
      </c>
      <c r="C3344" s="120"/>
      <c r="D3344" s="106">
        <v>102679</v>
      </c>
      <c r="E3344" s="107" t="s">
        <v>55</v>
      </c>
      <c r="F3344" s="108">
        <v>9602.1</v>
      </c>
      <c r="G3344" s="111">
        <v>42794</v>
      </c>
      <c r="H3344" s="93">
        <f t="shared" si="99"/>
        <v>9602.1</v>
      </c>
      <c r="I3344" s="108">
        <f t="shared" si="98"/>
        <v>0</v>
      </c>
    </row>
    <row r="3345" spans="1:9" x14ac:dyDescent="0.25">
      <c r="A3345" s="103">
        <v>42794</v>
      </c>
      <c r="B3345" s="119" t="s">
        <v>7648</v>
      </c>
      <c r="C3345" s="120"/>
      <c r="D3345" s="106">
        <v>102680</v>
      </c>
      <c r="E3345" s="107" t="s">
        <v>428</v>
      </c>
      <c r="F3345" s="108">
        <v>3473.5</v>
      </c>
      <c r="G3345" s="111">
        <v>42738</v>
      </c>
      <c r="H3345" s="93">
        <f t="shared" si="99"/>
        <v>3473.5</v>
      </c>
      <c r="I3345" s="108">
        <f t="shared" si="98"/>
        <v>0</v>
      </c>
    </row>
    <row r="3346" spans="1:9" x14ac:dyDescent="0.25">
      <c r="A3346" s="103">
        <v>42794</v>
      </c>
      <c r="B3346" s="119" t="s">
        <v>7649</v>
      </c>
      <c r="C3346" s="120"/>
      <c r="D3346" s="106">
        <v>102681</v>
      </c>
      <c r="E3346" s="107" t="s">
        <v>35</v>
      </c>
      <c r="F3346" s="108">
        <v>18301.099999999999</v>
      </c>
      <c r="G3346" s="111">
        <v>42798</v>
      </c>
      <c r="H3346" s="93">
        <f t="shared" si="99"/>
        <v>18301.099999999999</v>
      </c>
      <c r="I3346" s="108">
        <f t="shared" si="98"/>
        <v>0</v>
      </c>
    </row>
    <row r="3347" spans="1:9" x14ac:dyDescent="0.25">
      <c r="A3347" s="103">
        <v>42794</v>
      </c>
      <c r="B3347" s="119" t="s">
        <v>7650</v>
      </c>
      <c r="C3347" s="120"/>
      <c r="D3347" s="106">
        <v>102682</v>
      </c>
      <c r="E3347" s="107" t="s">
        <v>38</v>
      </c>
      <c r="F3347" s="108">
        <v>3197.4</v>
      </c>
      <c r="G3347" s="111" t="s">
        <v>3807</v>
      </c>
      <c r="H3347" s="93">
        <f t="shared" si="99"/>
        <v>3197.4</v>
      </c>
      <c r="I3347" s="108">
        <f t="shared" si="98"/>
        <v>0</v>
      </c>
    </row>
    <row r="3348" spans="1:9" x14ac:dyDescent="0.25">
      <c r="A3348" s="103">
        <v>42794</v>
      </c>
      <c r="B3348" s="119" t="s">
        <v>7651</v>
      </c>
      <c r="C3348" s="120"/>
      <c r="D3348" s="106">
        <v>102683</v>
      </c>
      <c r="E3348" s="107" t="s">
        <v>1335</v>
      </c>
      <c r="F3348" s="108">
        <v>10704</v>
      </c>
      <c r="G3348" s="111">
        <v>42794</v>
      </c>
      <c r="H3348" s="93">
        <f t="shared" si="99"/>
        <v>10704</v>
      </c>
      <c r="I3348" s="108">
        <f t="shared" si="98"/>
        <v>0</v>
      </c>
    </row>
    <row r="3349" spans="1:9" x14ac:dyDescent="0.25">
      <c r="A3349" s="103">
        <v>42794</v>
      </c>
      <c r="B3349" s="119" t="s">
        <v>7652</v>
      </c>
      <c r="C3349" s="120"/>
      <c r="D3349" s="106">
        <v>102684</v>
      </c>
      <c r="E3349" s="107" t="s">
        <v>26</v>
      </c>
      <c r="F3349" s="108">
        <v>16431.8</v>
      </c>
      <c r="G3349" s="111">
        <v>42794</v>
      </c>
      <c r="H3349" s="93">
        <f t="shared" si="99"/>
        <v>16431.8</v>
      </c>
      <c r="I3349" s="108">
        <f t="shared" si="98"/>
        <v>0</v>
      </c>
    </row>
    <row r="3350" spans="1:9" x14ac:dyDescent="0.25">
      <c r="A3350" s="103">
        <v>42794</v>
      </c>
      <c r="B3350" s="119" t="s">
        <v>7653</v>
      </c>
      <c r="C3350" s="120"/>
      <c r="D3350" s="106">
        <v>102685</v>
      </c>
      <c r="E3350" s="107" t="s">
        <v>17</v>
      </c>
      <c r="F3350" s="108">
        <v>2115</v>
      </c>
      <c r="G3350" s="111">
        <v>42794</v>
      </c>
      <c r="H3350" s="93">
        <f t="shared" si="99"/>
        <v>2115</v>
      </c>
      <c r="I3350" s="108">
        <f t="shared" si="98"/>
        <v>0</v>
      </c>
    </row>
    <row r="3351" spans="1:9" x14ac:dyDescent="0.25">
      <c r="A3351" s="103">
        <v>42794</v>
      </c>
      <c r="B3351" s="119" t="s">
        <v>7654</v>
      </c>
      <c r="C3351" s="120"/>
      <c r="D3351" s="106">
        <v>102686</v>
      </c>
      <c r="E3351" s="116" t="s">
        <v>974</v>
      </c>
      <c r="F3351" s="117">
        <v>0</v>
      </c>
      <c r="G3351" s="118" t="s">
        <v>95</v>
      </c>
      <c r="H3351" s="117">
        <f t="shared" si="99"/>
        <v>0</v>
      </c>
      <c r="I3351" s="117">
        <f t="shared" si="98"/>
        <v>0</v>
      </c>
    </row>
    <row r="3352" spans="1:9" x14ac:dyDescent="0.25">
      <c r="A3352" s="103">
        <v>42794</v>
      </c>
      <c r="B3352" s="119" t="s">
        <v>7655</v>
      </c>
      <c r="C3352" s="120"/>
      <c r="D3352" s="106">
        <v>102687</v>
      </c>
      <c r="E3352" s="107" t="s">
        <v>974</v>
      </c>
      <c r="F3352" s="108">
        <v>10591</v>
      </c>
      <c r="G3352" s="111">
        <v>42794</v>
      </c>
      <c r="H3352" s="93">
        <f t="shared" si="99"/>
        <v>10591</v>
      </c>
      <c r="I3352" s="108">
        <f t="shared" si="98"/>
        <v>0</v>
      </c>
    </row>
    <row r="3353" spans="1:9" ht="30" x14ac:dyDescent="0.25">
      <c r="A3353" s="103">
        <v>42794</v>
      </c>
      <c r="B3353" s="133" t="s">
        <v>7656</v>
      </c>
      <c r="C3353" s="134"/>
      <c r="D3353" s="135">
        <v>102688</v>
      </c>
      <c r="E3353" s="136" t="s">
        <v>49</v>
      </c>
      <c r="F3353" s="137">
        <v>9763.2000000000007</v>
      </c>
      <c r="G3353" s="114" t="s">
        <v>7755</v>
      </c>
      <c r="H3353" s="138">
        <f>5000+4763.2</f>
        <v>9763.2000000000007</v>
      </c>
      <c r="I3353" s="138">
        <f t="shared" si="98"/>
        <v>0</v>
      </c>
    </row>
    <row r="3354" spans="1:9" x14ac:dyDescent="0.25">
      <c r="A3354" s="103">
        <v>42794</v>
      </c>
      <c r="B3354" s="119" t="s">
        <v>7657</v>
      </c>
      <c r="C3354" s="120"/>
      <c r="D3354" s="106">
        <v>102689</v>
      </c>
      <c r="E3354" s="107" t="s">
        <v>268</v>
      </c>
      <c r="F3354" s="108">
        <v>15786</v>
      </c>
      <c r="G3354" s="111">
        <v>42802</v>
      </c>
      <c r="H3354" s="93">
        <f t="shared" si="99"/>
        <v>15786</v>
      </c>
      <c r="I3354" s="108">
        <f t="shared" si="98"/>
        <v>0</v>
      </c>
    </row>
    <row r="3355" spans="1:9" x14ac:dyDescent="0.25">
      <c r="A3355" s="103">
        <v>42794</v>
      </c>
      <c r="B3355" s="119" t="s">
        <v>7658</v>
      </c>
      <c r="C3355" s="120"/>
      <c r="D3355" s="106">
        <v>102690</v>
      </c>
      <c r="E3355" s="107" t="s">
        <v>432</v>
      </c>
      <c r="F3355" s="108">
        <v>15951.6</v>
      </c>
      <c r="G3355" s="111">
        <v>42802</v>
      </c>
      <c r="H3355" s="93">
        <f t="shared" si="99"/>
        <v>15951.6</v>
      </c>
      <c r="I3355" s="108">
        <f t="shared" si="98"/>
        <v>0</v>
      </c>
    </row>
    <row r="3356" spans="1:9" x14ac:dyDescent="0.25">
      <c r="A3356" s="103">
        <v>42794</v>
      </c>
      <c r="B3356" s="119" t="s">
        <v>7659</v>
      </c>
      <c r="C3356" s="120"/>
      <c r="D3356" s="106">
        <v>102691</v>
      </c>
      <c r="E3356" s="107" t="s">
        <v>250</v>
      </c>
      <c r="F3356" s="108">
        <v>4814.3999999999996</v>
      </c>
      <c r="G3356" s="111">
        <v>42738</v>
      </c>
      <c r="H3356" s="93">
        <f t="shared" si="99"/>
        <v>4814.3999999999996</v>
      </c>
      <c r="I3356" s="108">
        <f t="shared" si="98"/>
        <v>0</v>
      </c>
    </row>
    <row r="3357" spans="1:9" ht="30" x14ac:dyDescent="0.25">
      <c r="A3357" s="103">
        <v>42794</v>
      </c>
      <c r="B3357" s="122" t="s">
        <v>7660</v>
      </c>
      <c r="C3357" s="123"/>
      <c r="D3357" s="124">
        <v>102692</v>
      </c>
      <c r="E3357" s="125" t="s">
        <v>32</v>
      </c>
      <c r="F3357" s="126">
        <v>10376.4</v>
      </c>
      <c r="G3357" s="114" t="s">
        <v>7766</v>
      </c>
      <c r="H3357" s="127">
        <f>4127.6+6248.8</f>
        <v>10376.400000000001</v>
      </c>
      <c r="I3357" s="127">
        <f t="shared" si="98"/>
        <v>0</v>
      </c>
    </row>
    <row r="3358" spans="1:9" x14ac:dyDescent="0.25">
      <c r="A3358" s="103">
        <v>42794</v>
      </c>
      <c r="B3358" s="119" t="s">
        <v>7661</v>
      </c>
      <c r="C3358" s="120"/>
      <c r="D3358" s="106">
        <v>102693</v>
      </c>
      <c r="E3358" s="107" t="s">
        <v>1666</v>
      </c>
      <c r="F3358" s="108">
        <v>1618.4</v>
      </c>
      <c r="G3358" s="111">
        <v>42802</v>
      </c>
      <c r="H3358" s="93">
        <f t="shared" si="99"/>
        <v>1618.4</v>
      </c>
      <c r="I3358" s="108">
        <f t="shared" si="98"/>
        <v>0</v>
      </c>
    </row>
    <row r="3359" spans="1:9" x14ac:dyDescent="0.25">
      <c r="A3359" s="103">
        <v>42794</v>
      </c>
      <c r="B3359" s="119" t="s">
        <v>7662</v>
      </c>
      <c r="C3359" s="120"/>
      <c r="D3359" s="106">
        <v>102694</v>
      </c>
      <c r="E3359" s="107" t="s">
        <v>272</v>
      </c>
      <c r="F3359" s="108">
        <v>1906.2</v>
      </c>
      <c r="G3359" s="111">
        <v>42738</v>
      </c>
      <c r="H3359" s="93">
        <f t="shared" si="99"/>
        <v>1906.2</v>
      </c>
      <c r="I3359" s="108">
        <f t="shared" si="98"/>
        <v>0</v>
      </c>
    </row>
    <row r="3360" spans="1:9" x14ac:dyDescent="0.25">
      <c r="A3360" s="103">
        <v>42794</v>
      </c>
      <c r="B3360" s="119" t="s">
        <v>7663</v>
      </c>
      <c r="C3360" s="120"/>
      <c r="D3360" s="106">
        <v>102695</v>
      </c>
      <c r="E3360" s="107" t="s">
        <v>250</v>
      </c>
      <c r="F3360" s="108">
        <v>1314.6</v>
      </c>
      <c r="G3360" s="111">
        <v>42738</v>
      </c>
      <c r="H3360" s="93">
        <f t="shared" si="99"/>
        <v>1314.6</v>
      </c>
      <c r="I3360" s="108">
        <f t="shared" si="98"/>
        <v>0</v>
      </c>
    </row>
    <row r="3361" spans="1:9" x14ac:dyDescent="0.25">
      <c r="A3361" s="103">
        <v>42794</v>
      </c>
      <c r="B3361" s="119" t="s">
        <v>7664</v>
      </c>
      <c r="C3361" s="120"/>
      <c r="D3361" s="106">
        <v>102696</v>
      </c>
      <c r="E3361" s="107" t="s">
        <v>43</v>
      </c>
      <c r="F3361" s="108">
        <v>6593.2</v>
      </c>
      <c r="G3361" s="111">
        <v>42796</v>
      </c>
      <c r="H3361" s="93">
        <f t="shared" si="99"/>
        <v>6593.2</v>
      </c>
      <c r="I3361" s="108">
        <f t="shared" si="98"/>
        <v>0</v>
      </c>
    </row>
    <row r="3362" spans="1:9" x14ac:dyDescent="0.25">
      <c r="A3362" s="103">
        <v>42794</v>
      </c>
      <c r="B3362" s="119" t="s">
        <v>7665</v>
      </c>
      <c r="C3362" s="120"/>
      <c r="D3362" s="106">
        <v>102697</v>
      </c>
      <c r="E3362" s="107" t="s">
        <v>509</v>
      </c>
      <c r="F3362" s="108">
        <v>1579.9</v>
      </c>
      <c r="G3362" s="111">
        <v>42794</v>
      </c>
      <c r="H3362" s="93">
        <f t="shared" si="99"/>
        <v>1579.9</v>
      </c>
      <c r="I3362" s="108">
        <f t="shared" si="98"/>
        <v>0</v>
      </c>
    </row>
    <row r="3363" spans="1:9" x14ac:dyDescent="0.25">
      <c r="A3363" s="103">
        <v>42794</v>
      </c>
      <c r="B3363" s="119" t="s">
        <v>7666</v>
      </c>
      <c r="C3363" s="120"/>
      <c r="D3363" s="106">
        <v>102698</v>
      </c>
      <c r="E3363" s="107" t="s">
        <v>30</v>
      </c>
      <c r="F3363" s="108">
        <v>2961.6</v>
      </c>
      <c r="G3363" s="111">
        <v>42794</v>
      </c>
      <c r="H3363" s="93">
        <f t="shared" si="99"/>
        <v>2961.6</v>
      </c>
      <c r="I3363" s="108">
        <f t="shared" si="98"/>
        <v>0</v>
      </c>
    </row>
    <row r="3364" spans="1:9" ht="30" x14ac:dyDescent="0.25">
      <c r="A3364" s="103">
        <v>42794</v>
      </c>
      <c r="B3364" s="119" t="s">
        <v>7667</v>
      </c>
      <c r="C3364" s="120"/>
      <c r="D3364" s="106">
        <v>102699</v>
      </c>
      <c r="E3364" s="107" t="s">
        <v>231</v>
      </c>
      <c r="F3364" s="108">
        <v>1642</v>
      </c>
      <c r="G3364" s="114" t="s">
        <v>7751</v>
      </c>
      <c r="H3364" s="115">
        <f>413.8+1228.2</f>
        <v>1642</v>
      </c>
      <c r="I3364" s="115">
        <f t="shared" si="98"/>
        <v>0</v>
      </c>
    </row>
    <row r="3365" spans="1:9" x14ac:dyDescent="0.25">
      <c r="A3365" s="103">
        <v>42794</v>
      </c>
      <c r="B3365" s="119" t="s">
        <v>7668</v>
      </c>
      <c r="C3365" s="120"/>
      <c r="D3365" s="106">
        <v>102700</v>
      </c>
      <c r="E3365" s="107" t="s">
        <v>47</v>
      </c>
      <c r="F3365" s="108">
        <v>1383.2</v>
      </c>
      <c r="G3365" s="111">
        <v>42794</v>
      </c>
      <c r="H3365" s="93">
        <f t="shared" si="99"/>
        <v>1383.2</v>
      </c>
      <c r="I3365" s="108">
        <f t="shared" si="98"/>
        <v>0</v>
      </c>
    </row>
    <row r="3366" spans="1:9" x14ac:dyDescent="0.25">
      <c r="A3366" s="103">
        <v>42794</v>
      </c>
      <c r="B3366" s="119" t="s">
        <v>7669</v>
      </c>
      <c r="C3366" s="120"/>
      <c r="D3366" s="106">
        <v>102701</v>
      </c>
      <c r="E3366" s="107" t="s">
        <v>270</v>
      </c>
      <c r="F3366" s="108">
        <v>2469.4</v>
      </c>
      <c r="G3366" s="111">
        <v>42738</v>
      </c>
      <c r="H3366" s="93">
        <f t="shared" si="99"/>
        <v>2469.4</v>
      </c>
      <c r="I3366" s="108">
        <f t="shared" si="98"/>
        <v>0</v>
      </c>
    </row>
    <row r="3367" spans="1:9" x14ac:dyDescent="0.25">
      <c r="A3367" s="103">
        <v>42794</v>
      </c>
      <c r="B3367" s="119" t="s">
        <v>7670</v>
      </c>
      <c r="C3367" s="120"/>
      <c r="D3367" s="106">
        <v>102702</v>
      </c>
      <c r="E3367" s="107" t="s">
        <v>157</v>
      </c>
      <c r="F3367" s="108">
        <v>6152.4</v>
      </c>
      <c r="G3367" s="111">
        <v>42794</v>
      </c>
      <c r="H3367" s="93">
        <f t="shared" si="99"/>
        <v>6152.4</v>
      </c>
      <c r="I3367" s="108">
        <f t="shared" si="98"/>
        <v>0</v>
      </c>
    </row>
    <row r="3368" spans="1:9" x14ac:dyDescent="0.25">
      <c r="A3368" s="103">
        <v>42794</v>
      </c>
      <c r="B3368" s="119" t="s">
        <v>7671</v>
      </c>
      <c r="C3368" s="120"/>
      <c r="D3368" s="106">
        <v>102703</v>
      </c>
      <c r="E3368" s="107" t="s">
        <v>40</v>
      </c>
      <c r="F3368" s="108">
        <v>4068</v>
      </c>
      <c r="G3368" s="111">
        <v>42794</v>
      </c>
      <c r="H3368" s="93">
        <f t="shared" si="99"/>
        <v>4068</v>
      </c>
      <c r="I3368" s="108">
        <f t="shared" si="98"/>
        <v>0</v>
      </c>
    </row>
    <row r="3369" spans="1:9" x14ac:dyDescent="0.25">
      <c r="A3369" s="103">
        <v>42794</v>
      </c>
      <c r="B3369" s="119" t="s">
        <v>7672</v>
      </c>
      <c r="C3369" s="120"/>
      <c r="D3369" s="106">
        <v>102704</v>
      </c>
      <c r="E3369" s="107" t="s">
        <v>509</v>
      </c>
      <c r="F3369" s="108">
        <v>21037.8</v>
      </c>
      <c r="G3369" s="111">
        <v>42798</v>
      </c>
      <c r="H3369" s="93">
        <f t="shared" si="99"/>
        <v>21037.8</v>
      </c>
      <c r="I3369" s="108">
        <f t="shared" si="98"/>
        <v>0</v>
      </c>
    </row>
    <row r="3370" spans="1:9" x14ac:dyDescent="0.25">
      <c r="A3370" s="103">
        <v>42794</v>
      </c>
      <c r="B3370" s="119" t="s">
        <v>7673</v>
      </c>
      <c r="C3370" s="120"/>
      <c r="D3370" s="106">
        <v>102705</v>
      </c>
      <c r="E3370" s="107" t="s">
        <v>1870</v>
      </c>
      <c r="F3370" s="108">
        <v>879.8</v>
      </c>
      <c r="G3370" s="111">
        <v>42794</v>
      </c>
      <c r="H3370" s="93">
        <f t="shared" si="99"/>
        <v>879.8</v>
      </c>
      <c r="I3370" s="108">
        <f t="shared" si="98"/>
        <v>0</v>
      </c>
    </row>
    <row r="3371" spans="1:9" x14ac:dyDescent="0.25">
      <c r="A3371" s="103">
        <v>42794</v>
      </c>
      <c r="B3371" s="119" t="s">
        <v>7674</v>
      </c>
      <c r="C3371" s="120"/>
      <c r="D3371" s="106">
        <v>102706</v>
      </c>
      <c r="E3371" s="116" t="s">
        <v>30</v>
      </c>
      <c r="F3371" s="117">
        <v>0</v>
      </c>
      <c r="G3371" s="118" t="s">
        <v>95</v>
      </c>
      <c r="H3371" s="117">
        <f t="shared" si="99"/>
        <v>0</v>
      </c>
      <c r="I3371" s="117">
        <f t="shared" si="98"/>
        <v>0</v>
      </c>
    </row>
    <row r="3372" spans="1:9" x14ac:dyDescent="0.25">
      <c r="A3372" s="103">
        <v>42794</v>
      </c>
      <c r="B3372" s="119" t="s">
        <v>7675</v>
      </c>
      <c r="C3372" s="120"/>
      <c r="D3372" s="106">
        <v>102707</v>
      </c>
      <c r="E3372" s="107" t="s">
        <v>432</v>
      </c>
      <c r="F3372" s="108">
        <v>12180</v>
      </c>
      <c r="G3372" s="111">
        <v>42794</v>
      </c>
      <c r="H3372" s="93">
        <f t="shared" si="99"/>
        <v>12180</v>
      </c>
      <c r="I3372" s="108">
        <f t="shared" si="98"/>
        <v>0</v>
      </c>
    </row>
    <row r="3373" spans="1:9" x14ac:dyDescent="0.25">
      <c r="A3373" s="103">
        <v>42794</v>
      </c>
      <c r="B3373" s="119" t="s">
        <v>7676</v>
      </c>
      <c r="C3373" s="120"/>
      <c r="D3373" s="106">
        <v>102708</v>
      </c>
      <c r="E3373" s="107" t="s">
        <v>71</v>
      </c>
      <c r="F3373" s="108">
        <v>3080</v>
      </c>
      <c r="G3373" s="111">
        <v>42794</v>
      </c>
      <c r="H3373" s="93">
        <f t="shared" si="99"/>
        <v>3080</v>
      </c>
      <c r="I3373" s="108">
        <f t="shared" si="98"/>
        <v>0</v>
      </c>
    </row>
    <row r="3374" spans="1:9" ht="30" x14ac:dyDescent="0.25">
      <c r="A3374" s="103">
        <v>42794</v>
      </c>
      <c r="B3374" s="119" t="s">
        <v>7677</v>
      </c>
      <c r="C3374" s="120"/>
      <c r="D3374" s="106">
        <v>102709</v>
      </c>
      <c r="E3374" s="125" t="s">
        <v>21</v>
      </c>
      <c r="F3374" s="126">
        <v>42436.800000000003</v>
      </c>
      <c r="G3374" s="114" t="s">
        <v>7771</v>
      </c>
      <c r="H3374" s="127">
        <f>38942+3494.8</f>
        <v>42436.800000000003</v>
      </c>
      <c r="I3374" s="127">
        <f t="shared" si="98"/>
        <v>0</v>
      </c>
    </row>
    <row r="3375" spans="1:9" x14ac:dyDescent="0.25">
      <c r="A3375" s="103">
        <v>42794</v>
      </c>
      <c r="B3375" s="119" t="s">
        <v>7678</v>
      </c>
      <c r="C3375" s="120"/>
      <c r="D3375" s="106">
        <v>102710</v>
      </c>
      <c r="E3375" s="107" t="s">
        <v>236</v>
      </c>
      <c r="F3375" s="108">
        <v>37547.699999999997</v>
      </c>
      <c r="G3375" s="111">
        <v>42818</v>
      </c>
      <c r="H3375" s="93">
        <f t="shared" si="99"/>
        <v>37547.699999999997</v>
      </c>
      <c r="I3375" s="108">
        <f t="shared" si="98"/>
        <v>0</v>
      </c>
    </row>
    <row r="3376" spans="1:9" x14ac:dyDescent="0.25">
      <c r="A3376" s="103">
        <v>42794</v>
      </c>
      <c r="B3376" s="119" t="s">
        <v>7679</v>
      </c>
      <c r="C3376" s="120"/>
      <c r="D3376" s="106">
        <v>102711</v>
      </c>
      <c r="E3376" s="107" t="s">
        <v>386</v>
      </c>
      <c r="F3376" s="108">
        <v>3640</v>
      </c>
      <c r="G3376" s="111">
        <v>42794</v>
      </c>
      <c r="H3376" s="93">
        <f t="shared" si="99"/>
        <v>3640</v>
      </c>
      <c r="I3376" s="108">
        <f t="shared" si="98"/>
        <v>0</v>
      </c>
    </row>
    <row r="3377" spans="1:9" x14ac:dyDescent="0.25">
      <c r="A3377" s="103">
        <v>42794</v>
      </c>
      <c r="B3377" s="119" t="s">
        <v>7680</v>
      </c>
      <c r="C3377" s="120"/>
      <c r="D3377" s="106">
        <v>102712</v>
      </c>
      <c r="E3377" s="107" t="s">
        <v>240</v>
      </c>
      <c r="F3377" s="108">
        <v>5198.8</v>
      </c>
      <c r="G3377" s="111">
        <v>42794</v>
      </c>
      <c r="H3377" s="93">
        <f t="shared" si="99"/>
        <v>5198.8</v>
      </c>
      <c r="I3377" s="108">
        <f t="shared" si="98"/>
        <v>0</v>
      </c>
    </row>
    <row r="3378" spans="1:9" x14ac:dyDescent="0.25">
      <c r="A3378" s="103">
        <v>42794</v>
      </c>
      <c r="B3378" s="119" t="s">
        <v>7681</v>
      </c>
      <c r="C3378" s="120"/>
      <c r="D3378" s="106">
        <v>102713</v>
      </c>
      <c r="E3378" s="107" t="s">
        <v>838</v>
      </c>
      <c r="F3378" s="108">
        <v>2893.4</v>
      </c>
      <c r="G3378" s="111">
        <v>42794</v>
      </c>
      <c r="H3378" s="93">
        <f t="shared" si="99"/>
        <v>2893.4</v>
      </c>
      <c r="I3378" s="108">
        <f t="shared" si="98"/>
        <v>0</v>
      </c>
    </row>
    <row r="3379" spans="1:9" x14ac:dyDescent="0.25">
      <c r="A3379" s="103">
        <v>42794</v>
      </c>
      <c r="B3379" s="119" t="s">
        <v>7682</v>
      </c>
      <c r="C3379" s="120"/>
      <c r="D3379" s="106">
        <v>102714</v>
      </c>
      <c r="E3379" s="116" t="s">
        <v>113</v>
      </c>
      <c r="F3379" s="117">
        <v>0</v>
      </c>
      <c r="G3379" s="118" t="s">
        <v>95</v>
      </c>
      <c r="H3379" s="117">
        <f t="shared" si="99"/>
        <v>0</v>
      </c>
      <c r="I3379" s="117">
        <f t="shared" si="98"/>
        <v>0</v>
      </c>
    </row>
    <row r="3380" spans="1:9" x14ac:dyDescent="0.25">
      <c r="A3380" s="103">
        <v>42794</v>
      </c>
      <c r="B3380" s="119" t="s">
        <v>7683</v>
      </c>
      <c r="C3380" s="120"/>
      <c r="D3380" s="106">
        <v>102715</v>
      </c>
      <c r="E3380" s="107" t="s">
        <v>105</v>
      </c>
      <c r="F3380" s="108">
        <v>3132.6</v>
      </c>
      <c r="G3380" s="111">
        <v>42738</v>
      </c>
      <c r="H3380" s="93">
        <f t="shared" si="99"/>
        <v>3132.6</v>
      </c>
      <c r="I3380" s="108">
        <f t="shared" si="98"/>
        <v>0</v>
      </c>
    </row>
    <row r="3381" spans="1:9" x14ac:dyDescent="0.25">
      <c r="A3381" s="103">
        <v>42794</v>
      </c>
      <c r="B3381" s="119" t="s">
        <v>7684</v>
      </c>
      <c r="C3381" s="120"/>
      <c r="D3381" s="106">
        <v>102716</v>
      </c>
      <c r="E3381" s="107" t="s">
        <v>3219</v>
      </c>
      <c r="F3381" s="108">
        <v>62056.5</v>
      </c>
      <c r="G3381" s="111">
        <v>42738</v>
      </c>
      <c r="H3381" s="93">
        <f t="shared" si="99"/>
        <v>62056.5</v>
      </c>
      <c r="I3381" s="108">
        <f t="shared" si="98"/>
        <v>0</v>
      </c>
    </row>
    <row r="3382" spans="1:9" x14ac:dyDescent="0.25">
      <c r="A3382" s="103">
        <v>42794</v>
      </c>
      <c r="B3382" s="119" t="s">
        <v>7685</v>
      </c>
      <c r="C3382" s="120"/>
      <c r="D3382" s="106">
        <v>102717</v>
      </c>
      <c r="E3382" s="107" t="s">
        <v>101</v>
      </c>
      <c r="F3382" s="108">
        <v>1154.5999999999999</v>
      </c>
      <c r="G3382" s="111">
        <v>42794</v>
      </c>
      <c r="H3382" s="93">
        <f t="shared" si="99"/>
        <v>1154.5999999999999</v>
      </c>
      <c r="I3382" s="108">
        <f t="shared" si="98"/>
        <v>0</v>
      </c>
    </row>
    <row r="3383" spans="1:9" x14ac:dyDescent="0.25">
      <c r="A3383" s="103">
        <v>42794</v>
      </c>
      <c r="B3383" s="119" t="s">
        <v>7686</v>
      </c>
      <c r="C3383" s="120"/>
      <c r="D3383" s="106">
        <v>102718</v>
      </c>
      <c r="E3383" s="107" t="s">
        <v>79</v>
      </c>
      <c r="F3383" s="108">
        <v>3698.2</v>
      </c>
      <c r="G3383" s="111">
        <v>42794</v>
      </c>
      <c r="H3383" s="93">
        <f t="shared" si="99"/>
        <v>3698.2</v>
      </c>
      <c r="I3383" s="108">
        <f t="shared" si="98"/>
        <v>0</v>
      </c>
    </row>
    <row r="3384" spans="1:9" x14ac:dyDescent="0.25">
      <c r="A3384" s="103">
        <v>42794</v>
      </c>
      <c r="B3384" s="119" t="s">
        <v>7687</v>
      </c>
      <c r="C3384" s="120"/>
      <c r="D3384" s="106">
        <v>102719</v>
      </c>
      <c r="E3384" s="107" t="s">
        <v>99</v>
      </c>
      <c r="F3384" s="108">
        <v>1628.4</v>
      </c>
      <c r="G3384" s="111">
        <v>42794</v>
      </c>
      <c r="H3384" s="93">
        <f t="shared" si="99"/>
        <v>1628.4</v>
      </c>
      <c r="I3384" s="108">
        <f t="shared" ref="I3384:I3447" si="100">F3384-H3384</f>
        <v>0</v>
      </c>
    </row>
    <row r="3385" spans="1:9" x14ac:dyDescent="0.25">
      <c r="A3385" s="103">
        <v>42794</v>
      </c>
      <c r="B3385" s="119" t="s">
        <v>7688</v>
      </c>
      <c r="C3385" s="120"/>
      <c r="D3385" s="106">
        <v>102720</v>
      </c>
      <c r="E3385" s="107" t="s">
        <v>281</v>
      </c>
      <c r="F3385" s="108">
        <v>1619.2</v>
      </c>
      <c r="G3385" s="111">
        <v>42794</v>
      </c>
      <c r="H3385" s="93">
        <f t="shared" si="99"/>
        <v>1619.2</v>
      </c>
      <c r="I3385" s="108">
        <f t="shared" si="100"/>
        <v>0</v>
      </c>
    </row>
    <row r="3386" spans="1:9" x14ac:dyDescent="0.25">
      <c r="A3386" s="103">
        <v>42794</v>
      </c>
      <c r="B3386" s="119" t="s">
        <v>7689</v>
      </c>
      <c r="C3386" s="120"/>
      <c r="D3386" s="106">
        <v>102721</v>
      </c>
      <c r="E3386" s="107" t="s">
        <v>186</v>
      </c>
      <c r="F3386" s="108">
        <v>2732.4</v>
      </c>
      <c r="G3386" s="111">
        <v>42738</v>
      </c>
      <c r="H3386" s="93">
        <f t="shared" si="99"/>
        <v>2732.4</v>
      </c>
      <c r="I3386" s="108">
        <f t="shared" si="100"/>
        <v>0</v>
      </c>
    </row>
    <row r="3387" spans="1:9" x14ac:dyDescent="0.25">
      <c r="A3387" s="103">
        <v>42794</v>
      </c>
      <c r="B3387" s="119" t="s">
        <v>7690</v>
      </c>
      <c r="C3387" s="120"/>
      <c r="D3387" s="106">
        <v>102722</v>
      </c>
      <c r="E3387" s="107" t="s">
        <v>4369</v>
      </c>
      <c r="F3387" s="108">
        <v>1265.5999999999999</v>
      </c>
      <c r="G3387" s="111">
        <v>42794</v>
      </c>
      <c r="H3387" s="93">
        <f t="shared" si="99"/>
        <v>1265.5999999999999</v>
      </c>
      <c r="I3387" s="108">
        <f t="shared" si="100"/>
        <v>0</v>
      </c>
    </row>
    <row r="3388" spans="1:9" x14ac:dyDescent="0.25">
      <c r="A3388" s="103">
        <v>42794</v>
      </c>
      <c r="B3388" s="119" t="s">
        <v>7691</v>
      </c>
      <c r="C3388" s="120"/>
      <c r="D3388" s="106">
        <v>102723</v>
      </c>
      <c r="E3388" s="107" t="s">
        <v>184</v>
      </c>
      <c r="F3388" s="108">
        <v>540</v>
      </c>
      <c r="G3388" s="111">
        <v>42794</v>
      </c>
      <c r="H3388" s="93">
        <f t="shared" si="99"/>
        <v>540</v>
      </c>
      <c r="I3388" s="108">
        <f t="shared" si="100"/>
        <v>0</v>
      </c>
    </row>
    <row r="3389" spans="1:9" x14ac:dyDescent="0.25">
      <c r="A3389" s="103">
        <v>42794</v>
      </c>
      <c r="B3389" s="119" t="s">
        <v>7692</v>
      </c>
      <c r="C3389" s="120"/>
      <c r="D3389" s="106">
        <v>102724</v>
      </c>
      <c r="E3389" s="107" t="s">
        <v>1259</v>
      </c>
      <c r="F3389" s="108">
        <v>1201.5</v>
      </c>
      <c r="G3389" s="111">
        <v>42794</v>
      </c>
      <c r="H3389" s="93">
        <f t="shared" si="99"/>
        <v>1201.5</v>
      </c>
      <c r="I3389" s="108">
        <f t="shared" si="100"/>
        <v>0</v>
      </c>
    </row>
    <row r="3390" spans="1:9" x14ac:dyDescent="0.25">
      <c r="A3390" s="103">
        <v>42794</v>
      </c>
      <c r="B3390" s="119" t="s">
        <v>7693</v>
      </c>
      <c r="C3390" s="120"/>
      <c r="D3390" s="106">
        <v>102725</v>
      </c>
      <c r="E3390" s="107" t="s">
        <v>103</v>
      </c>
      <c r="F3390" s="108">
        <v>1142.4000000000001</v>
      </c>
      <c r="G3390" s="111">
        <v>42738</v>
      </c>
      <c r="H3390" s="93">
        <f t="shared" si="99"/>
        <v>1142.4000000000001</v>
      </c>
      <c r="I3390" s="108">
        <f t="shared" si="100"/>
        <v>0</v>
      </c>
    </row>
    <row r="3391" spans="1:9" x14ac:dyDescent="0.25">
      <c r="A3391" s="103">
        <v>42794</v>
      </c>
      <c r="B3391" s="119" t="s">
        <v>7694</v>
      </c>
      <c r="C3391" s="120"/>
      <c r="D3391" s="106">
        <v>102726</v>
      </c>
      <c r="E3391" s="107" t="s">
        <v>188</v>
      </c>
      <c r="F3391" s="108">
        <v>3969.1</v>
      </c>
      <c r="G3391" s="111">
        <v>42794</v>
      </c>
      <c r="H3391" s="93">
        <f t="shared" si="99"/>
        <v>3969.1</v>
      </c>
      <c r="I3391" s="108">
        <f t="shared" si="100"/>
        <v>0</v>
      </c>
    </row>
    <row r="3392" spans="1:9" x14ac:dyDescent="0.25">
      <c r="A3392" s="103">
        <v>42794</v>
      </c>
      <c r="B3392" s="119" t="s">
        <v>7695</v>
      </c>
      <c r="C3392" s="120"/>
      <c r="D3392" s="106">
        <v>102727</v>
      </c>
      <c r="E3392" s="107" t="s">
        <v>335</v>
      </c>
      <c r="F3392" s="108">
        <v>1395.9</v>
      </c>
      <c r="G3392" s="111">
        <v>42798</v>
      </c>
      <c r="H3392" s="93">
        <f t="shared" si="99"/>
        <v>1395.9</v>
      </c>
      <c r="I3392" s="108">
        <f t="shared" si="100"/>
        <v>0</v>
      </c>
    </row>
    <row r="3393" spans="1:9" x14ac:dyDescent="0.25">
      <c r="A3393" s="103">
        <v>42794</v>
      </c>
      <c r="B3393" s="119" t="s">
        <v>7696</v>
      </c>
      <c r="C3393" s="120"/>
      <c r="D3393" s="106">
        <v>102728</v>
      </c>
      <c r="E3393" s="107" t="s">
        <v>53</v>
      </c>
      <c r="F3393" s="108">
        <v>1386</v>
      </c>
      <c r="G3393" s="111">
        <v>42794</v>
      </c>
      <c r="H3393" s="93">
        <f t="shared" si="99"/>
        <v>1386</v>
      </c>
      <c r="I3393" s="108">
        <f t="shared" si="100"/>
        <v>0</v>
      </c>
    </row>
    <row r="3394" spans="1:9" x14ac:dyDescent="0.25">
      <c r="A3394" s="103">
        <v>42794</v>
      </c>
      <c r="B3394" s="119" t="s">
        <v>7697</v>
      </c>
      <c r="C3394" s="120"/>
      <c r="D3394" s="106">
        <v>102729</v>
      </c>
      <c r="E3394" s="107" t="s">
        <v>88</v>
      </c>
      <c r="F3394" s="108">
        <v>5949</v>
      </c>
      <c r="G3394" s="111"/>
      <c r="H3394" s="93">
        <f t="shared" si="99"/>
        <v>5949</v>
      </c>
      <c r="I3394" s="108">
        <f t="shared" si="100"/>
        <v>0</v>
      </c>
    </row>
    <row r="3395" spans="1:9" x14ac:dyDescent="0.25">
      <c r="A3395" s="103">
        <v>42794</v>
      </c>
      <c r="B3395" s="119" t="s">
        <v>7698</v>
      </c>
      <c r="C3395" s="120"/>
      <c r="D3395" s="106">
        <v>102730</v>
      </c>
      <c r="E3395" s="107" t="s">
        <v>862</v>
      </c>
      <c r="F3395" s="108">
        <v>6721.7</v>
      </c>
      <c r="G3395" s="111">
        <v>42794</v>
      </c>
      <c r="H3395" s="93">
        <f t="shared" si="99"/>
        <v>6721.7</v>
      </c>
      <c r="I3395" s="108">
        <f t="shared" si="100"/>
        <v>0</v>
      </c>
    </row>
    <row r="3396" spans="1:9" x14ac:dyDescent="0.25">
      <c r="A3396" s="103">
        <v>42794</v>
      </c>
      <c r="B3396" s="119" t="s">
        <v>7699</v>
      </c>
      <c r="C3396" s="120"/>
      <c r="D3396" s="106">
        <v>102731</v>
      </c>
      <c r="E3396" s="107" t="s">
        <v>208</v>
      </c>
      <c r="F3396" s="108">
        <v>7316.8</v>
      </c>
      <c r="G3396" s="111">
        <v>42794</v>
      </c>
      <c r="H3396" s="93">
        <f t="shared" ref="H3396:H3445" si="101">F3396</f>
        <v>7316.8</v>
      </c>
      <c r="I3396" s="108">
        <f t="shared" si="100"/>
        <v>0</v>
      </c>
    </row>
    <row r="3397" spans="1:9" x14ac:dyDescent="0.25">
      <c r="A3397" s="103">
        <v>42794</v>
      </c>
      <c r="B3397" s="119" t="s">
        <v>7700</v>
      </c>
      <c r="C3397" s="120"/>
      <c r="D3397" s="106">
        <v>102732</v>
      </c>
      <c r="E3397" s="107" t="s">
        <v>293</v>
      </c>
      <c r="F3397" s="108">
        <v>780</v>
      </c>
      <c r="G3397" s="111" t="s">
        <v>3807</v>
      </c>
      <c r="H3397" s="93">
        <f t="shared" si="101"/>
        <v>780</v>
      </c>
      <c r="I3397" s="108">
        <f t="shared" si="100"/>
        <v>0</v>
      </c>
    </row>
    <row r="3398" spans="1:9" x14ac:dyDescent="0.25">
      <c r="A3398" s="103">
        <v>42794</v>
      </c>
      <c r="B3398" s="119" t="s">
        <v>7701</v>
      </c>
      <c r="C3398" s="120"/>
      <c r="D3398" s="106">
        <v>102733</v>
      </c>
      <c r="E3398" s="107" t="s">
        <v>1116</v>
      </c>
      <c r="F3398" s="108">
        <v>6070.6</v>
      </c>
      <c r="G3398" s="111">
        <v>42738</v>
      </c>
      <c r="H3398" s="93">
        <f t="shared" si="101"/>
        <v>6070.6</v>
      </c>
      <c r="I3398" s="108">
        <f t="shared" si="100"/>
        <v>0</v>
      </c>
    </row>
    <row r="3399" spans="1:9" x14ac:dyDescent="0.25">
      <c r="A3399" s="103">
        <v>42794</v>
      </c>
      <c r="B3399" s="119" t="s">
        <v>7702</v>
      </c>
      <c r="C3399" s="120"/>
      <c r="D3399" s="106">
        <v>102734</v>
      </c>
      <c r="E3399" s="107" t="s">
        <v>109</v>
      </c>
      <c r="F3399" s="108">
        <v>3606.4</v>
      </c>
      <c r="G3399" s="111">
        <v>42794</v>
      </c>
      <c r="H3399" s="93">
        <f t="shared" si="101"/>
        <v>3606.4</v>
      </c>
      <c r="I3399" s="108">
        <f t="shared" si="100"/>
        <v>0</v>
      </c>
    </row>
    <row r="3400" spans="1:9" x14ac:dyDescent="0.25">
      <c r="A3400" s="103">
        <v>42794</v>
      </c>
      <c r="B3400" s="119" t="s">
        <v>7703</v>
      </c>
      <c r="C3400" s="120"/>
      <c r="D3400" s="106">
        <v>102735</v>
      </c>
      <c r="E3400" s="107" t="s">
        <v>113</v>
      </c>
      <c r="F3400" s="108">
        <v>2519.6</v>
      </c>
      <c r="G3400" s="111">
        <v>42794</v>
      </c>
      <c r="H3400" s="93">
        <f t="shared" si="101"/>
        <v>2519.6</v>
      </c>
      <c r="I3400" s="108">
        <f t="shared" si="100"/>
        <v>0</v>
      </c>
    </row>
    <row r="3401" spans="1:9" x14ac:dyDescent="0.25">
      <c r="A3401" s="103">
        <v>42794</v>
      </c>
      <c r="B3401" s="119" t="s">
        <v>7704</v>
      </c>
      <c r="C3401" s="120"/>
      <c r="D3401" s="106">
        <v>102736</v>
      </c>
      <c r="E3401" s="107" t="s">
        <v>298</v>
      </c>
      <c r="F3401" s="108">
        <v>3478</v>
      </c>
      <c r="G3401" s="111">
        <v>42794</v>
      </c>
      <c r="H3401" s="93">
        <f t="shared" si="101"/>
        <v>3478</v>
      </c>
      <c r="I3401" s="108">
        <f t="shared" si="100"/>
        <v>0</v>
      </c>
    </row>
    <row r="3402" spans="1:9" x14ac:dyDescent="0.25">
      <c r="A3402" s="103">
        <v>42794</v>
      </c>
      <c r="B3402" s="119" t="s">
        <v>7705</v>
      </c>
      <c r="C3402" s="120"/>
      <c r="D3402" s="106">
        <v>102737</v>
      </c>
      <c r="E3402" s="107" t="s">
        <v>309</v>
      </c>
      <c r="F3402" s="108">
        <v>4800.6000000000004</v>
      </c>
      <c r="G3402" s="111">
        <v>42794</v>
      </c>
      <c r="H3402" s="93">
        <f t="shared" si="101"/>
        <v>4800.6000000000004</v>
      </c>
      <c r="I3402" s="108">
        <f t="shared" si="100"/>
        <v>0</v>
      </c>
    </row>
    <row r="3403" spans="1:9" x14ac:dyDescent="0.25">
      <c r="A3403" s="103">
        <v>42794</v>
      </c>
      <c r="B3403" s="119" t="s">
        <v>7706</v>
      </c>
      <c r="C3403" s="120"/>
      <c r="D3403" s="106">
        <v>102738</v>
      </c>
      <c r="E3403" s="107" t="s">
        <v>858</v>
      </c>
      <c r="F3403" s="108">
        <v>1052.3</v>
      </c>
      <c r="G3403" s="111">
        <v>42794</v>
      </c>
      <c r="H3403" s="93">
        <f t="shared" si="101"/>
        <v>1052.3</v>
      </c>
      <c r="I3403" s="108">
        <f t="shared" si="100"/>
        <v>0</v>
      </c>
    </row>
    <row r="3404" spans="1:9" x14ac:dyDescent="0.25">
      <c r="A3404" s="103">
        <v>42794</v>
      </c>
      <c r="B3404" s="119" t="s">
        <v>7707</v>
      </c>
      <c r="C3404" s="120"/>
      <c r="D3404" s="106">
        <v>102739</v>
      </c>
      <c r="E3404" s="107" t="s">
        <v>30</v>
      </c>
      <c r="F3404" s="108">
        <v>6298.8</v>
      </c>
      <c r="G3404" s="111">
        <v>42794</v>
      </c>
      <c r="H3404" s="93">
        <f t="shared" si="101"/>
        <v>6298.8</v>
      </c>
      <c r="I3404" s="108">
        <f t="shared" si="100"/>
        <v>0</v>
      </c>
    </row>
    <row r="3405" spans="1:9" x14ac:dyDescent="0.25">
      <c r="A3405" s="103">
        <v>42794</v>
      </c>
      <c r="B3405" s="119" t="s">
        <v>7708</v>
      </c>
      <c r="C3405" s="120"/>
      <c r="D3405" s="106">
        <v>102740</v>
      </c>
      <c r="E3405" s="107" t="s">
        <v>2510</v>
      </c>
      <c r="F3405" s="108">
        <v>936</v>
      </c>
      <c r="G3405" s="111">
        <v>42796</v>
      </c>
      <c r="H3405" s="93">
        <f t="shared" si="101"/>
        <v>936</v>
      </c>
      <c r="I3405" s="108">
        <f t="shared" si="100"/>
        <v>0</v>
      </c>
    </row>
    <row r="3406" spans="1:9" x14ac:dyDescent="0.25">
      <c r="A3406" s="103">
        <v>42794</v>
      </c>
      <c r="B3406" s="119" t="s">
        <v>7709</v>
      </c>
      <c r="C3406" s="120"/>
      <c r="D3406" s="106">
        <v>102741</v>
      </c>
      <c r="E3406" s="107" t="s">
        <v>125</v>
      </c>
      <c r="F3406" s="108">
        <v>6494</v>
      </c>
      <c r="G3406" s="111">
        <v>42794</v>
      </c>
      <c r="H3406" s="93">
        <f t="shared" si="101"/>
        <v>6494</v>
      </c>
      <c r="I3406" s="108">
        <f t="shared" si="100"/>
        <v>0</v>
      </c>
    </row>
    <row r="3407" spans="1:9" x14ac:dyDescent="0.25">
      <c r="A3407" s="103">
        <v>42794</v>
      </c>
      <c r="B3407" s="119" t="s">
        <v>7710</v>
      </c>
      <c r="C3407" s="120"/>
      <c r="D3407" s="106">
        <v>102742</v>
      </c>
      <c r="E3407" s="107" t="s">
        <v>133</v>
      </c>
      <c r="F3407" s="108">
        <v>11847.6</v>
      </c>
      <c r="G3407" s="111">
        <v>42801</v>
      </c>
      <c r="H3407" s="93">
        <f t="shared" si="101"/>
        <v>11847.6</v>
      </c>
      <c r="I3407" s="108">
        <f t="shared" si="100"/>
        <v>0</v>
      </c>
    </row>
    <row r="3408" spans="1:9" x14ac:dyDescent="0.25">
      <c r="A3408" s="103">
        <v>42794</v>
      </c>
      <c r="B3408" s="119" t="s">
        <v>7711</v>
      </c>
      <c r="C3408" s="120"/>
      <c r="D3408" s="106">
        <v>102743</v>
      </c>
      <c r="E3408" s="107" t="s">
        <v>30</v>
      </c>
      <c r="F3408" s="108">
        <v>382.5</v>
      </c>
      <c r="G3408" s="111">
        <v>42794</v>
      </c>
      <c r="H3408" s="93">
        <f t="shared" si="101"/>
        <v>382.5</v>
      </c>
      <c r="I3408" s="108">
        <f t="shared" si="100"/>
        <v>0</v>
      </c>
    </row>
    <row r="3409" spans="1:9" x14ac:dyDescent="0.25">
      <c r="A3409" s="103">
        <v>42794</v>
      </c>
      <c r="B3409" s="119" t="s">
        <v>7712</v>
      </c>
      <c r="C3409" s="120"/>
      <c r="D3409" s="106">
        <v>102744</v>
      </c>
      <c r="E3409" s="107" t="s">
        <v>149</v>
      </c>
      <c r="F3409" s="108">
        <v>6073.44</v>
      </c>
      <c r="G3409" s="111">
        <v>42794</v>
      </c>
      <c r="H3409" s="93">
        <f t="shared" si="101"/>
        <v>6073.44</v>
      </c>
      <c r="I3409" s="108">
        <f t="shared" si="100"/>
        <v>0</v>
      </c>
    </row>
    <row r="3410" spans="1:9" x14ac:dyDescent="0.25">
      <c r="A3410" s="103">
        <v>42794</v>
      </c>
      <c r="B3410" s="119" t="s">
        <v>7713</v>
      </c>
      <c r="C3410" s="120"/>
      <c r="D3410" s="106">
        <v>102745</v>
      </c>
      <c r="E3410" s="116" t="s">
        <v>476</v>
      </c>
      <c r="F3410" s="117">
        <v>0</v>
      </c>
      <c r="G3410" s="118" t="s">
        <v>95</v>
      </c>
      <c r="H3410" s="117">
        <f t="shared" si="101"/>
        <v>0</v>
      </c>
      <c r="I3410" s="117">
        <f t="shared" si="100"/>
        <v>0</v>
      </c>
    </row>
    <row r="3411" spans="1:9" x14ac:dyDescent="0.25">
      <c r="A3411" s="103">
        <v>42794</v>
      </c>
      <c r="B3411" s="119" t="s">
        <v>7714</v>
      </c>
      <c r="C3411" s="120"/>
      <c r="D3411" s="106">
        <v>102746</v>
      </c>
      <c r="E3411" s="107" t="s">
        <v>159</v>
      </c>
      <c r="F3411" s="108">
        <v>8671</v>
      </c>
      <c r="G3411" s="111">
        <v>42794</v>
      </c>
      <c r="H3411" s="93">
        <f t="shared" si="101"/>
        <v>8671</v>
      </c>
      <c r="I3411" s="108">
        <f t="shared" si="100"/>
        <v>0</v>
      </c>
    </row>
    <row r="3412" spans="1:9" x14ac:dyDescent="0.25">
      <c r="A3412" s="103">
        <v>42794</v>
      </c>
      <c r="B3412" s="119" t="s">
        <v>7715</v>
      </c>
      <c r="C3412" s="120"/>
      <c r="D3412" s="106">
        <v>102747</v>
      </c>
      <c r="E3412" s="107" t="s">
        <v>476</v>
      </c>
      <c r="F3412" s="108">
        <v>3819</v>
      </c>
      <c r="G3412" s="111">
        <v>42794</v>
      </c>
      <c r="H3412" s="93">
        <f t="shared" si="101"/>
        <v>3819</v>
      </c>
      <c r="I3412" s="108">
        <f t="shared" si="100"/>
        <v>0</v>
      </c>
    </row>
    <row r="3413" spans="1:9" x14ac:dyDescent="0.25">
      <c r="A3413" s="103">
        <v>42794</v>
      </c>
      <c r="B3413" s="119" t="s">
        <v>7716</v>
      </c>
      <c r="C3413" s="120"/>
      <c r="D3413" s="106">
        <v>102748</v>
      </c>
      <c r="E3413" s="107" t="s">
        <v>2986</v>
      </c>
      <c r="F3413" s="108">
        <v>2983</v>
      </c>
      <c r="G3413" s="111">
        <v>42794</v>
      </c>
      <c r="H3413" s="93">
        <f t="shared" si="101"/>
        <v>2983</v>
      </c>
      <c r="I3413" s="108">
        <f t="shared" si="100"/>
        <v>0</v>
      </c>
    </row>
    <row r="3414" spans="1:9" x14ac:dyDescent="0.25">
      <c r="A3414" s="103">
        <v>42794</v>
      </c>
      <c r="B3414" s="119" t="s">
        <v>7717</v>
      </c>
      <c r="C3414" s="120"/>
      <c r="D3414" s="106">
        <v>102749</v>
      </c>
      <c r="E3414" s="107" t="s">
        <v>30</v>
      </c>
      <c r="F3414" s="108">
        <v>1471.5</v>
      </c>
      <c r="G3414" s="111">
        <v>42794</v>
      </c>
      <c r="H3414" s="93">
        <f t="shared" si="101"/>
        <v>1471.5</v>
      </c>
      <c r="I3414" s="108">
        <f t="shared" si="100"/>
        <v>0</v>
      </c>
    </row>
    <row r="3415" spans="1:9" x14ac:dyDescent="0.25">
      <c r="A3415" s="103">
        <v>42794</v>
      </c>
      <c r="B3415" s="119" t="s">
        <v>7718</v>
      </c>
      <c r="C3415" s="120"/>
      <c r="D3415" s="106">
        <v>102750</v>
      </c>
      <c r="E3415" s="107" t="s">
        <v>30</v>
      </c>
      <c r="F3415" s="108">
        <v>3360</v>
      </c>
      <c r="G3415" s="111">
        <v>42794</v>
      </c>
      <c r="H3415" s="93">
        <f t="shared" si="101"/>
        <v>3360</v>
      </c>
      <c r="I3415" s="108">
        <f t="shared" si="100"/>
        <v>0</v>
      </c>
    </row>
    <row r="3416" spans="1:9" x14ac:dyDescent="0.25">
      <c r="A3416" s="103">
        <v>42794</v>
      </c>
      <c r="B3416" s="119" t="s">
        <v>7719</v>
      </c>
      <c r="C3416" s="120"/>
      <c r="D3416" s="106">
        <v>102751</v>
      </c>
      <c r="E3416" s="107" t="s">
        <v>10</v>
      </c>
      <c r="F3416" s="108">
        <v>288480.40000000002</v>
      </c>
      <c r="G3416" s="111">
        <v>42802</v>
      </c>
      <c r="H3416" s="93">
        <f t="shared" si="101"/>
        <v>288480.40000000002</v>
      </c>
      <c r="I3416" s="108">
        <f t="shared" si="100"/>
        <v>0</v>
      </c>
    </row>
    <row r="3417" spans="1:9" x14ac:dyDescent="0.25">
      <c r="A3417" s="103">
        <v>42794</v>
      </c>
      <c r="B3417" s="119" t="s">
        <v>7720</v>
      </c>
      <c r="C3417" s="120"/>
      <c r="D3417" s="106">
        <v>102752</v>
      </c>
      <c r="E3417" s="107" t="s">
        <v>352</v>
      </c>
      <c r="F3417" s="108">
        <v>4623.7</v>
      </c>
      <c r="G3417" s="111">
        <v>42794</v>
      </c>
      <c r="H3417" s="93">
        <f t="shared" si="101"/>
        <v>4623.7</v>
      </c>
      <c r="I3417" s="108">
        <f t="shared" si="100"/>
        <v>0</v>
      </c>
    </row>
    <row r="3418" spans="1:9" x14ac:dyDescent="0.25">
      <c r="A3418" s="103">
        <v>42794</v>
      </c>
      <c r="B3418" s="119" t="s">
        <v>7721</v>
      </c>
      <c r="C3418" s="120"/>
      <c r="D3418" s="106">
        <v>102753</v>
      </c>
      <c r="E3418" s="107" t="s">
        <v>352</v>
      </c>
      <c r="F3418" s="108">
        <v>433.3</v>
      </c>
      <c r="G3418" s="111">
        <v>42794</v>
      </c>
      <c r="H3418" s="93">
        <f t="shared" si="101"/>
        <v>433.3</v>
      </c>
      <c r="I3418" s="108">
        <f t="shared" si="100"/>
        <v>0</v>
      </c>
    </row>
    <row r="3419" spans="1:9" x14ac:dyDescent="0.25">
      <c r="A3419" s="103">
        <v>42794</v>
      </c>
      <c r="B3419" s="119" t="s">
        <v>7722</v>
      </c>
      <c r="C3419" s="120"/>
      <c r="D3419" s="106">
        <v>102754</v>
      </c>
      <c r="E3419" s="107" t="s">
        <v>115</v>
      </c>
      <c r="F3419" s="108">
        <v>3062.8</v>
      </c>
      <c r="G3419" s="111">
        <v>42794</v>
      </c>
      <c r="H3419" s="93">
        <f t="shared" si="101"/>
        <v>3062.8</v>
      </c>
      <c r="I3419" s="108">
        <f t="shared" si="100"/>
        <v>0</v>
      </c>
    </row>
    <row r="3420" spans="1:9" x14ac:dyDescent="0.25">
      <c r="A3420" s="103">
        <v>42794</v>
      </c>
      <c r="B3420" s="119" t="s">
        <v>7723</v>
      </c>
      <c r="C3420" s="120"/>
      <c r="D3420" s="106">
        <v>102755</v>
      </c>
      <c r="E3420" s="107" t="s">
        <v>329</v>
      </c>
      <c r="F3420" s="108">
        <v>831</v>
      </c>
      <c r="G3420" s="111">
        <v>42794</v>
      </c>
      <c r="H3420" s="93">
        <f t="shared" si="101"/>
        <v>831</v>
      </c>
      <c r="I3420" s="108">
        <f t="shared" si="100"/>
        <v>0</v>
      </c>
    </row>
    <row r="3421" spans="1:9" x14ac:dyDescent="0.25">
      <c r="A3421" s="103">
        <v>42794</v>
      </c>
      <c r="B3421" s="119" t="s">
        <v>7724</v>
      </c>
      <c r="C3421" s="120"/>
      <c r="D3421" s="106">
        <v>102756</v>
      </c>
      <c r="E3421" s="107" t="s">
        <v>115</v>
      </c>
      <c r="F3421" s="108">
        <v>38</v>
      </c>
      <c r="G3421" s="111">
        <v>42794</v>
      </c>
      <c r="H3421" s="93">
        <f t="shared" si="101"/>
        <v>38</v>
      </c>
      <c r="I3421" s="108">
        <f t="shared" si="100"/>
        <v>0</v>
      </c>
    </row>
    <row r="3422" spans="1:9" x14ac:dyDescent="0.25">
      <c r="A3422" s="103">
        <v>42794</v>
      </c>
      <c r="B3422" s="119" t="s">
        <v>7725</v>
      </c>
      <c r="C3422" s="120"/>
      <c r="D3422" s="106">
        <v>102757</v>
      </c>
      <c r="E3422" s="107" t="s">
        <v>879</v>
      </c>
      <c r="F3422" s="108">
        <v>861</v>
      </c>
      <c r="G3422" s="111">
        <v>42794</v>
      </c>
      <c r="H3422" s="93">
        <f t="shared" si="101"/>
        <v>861</v>
      </c>
      <c r="I3422" s="108">
        <f t="shared" si="100"/>
        <v>0</v>
      </c>
    </row>
    <row r="3423" spans="1:9" x14ac:dyDescent="0.25">
      <c r="A3423" s="103">
        <v>42794</v>
      </c>
      <c r="B3423" s="119" t="s">
        <v>7726</v>
      </c>
      <c r="C3423" s="120"/>
      <c r="D3423" s="106">
        <v>102758</v>
      </c>
      <c r="E3423" s="107" t="s">
        <v>2240</v>
      </c>
      <c r="F3423" s="108">
        <v>3884.5</v>
      </c>
      <c r="G3423" s="111">
        <v>42794</v>
      </c>
      <c r="H3423" s="93">
        <f t="shared" si="101"/>
        <v>3884.5</v>
      </c>
      <c r="I3423" s="108">
        <f t="shared" si="100"/>
        <v>0</v>
      </c>
    </row>
    <row r="3424" spans="1:9" ht="30" x14ac:dyDescent="0.25">
      <c r="A3424" s="103">
        <v>42794</v>
      </c>
      <c r="B3424" s="119" t="s">
        <v>7727</v>
      </c>
      <c r="C3424" s="123"/>
      <c r="D3424" s="124">
        <v>102759</v>
      </c>
      <c r="E3424" s="125" t="s">
        <v>800</v>
      </c>
      <c r="F3424" s="126">
        <v>14314.6</v>
      </c>
      <c r="G3424" s="114" t="s">
        <v>7770</v>
      </c>
      <c r="H3424" s="127">
        <f>13800+514.6</f>
        <v>14314.6</v>
      </c>
      <c r="I3424" s="127">
        <f t="shared" si="100"/>
        <v>0</v>
      </c>
    </row>
    <row r="3425" spans="1:9" x14ac:dyDescent="0.25">
      <c r="A3425" s="103">
        <v>42794</v>
      </c>
      <c r="B3425" s="119" t="s">
        <v>7728</v>
      </c>
      <c r="C3425" s="120"/>
      <c r="D3425" s="106">
        <v>102760</v>
      </c>
      <c r="E3425" s="107" t="s">
        <v>800</v>
      </c>
      <c r="F3425" s="108">
        <v>215.8</v>
      </c>
      <c r="G3425" s="111">
        <v>42794</v>
      </c>
      <c r="H3425" s="93">
        <f t="shared" si="101"/>
        <v>215.8</v>
      </c>
      <c r="I3425" s="108">
        <f t="shared" si="100"/>
        <v>0</v>
      </c>
    </row>
    <row r="3426" spans="1:9" x14ac:dyDescent="0.25">
      <c r="A3426" s="103">
        <v>42794</v>
      </c>
      <c r="B3426" s="119" t="s">
        <v>7729</v>
      </c>
      <c r="C3426" s="120"/>
      <c r="D3426" s="106">
        <v>102761</v>
      </c>
      <c r="E3426" s="107" t="s">
        <v>302</v>
      </c>
      <c r="F3426" s="108">
        <v>11196.8</v>
      </c>
      <c r="G3426" s="111">
        <v>42794</v>
      </c>
      <c r="H3426" s="93">
        <f t="shared" si="101"/>
        <v>11196.8</v>
      </c>
      <c r="I3426" s="108">
        <f t="shared" si="100"/>
        <v>0</v>
      </c>
    </row>
    <row r="3427" spans="1:9" x14ac:dyDescent="0.25">
      <c r="A3427" s="103">
        <v>42794</v>
      </c>
      <c r="B3427" s="119" t="s">
        <v>7730</v>
      </c>
      <c r="C3427" s="120"/>
      <c r="D3427" s="106">
        <v>102762</v>
      </c>
      <c r="E3427" s="107" t="s">
        <v>544</v>
      </c>
      <c r="F3427" s="108">
        <v>4924</v>
      </c>
      <c r="G3427" s="111">
        <v>42803</v>
      </c>
      <c r="H3427" s="93">
        <f t="shared" si="101"/>
        <v>4924</v>
      </c>
      <c r="I3427" s="108">
        <f t="shared" si="100"/>
        <v>0</v>
      </c>
    </row>
    <row r="3428" spans="1:9" x14ac:dyDescent="0.25">
      <c r="A3428" s="103">
        <v>42794</v>
      </c>
      <c r="B3428" s="119" t="s">
        <v>7731</v>
      </c>
      <c r="C3428" s="120"/>
      <c r="D3428" s="106">
        <v>102763</v>
      </c>
      <c r="E3428" s="107" t="s">
        <v>12</v>
      </c>
      <c r="F3428" s="108">
        <v>729</v>
      </c>
      <c r="G3428" s="111">
        <v>42796</v>
      </c>
      <c r="H3428" s="93">
        <f t="shared" si="101"/>
        <v>729</v>
      </c>
      <c r="I3428" s="108">
        <f t="shared" si="100"/>
        <v>0</v>
      </c>
    </row>
    <row r="3429" spans="1:9" x14ac:dyDescent="0.25">
      <c r="A3429" s="103">
        <v>42794</v>
      </c>
      <c r="B3429" s="119" t="s">
        <v>7732</v>
      </c>
      <c r="C3429" s="120"/>
      <c r="D3429" s="106">
        <v>102764</v>
      </c>
      <c r="E3429" s="107" t="s">
        <v>8</v>
      </c>
      <c r="F3429" s="108">
        <v>1944</v>
      </c>
      <c r="G3429" s="111">
        <v>42794</v>
      </c>
      <c r="H3429" s="93">
        <f t="shared" si="101"/>
        <v>1944</v>
      </c>
      <c r="I3429" s="108">
        <f t="shared" si="100"/>
        <v>0</v>
      </c>
    </row>
    <row r="3430" spans="1:9" x14ac:dyDescent="0.25">
      <c r="A3430" s="103">
        <v>42794</v>
      </c>
      <c r="B3430" s="119" t="s">
        <v>7733</v>
      </c>
      <c r="C3430" s="120"/>
      <c r="D3430" s="106">
        <v>102765</v>
      </c>
      <c r="E3430" s="107" t="s">
        <v>879</v>
      </c>
      <c r="F3430" s="108">
        <v>2151.6</v>
      </c>
      <c r="G3430" s="111">
        <v>42794</v>
      </c>
      <c r="H3430" s="93">
        <f t="shared" si="101"/>
        <v>2151.6</v>
      </c>
      <c r="I3430" s="108">
        <f t="shared" si="100"/>
        <v>0</v>
      </c>
    </row>
    <row r="3431" spans="1:9" x14ac:dyDescent="0.25">
      <c r="A3431" s="103">
        <v>42794</v>
      </c>
      <c r="B3431" s="119" t="s">
        <v>7734</v>
      </c>
      <c r="C3431" s="120"/>
      <c r="D3431" s="106">
        <v>102766</v>
      </c>
      <c r="E3431" s="107" t="s">
        <v>205</v>
      </c>
      <c r="F3431" s="152">
        <v>29958.400000000001</v>
      </c>
      <c r="G3431" s="153">
        <v>42851</v>
      </c>
      <c r="H3431" s="152">
        <f t="shared" si="101"/>
        <v>29958.400000000001</v>
      </c>
      <c r="I3431" s="108">
        <f t="shared" si="100"/>
        <v>0</v>
      </c>
    </row>
    <row r="3432" spans="1:9" x14ac:dyDescent="0.25">
      <c r="A3432" s="103">
        <v>42794</v>
      </c>
      <c r="B3432" s="119" t="s">
        <v>7735</v>
      </c>
      <c r="C3432" s="120"/>
      <c r="D3432" s="106">
        <v>102767</v>
      </c>
      <c r="E3432" s="116" t="s">
        <v>222</v>
      </c>
      <c r="F3432" s="93">
        <v>0</v>
      </c>
      <c r="G3432" s="154" t="s">
        <v>95</v>
      </c>
      <c r="H3432" s="93">
        <f t="shared" si="101"/>
        <v>0</v>
      </c>
      <c r="I3432" s="93">
        <f t="shared" si="100"/>
        <v>0</v>
      </c>
    </row>
    <row r="3433" spans="1:9" x14ac:dyDescent="0.25">
      <c r="A3433" s="103">
        <v>42794</v>
      </c>
      <c r="B3433" s="119" t="s">
        <v>7736</v>
      </c>
      <c r="C3433" s="120"/>
      <c r="D3433" s="106">
        <v>102768</v>
      </c>
      <c r="E3433" s="107" t="s">
        <v>222</v>
      </c>
      <c r="F3433" s="108">
        <v>218440</v>
      </c>
      <c r="G3433" s="111">
        <v>42802</v>
      </c>
      <c r="H3433" s="93">
        <f t="shared" si="101"/>
        <v>218440</v>
      </c>
      <c r="I3433" s="108">
        <f t="shared" si="100"/>
        <v>0</v>
      </c>
    </row>
    <row r="3434" spans="1:9" x14ac:dyDescent="0.25">
      <c r="A3434" s="103">
        <v>42794</v>
      </c>
      <c r="B3434" s="119" t="s">
        <v>7737</v>
      </c>
      <c r="C3434" s="120"/>
      <c r="D3434" s="106">
        <v>102769</v>
      </c>
      <c r="E3434" s="107" t="s">
        <v>5234</v>
      </c>
      <c r="F3434" s="108">
        <v>8080</v>
      </c>
      <c r="G3434" s="111">
        <v>42794</v>
      </c>
      <c r="H3434" s="93">
        <f t="shared" si="101"/>
        <v>8080</v>
      </c>
      <c r="I3434" s="108">
        <f t="shared" si="100"/>
        <v>0</v>
      </c>
    </row>
    <row r="3435" spans="1:9" x14ac:dyDescent="0.25">
      <c r="A3435" s="103">
        <v>42794</v>
      </c>
      <c r="B3435" s="119" t="s">
        <v>7738</v>
      </c>
      <c r="C3435" s="120"/>
      <c r="D3435" s="106">
        <v>102770</v>
      </c>
      <c r="E3435" s="107" t="s">
        <v>147</v>
      </c>
      <c r="F3435" s="108">
        <v>45474.8</v>
      </c>
      <c r="G3435" s="111">
        <v>42738</v>
      </c>
      <c r="H3435" s="93">
        <f t="shared" si="101"/>
        <v>45474.8</v>
      </c>
      <c r="I3435" s="108">
        <f t="shared" si="100"/>
        <v>0</v>
      </c>
    </row>
    <row r="3436" spans="1:9" x14ac:dyDescent="0.25">
      <c r="A3436" s="103">
        <v>42794</v>
      </c>
      <c r="B3436" s="119" t="s">
        <v>7739</v>
      </c>
      <c r="C3436" s="120"/>
      <c r="D3436" s="106">
        <v>102771</v>
      </c>
      <c r="E3436" s="107" t="s">
        <v>218</v>
      </c>
      <c r="F3436" s="108">
        <v>48715.9</v>
      </c>
      <c r="G3436" s="111">
        <v>42824</v>
      </c>
      <c r="H3436" s="93">
        <f t="shared" si="101"/>
        <v>48715.9</v>
      </c>
      <c r="I3436" s="108">
        <f t="shared" si="100"/>
        <v>0</v>
      </c>
    </row>
    <row r="3437" spans="1:9" x14ac:dyDescent="0.25">
      <c r="A3437" s="103">
        <v>42794</v>
      </c>
      <c r="B3437" s="119" t="s">
        <v>7740</v>
      </c>
      <c r="C3437" s="120"/>
      <c r="D3437" s="106">
        <v>102772</v>
      </c>
      <c r="E3437" s="107" t="s">
        <v>10</v>
      </c>
      <c r="F3437" s="108">
        <v>64843.8</v>
      </c>
      <c r="G3437" s="111">
        <v>42802</v>
      </c>
      <c r="H3437" s="93">
        <f t="shared" si="101"/>
        <v>64843.8</v>
      </c>
      <c r="I3437" s="108">
        <f t="shared" si="100"/>
        <v>0</v>
      </c>
    </row>
    <row r="3438" spans="1:9" x14ac:dyDescent="0.25">
      <c r="A3438" s="103">
        <v>42794</v>
      </c>
      <c r="B3438" s="119" t="s">
        <v>7741</v>
      </c>
      <c r="C3438" s="120"/>
      <c r="D3438" s="106">
        <v>102773</v>
      </c>
      <c r="E3438" s="107" t="s">
        <v>457</v>
      </c>
      <c r="F3438" s="108">
        <v>773</v>
      </c>
      <c r="G3438" s="111">
        <v>42794</v>
      </c>
      <c r="H3438" s="93">
        <f t="shared" si="101"/>
        <v>773</v>
      </c>
      <c r="I3438" s="108">
        <f t="shared" si="100"/>
        <v>0</v>
      </c>
    </row>
    <row r="3439" spans="1:9" x14ac:dyDescent="0.25">
      <c r="A3439" s="103">
        <v>42794</v>
      </c>
      <c r="B3439" s="119" t="s">
        <v>7742</v>
      </c>
      <c r="C3439" s="120"/>
      <c r="D3439" s="106">
        <v>102774</v>
      </c>
      <c r="E3439" s="107" t="s">
        <v>30</v>
      </c>
      <c r="F3439" s="108">
        <v>1459.2</v>
      </c>
      <c r="G3439" s="111">
        <v>42794</v>
      </c>
      <c r="H3439" s="93">
        <f t="shared" si="101"/>
        <v>1459.2</v>
      </c>
      <c r="I3439" s="108">
        <f t="shared" si="100"/>
        <v>0</v>
      </c>
    </row>
    <row r="3440" spans="1:9" x14ac:dyDescent="0.25">
      <c r="A3440" s="103">
        <v>42794</v>
      </c>
      <c r="B3440" s="119" t="s">
        <v>7743</v>
      </c>
      <c r="C3440" s="120"/>
      <c r="D3440" s="106">
        <v>102775</v>
      </c>
      <c r="E3440" s="107" t="s">
        <v>697</v>
      </c>
      <c r="F3440" s="108">
        <v>49159.8</v>
      </c>
      <c r="G3440" s="111">
        <v>42798</v>
      </c>
      <c r="H3440" s="93">
        <f t="shared" si="101"/>
        <v>49159.8</v>
      </c>
      <c r="I3440" s="108">
        <f t="shared" si="100"/>
        <v>0</v>
      </c>
    </row>
    <row r="3441" spans="1:9" x14ac:dyDescent="0.25">
      <c r="A3441" s="103">
        <v>42794</v>
      </c>
      <c r="B3441" s="119" t="s">
        <v>7744</v>
      </c>
      <c r="C3441" s="120"/>
      <c r="D3441" s="106">
        <v>102776</v>
      </c>
      <c r="E3441" s="107" t="s">
        <v>921</v>
      </c>
      <c r="F3441" s="108">
        <v>4380</v>
      </c>
      <c r="G3441" s="111">
        <v>42794</v>
      </c>
      <c r="H3441" s="93">
        <f t="shared" si="101"/>
        <v>4380</v>
      </c>
      <c r="I3441" s="108">
        <f t="shared" si="100"/>
        <v>0</v>
      </c>
    </row>
    <row r="3442" spans="1:9" x14ac:dyDescent="0.25">
      <c r="A3442" s="103">
        <v>42794</v>
      </c>
      <c r="B3442" s="119" t="s">
        <v>7745</v>
      </c>
      <c r="C3442" s="120"/>
      <c r="D3442" s="106">
        <v>102777</v>
      </c>
      <c r="E3442" s="107" t="s">
        <v>10</v>
      </c>
      <c r="F3442" s="108">
        <v>5683.6</v>
      </c>
      <c r="G3442" s="111">
        <v>42802</v>
      </c>
      <c r="H3442" s="93">
        <f t="shared" si="101"/>
        <v>5683.6</v>
      </c>
      <c r="I3442" s="108">
        <f t="shared" si="100"/>
        <v>0</v>
      </c>
    </row>
    <row r="3443" spans="1:9" x14ac:dyDescent="0.25">
      <c r="A3443" s="103">
        <v>42794</v>
      </c>
      <c r="B3443" s="119" t="s">
        <v>7746</v>
      </c>
      <c r="C3443" s="120"/>
      <c r="D3443" s="106">
        <v>102778</v>
      </c>
      <c r="E3443" s="107" t="s">
        <v>211</v>
      </c>
      <c r="F3443" s="108">
        <v>8639.4</v>
      </c>
      <c r="G3443" s="111">
        <v>42738</v>
      </c>
      <c r="H3443" s="93">
        <f t="shared" si="101"/>
        <v>8639.4</v>
      </c>
      <c r="I3443" s="108">
        <f t="shared" si="100"/>
        <v>0</v>
      </c>
    </row>
    <row r="3444" spans="1:9" x14ac:dyDescent="0.25">
      <c r="A3444" s="103">
        <v>42794</v>
      </c>
      <c r="B3444" s="119" t="s">
        <v>7747</v>
      </c>
      <c r="C3444" s="120"/>
      <c r="D3444" s="106">
        <v>102779</v>
      </c>
      <c r="E3444" s="107" t="s">
        <v>7149</v>
      </c>
      <c r="F3444" s="108">
        <v>8804.4</v>
      </c>
      <c r="G3444" s="111">
        <v>42738</v>
      </c>
      <c r="H3444" s="93">
        <f t="shared" si="101"/>
        <v>8804.4</v>
      </c>
      <c r="I3444" s="108">
        <f t="shared" si="100"/>
        <v>0</v>
      </c>
    </row>
    <row r="3445" spans="1:9" x14ac:dyDescent="0.25">
      <c r="A3445" s="103">
        <v>42794</v>
      </c>
      <c r="B3445" s="119" t="s">
        <v>7748</v>
      </c>
      <c r="C3445" s="120"/>
      <c r="D3445" s="106">
        <v>102780</v>
      </c>
      <c r="E3445" s="107" t="s">
        <v>220</v>
      </c>
      <c r="F3445" s="108">
        <v>2203.1999999999998</v>
      </c>
      <c r="G3445" s="111">
        <v>42738</v>
      </c>
      <c r="H3445" s="93">
        <f t="shared" si="101"/>
        <v>2203.1999999999998</v>
      </c>
      <c r="I3445" s="108">
        <f t="shared" si="100"/>
        <v>0</v>
      </c>
    </row>
    <row r="3446" spans="1:9" x14ac:dyDescent="0.25">
      <c r="A3446" s="94"/>
      <c r="B3446" s="119"/>
      <c r="C3446" s="143"/>
      <c r="D3446" s="106"/>
      <c r="E3446" s="107"/>
      <c r="F3446" s="108"/>
      <c r="G3446" s="111"/>
      <c r="H3446" s="93"/>
      <c r="I3446" s="108">
        <f t="shared" si="100"/>
        <v>0</v>
      </c>
    </row>
    <row r="3447" spans="1:9" x14ac:dyDescent="0.25">
      <c r="A3447" s="94"/>
      <c r="B3447" s="119"/>
      <c r="C3447" s="143"/>
      <c r="D3447" s="106"/>
      <c r="E3447" s="107"/>
      <c r="F3447" s="108"/>
      <c r="G3447" s="111"/>
      <c r="H3447" s="93"/>
      <c r="I3447" s="108">
        <f t="shared" si="100"/>
        <v>0</v>
      </c>
    </row>
    <row r="3448" spans="1:9" x14ac:dyDescent="0.25">
      <c r="B3448" s="58"/>
      <c r="C3448" s="19"/>
      <c r="D3448" s="20"/>
      <c r="H3448" s="25"/>
      <c r="I3448" s="17">
        <f t="shared" ref="I3448:I3450" si="102">F3448-H3448</f>
        <v>0</v>
      </c>
    </row>
    <row r="3449" spans="1:9" x14ac:dyDescent="0.25">
      <c r="B3449" s="58"/>
      <c r="C3449" s="19"/>
      <c r="D3449" s="20"/>
      <c r="H3449" s="25"/>
      <c r="I3449" s="17">
        <f t="shared" si="102"/>
        <v>0</v>
      </c>
    </row>
    <row r="3450" spans="1:9" ht="15.75" thickBot="1" x14ac:dyDescent="0.3">
      <c r="B3450" s="58"/>
      <c r="C3450" s="19"/>
      <c r="D3450" s="20"/>
      <c r="H3450" s="25"/>
      <c r="I3450" s="17">
        <f t="shared" si="102"/>
        <v>0</v>
      </c>
    </row>
    <row r="3451" spans="1:9" ht="21.75" thickBot="1" x14ac:dyDescent="0.4">
      <c r="E3451" s="34" t="s">
        <v>4168</v>
      </c>
      <c r="F3451" s="35">
        <f>SUM(F6:F3450)</f>
        <v>50142661.971968129</v>
      </c>
      <c r="G3451" s="61"/>
      <c r="H3451" s="36">
        <f>SUM(H6:H3450)</f>
        <v>50156471.741968125</v>
      </c>
      <c r="I3451" s="37">
        <f>SUM(I6:I3450)</f>
        <v>-13809.769999999997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669"/>
  <sheetViews>
    <sheetView topLeftCell="A1400" workbookViewId="0">
      <selection activeCell="E1405" sqref="E1405"/>
    </sheetView>
  </sheetViews>
  <sheetFormatPr baseColWidth="10" defaultRowHeight="15" x14ac:dyDescent="0.25"/>
  <cols>
    <col min="1" max="1" width="14.85546875" style="70" customWidth="1"/>
    <col min="2" max="2" width="12.28515625" style="91" customWidth="1"/>
    <col min="3" max="3" width="16" style="91" customWidth="1"/>
    <col min="4" max="4" width="59.85546875" style="4" bestFit="1" customWidth="1"/>
    <col min="5" max="5" width="21" style="17" bestFit="1" customWidth="1"/>
    <col min="6" max="6" width="24.42578125" style="78" customWidth="1"/>
    <col min="7" max="7" width="26.7109375" style="25" bestFit="1" customWidth="1"/>
    <col min="8" max="8" width="21" style="93" bestFit="1" customWidth="1"/>
    <col min="9" max="9" width="11.42578125" style="2"/>
    <col min="10" max="10" width="14.140625" style="3" bestFit="1" customWidth="1"/>
    <col min="11" max="13" width="11.42578125" style="3"/>
    <col min="14" max="16384" width="11.42578125" style="4"/>
  </cols>
  <sheetData>
    <row r="1" spans="1:9" ht="37.5" customHeight="1" x14ac:dyDescent="0.4">
      <c r="A1" s="160" t="s">
        <v>7772</v>
      </c>
      <c r="B1" s="160"/>
      <c r="C1" s="160"/>
      <c r="D1" s="160"/>
      <c r="E1" s="160"/>
      <c r="F1" s="160"/>
      <c r="G1" s="160"/>
      <c r="H1" s="62"/>
    </row>
    <row r="2" spans="1:9" ht="31.5" customHeight="1" thickBot="1" x14ac:dyDescent="0.35">
      <c r="A2" s="63" t="s">
        <v>1</v>
      </c>
      <c r="B2" s="64" t="s">
        <v>2</v>
      </c>
      <c r="C2" s="64" t="s">
        <v>3</v>
      </c>
      <c r="D2" s="65" t="s">
        <v>7773</v>
      </c>
      <c r="E2" s="66" t="s">
        <v>5</v>
      </c>
      <c r="F2" s="67" t="s">
        <v>6</v>
      </c>
      <c r="G2" s="68" t="str">
        <f t="shared" ref="G2" si="0">E2</f>
        <v>IMPORTE</v>
      </c>
      <c r="H2" s="69" t="s">
        <v>7</v>
      </c>
    </row>
    <row r="3" spans="1:9" ht="16.5" thickTop="1" x14ac:dyDescent="0.25">
      <c r="A3" s="70">
        <v>42795</v>
      </c>
      <c r="B3" s="71" t="s">
        <v>7774</v>
      </c>
      <c r="C3" s="20">
        <v>102781</v>
      </c>
      <c r="D3" s="4" t="s">
        <v>428</v>
      </c>
      <c r="E3" s="17">
        <v>2435</v>
      </c>
      <c r="F3" s="78" t="s">
        <v>3807</v>
      </c>
      <c r="G3" s="17">
        <f>E3</f>
        <v>2435</v>
      </c>
      <c r="H3" s="17">
        <f>E3-G3</f>
        <v>0</v>
      </c>
    </row>
    <row r="4" spans="1:9" ht="15.75" x14ac:dyDescent="0.25">
      <c r="A4" s="70">
        <v>42795</v>
      </c>
      <c r="B4" s="71" t="s">
        <v>7775</v>
      </c>
      <c r="C4" s="20">
        <v>102782</v>
      </c>
      <c r="D4" s="4" t="s">
        <v>250</v>
      </c>
      <c r="E4" s="17">
        <v>5412.84</v>
      </c>
      <c r="F4" s="78">
        <v>42796</v>
      </c>
      <c r="G4" s="17">
        <f t="shared" ref="G4:G67" si="1">E4</f>
        <v>5412.84</v>
      </c>
      <c r="H4" s="17">
        <f t="shared" ref="H4:H67" si="2">E4-G4</f>
        <v>0</v>
      </c>
    </row>
    <row r="5" spans="1:9" ht="15.75" x14ac:dyDescent="0.25">
      <c r="A5" s="70">
        <v>42795</v>
      </c>
      <c r="B5" s="71" t="s">
        <v>7776</v>
      </c>
      <c r="C5" s="20">
        <v>102783</v>
      </c>
      <c r="D5" s="4" t="s">
        <v>26</v>
      </c>
      <c r="E5" s="17">
        <v>12743.8</v>
      </c>
      <c r="F5" s="78">
        <v>42795</v>
      </c>
      <c r="G5" s="17">
        <f t="shared" si="1"/>
        <v>12743.8</v>
      </c>
      <c r="H5" s="17">
        <f t="shared" si="2"/>
        <v>0</v>
      </c>
    </row>
    <row r="6" spans="1:9" ht="15.75" x14ac:dyDescent="0.25">
      <c r="A6" s="70">
        <v>42795</v>
      </c>
      <c r="B6" s="71" t="s">
        <v>7777</v>
      </c>
      <c r="C6" s="20">
        <v>102784</v>
      </c>
      <c r="D6" s="4" t="s">
        <v>236</v>
      </c>
      <c r="E6" s="17">
        <v>61281</v>
      </c>
      <c r="F6" s="78">
        <v>42807</v>
      </c>
      <c r="G6" s="17">
        <f t="shared" si="1"/>
        <v>61281</v>
      </c>
      <c r="H6" s="17">
        <f t="shared" si="2"/>
        <v>0</v>
      </c>
      <c r="I6" s="21"/>
    </row>
    <row r="7" spans="1:9" ht="15.75" x14ac:dyDescent="0.25">
      <c r="A7" s="70">
        <v>42795</v>
      </c>
      <c r="B7" s="71" t="s">
        <v>7778</v>
      </c>
      <c r="C7" s="20">
        <v>102785</v>
      </c>
      <c r="D7" s="4" t="s">
        <v>253</v>
      </c>
      <c r="E7" s="17">
        <v>3362.4</v>
      </c>
      <c r="F7" s="78">
        <v>42798</v>
      </c>
      <c r="G7" s="17">
        <f t="shared" si="1"/>
        <v>3362.4</v>
      </c>
      <c r="H7" s="17">
        <f t="shared" si="2"/>
        <v>0</v>
      </c>
      <c r="I7" s="21"/>
    </row>
    <row r="8" spans="1:9" ht="15.75" x14ac:dyDescent="0.25">
      <c r="A8" s="70">
        <v>42795</v>
      </c>
      <c r="B8" s="71" t="s">
        <v>7779</v>
      </c>
      <c r="C8" s="20">
        <v>102786</v>
      </c>
      <c r="D8" s="4" t="s">
        <v>43</v>
      </c>
      <c r="E8" s="17">
        <v>1863.8</v>
      </c>
      <c r="F8" s="78" t="s">
        <v>3807</v>
      </c>
      <c r="G8" s="17">
        <f t="shared" si="1"/>
        <v>1863.8</v>
      </c>
      <c r="H8" s="17">
        <f t="shared" si="2"/>
        <v>0</v>
      </c>
      <c r="I8" s="21"/>
    </row>
    <row r="9" spans="1:9" ht="15" customHeight="1" x14ac:dyDescent="0.25">
      <c r="A9" s="70">
        <v>42795</v>
      </c>
      <c r="B9" s="71" t="s">
        <v>7780</v>
      </c>
      <c r="C9" s="20">
        <v>102787</v>
      </c>
      <c r="D9" s="4" t="s">
        <v>143</v>
      </c>
      <c r="E9" s="17">
        <v>6114.1</v>
      </c>
      <c r="F9" s="78">
        <v>42795</v>
      </c>
      <c r="G9" s="17">
        <f t="shared" si="1"/>
        <v>6114.1</v>
      </c>
      <c r="H9" s="17">
        <f t="shared" si="2"/>
        <v>0</v>
      </c>
      <c r="I9" s="21"/>
    </row>
    <row r="10" spans="1:9" ht="15" customHeight="1" x14ac:dyDescent="0.25">
      <c r="A10" s="70">
        <v>42795</v>
      </c>
      <c r="B10" s="71" t="s">
        <v>7781</v>
      </c>
      <c r="C10" s="20">
        <v>102788</v>
      </c>
      <c r="D10" s="4" t="s">
        <v>1380</v>
      </c>
      <c r="E10" s="17">
        <v>1280.28</v>
      </c>
      <c r="F10" s="78">
        <v>42795</v>
      </c>
      <c r="G10" s="17">
        <f t="shared" si="1"/>
        <v>1280.28</v>
      </c>
      <c r="H10" s="17">
        <f t="shared" si="2"/>
        <v>0</v>
      </c>
      <c r="I10" s="21"/>
    </row>
    <row r="11" spans="1:9" ht="15" customHeight="1" x14ac:dyDescent="0.25">
      <c r="A11" s="70">
        <v>42795</v>
      </c>
      <c r="B11" s="71" t="s">
        <v>7782</v>
      </c>
      <c r="C11" s="20">
        <v>102789</v>
      </c>
      <c r="D11" s="4" t="s">
        <v>289</v>
      </c>
      <c r="E11" s="17">
        <v>12132.5</v>
      </c>
      <c r="F11" s="83" t="s">
        <v>7783</v>
      </c>
      <c r="G11" s="22">
        <f>4594.6+7537.9</f>
        <v>12132.5</v>
      </c>
      <c r="H11" s="22">
        <f t="shared" si="2"/>
        <v>0</v>
      </c>
      <c r="I11" s="21"/>
    </row>
    <row r="12" spans="1:9" ht="15" customHeight="1" x14ac:dyDescent="0.25">
      <c r="A12" s="70">
        <v>42795</v>
      </c>
      <c r="B12" s="71" t="s">
        <v>7784</v>
      </c>
      <c r="C12" s="20">
        <v>102790</v>
      </c>
      <c r="D12" s="4" t="s">
        <v>109</v>
      </c>
      <c r="E12" s="17">
        <v>3891.8</v>
      </c>
      <c r="F12" s="78">
        <v>42795</v>
      </c>
      <c r="G12" s="17">
        <f t="shared" si="1"/>
        <v>3891.8</v>
      </c>
      <c r="H12" s="17">
        <f t="shared" si="2"/>
        <v>0</v>
      </c>
      <c r="I12" s="21"/>
    </row>
    <row r="13" spans="1:9" ht="15" customHeight="1" x14ac:dyDescent="0.25">
      <c r="A13" s="70">
        <v>42795</v>
      </c>
      <c r="B13" s="71" t="s">
        <v>7785</v>
      </c>
      <c r="C13" s="20">
        <v>102791</v>
      </c>
      <c r="D13" s="4" t="s">
        <v>4369</v>
      </c>
      <c r="E13" s="17">
        <v>1258</v>
      </c>
      <c r="F13" s="78">
        <v>42795</v>
      </c>
      <c r="G13" s="17">
        <f t="shared" si="1"/>
        <v>1258</v>
      </c>
      <c r="H13" s="17">
        <f t="shared" si="2"/>
        <v>0</v>
      </c>
      <c r="I13" s="21"/>
    </row>
    <row r="14" spans="1:9" ht="15" customHeight="1" x14ac:dyDescent="0.25">
      <c r="A14" s="70">
        <v>42795</v>
      </c>
      <c r="B14" s="71" t="s">
        <v>7786</v>
      </c>
      <c r="C14" s="20">
        <v>102792</v>
      </c>
      <c r="D14" s="4" t="s">
        <v>47</v>
      </c>
      <c r="E14" s="17">
        <v>2760</v>
      </c>
      <c r="F14" s="78">
        <v>42795</v>
      </c>
      <c r="G14" s="17">
        <f t="shared" si="1"/>
        <v>2760</v>
      </c>
      <c r="H14" s="17">
        <f t="shared" si="2"/>
        <v>0</v>
      </c>
      <c r="I14" s="21"/>
    </row>
    <row r="15" spans="1:9" ht="15" customHeight="1" x14ac:dyDescent="0.25">
      <c r="A15" s="70">
        <v>42795</v>
      </c>
      <c r="B15" s="71" t="s">
        <v>7787</v>
      </c>
      <c r="C15" s="20">
        <v>102793</v>
      </c>
      <c r="D15" s="4" t="s">
        <v>71</v>
      </c>
      <c r="E15" s="17">
        <v>2464</v>
      </c>
      <c r="F15" s="78">
        <v>42795</v>
      </c>
      <c r="G15" s="17">
        <f t="shared" si="1"/>
        <v>2464</v>
      </c>
      <c r="H15" s="17">
        <f t="shared" si="2"/>
        <v>0</v>
      </c>
      <c r="I15" s="21"/>
    </row>
    <row r="16" spans="1:9" ht="15" customHeight="1" x14ac:dyDescent="0.25">
      <c r="A16" s="70">
        <v>42795</v>
      </c>
      <c r="B16" s="71" t="s">
        <v>7788</v>
      </c>
      <c r="C16" s="20">
        <v>102794</v>
      </c>
      <c r="D16" s="4" t="s">
        <v>103</v>
      </c>
      <c r="E16" s="17">
        <v>3036</v>
      </c>
      <c r="F16" s="78">
        <v>42796</v>
      </c>
      <c r="G16" s="17">
        <f t="shared" si="1"/>
        <v>3036</v>
      </c>
      <c r="H16" s="17">
        <f t="shared" si="2"/>
        <v>0</v>
      </c>
      <c r="I16" s="21"/>
    </row>
    <row r="17" spans="1:9" ht="15" customHeight="1" x14ac:dyDescent="0.25">
      <c r="A17" s="70">
        <v>42795</v>
      </c>
      <c r="B17" s="71" t="s">
        <v>7789</v>
      </c>
      <c r="C17" s="20">
        <v>102795</v>
      </c>
      <c r="D17" s="4" t="s">
        <v>10</v>
      </c>
      <c r="E17" s="17">
        <v>562.4</v>
      </c>
      <c r="F17" s="78">
        <v>42802</v>
      </c>
      <c r="G17" s="17">
        <f t="shared" si="1"/>
        <v>562.4</v>
      </c>
      <c r="H17" s="17">
        <f t="shared" si="2"/>
        <v>0</v>
      </c>
      <c r="I17" s="21"/>
    </row>
    <row r="18" spans="1:9" ht="15" customHeight="1" x14ac:dyDescent="0.25">
      <c r="A18" s="70">
        <v>42795</v>
      </c>
      <c r="B18" s="71" t="s">
        <v>7790</v>
      </c>
      <c r="C18" s="20">
        <v>102796</v>
      </c>
      <c r="D18" s="4" t="s">
        <v>81</v>
      </c>
      <c r="E18" s="17">
        <v>2986.5</v>
      </c>
      <c r="F18" s="78">
        <v>42795</v>
      </c>
      <c r="G18" s="17">
        <f t="shared" si="1"/>
        <v>2986.5</v>
      </c>
      <c r="H18" s="17">
        <f t="shared" si="2"/>
        <v>0</v>
      </c>
      <c r="I18" s="21"/>
    </row>
    <row r="19" spans="1:9" ht="15" customHeight="1" x14ac:dyDescent="0.25">
      <c r="A19" s="70">
        <v>42795</v>
      </c>
      <c r="B19" s="71" t="s">
        <v>7791</v>
      </c>
      <c r="C19" s="20">
        <v>102797</v>
      </c>
      <c r="D19" s="4" t="s">
        <v>79</v>
      </c>
      <c r="E19" s="17">
        <v>3035.8</v>
      </c>
      <c r="F19" s="78">
        <v>42795</v>
      </c>
      <c r="G19" s="17">
        <f t="shared" si="1"/>
        <v>3035.8</v>
      </c>
      <c r="H19" s="17">
        <f t="shared" si="2"/>
        <v>0</v>
      </c>
      <c r="I19" s="21"/>
    </row>
    <row r="20" spans="1:9" ht="15" customHeight="1" x14ac:dyDescent="0.25">
      <c r="A20" s="70">
        <v>42795</v>
      </c>
      <c r="B20" s="71" t="s">
        <v>7792</v>
      </c>
      <c r="C20" s="20">
        <v>102798</v>
      </c>
      <c r="D20" s="4" t="s">
        <v>14</v>
      </c>
      <c r="E20" s="17">
        <v>17057.8</v>
      </c>
      <c r="F20" s="78">
        <v>42795</v>
      </c>
      <c r="G20" s="17">
        <f t="shared" si="1"/>
        <v>17057.8</v>
      </c>
      <c r="H20" s="17">
        <f t="shared" si="2"/>
        <v>0</v>
      </c>
      <c r="I20" s="21"/>
    </row>
    <row r="21" spans="1:9" ht="15" customHeight="1" x14ac:dyDescent="0.25">
      <c r="A21" s="70">
        <v>42795</v>
      </c>
      <c r="B21" s="71" t="s">
        <v>7793</v>
      </c>
      <c r="C21" s="20">
        <v>102799</v>
      </c>
      <c r="D21" s="4" t="s">
        <v>12</v>
      </c>
      <c r="E21" s="17">
        <v>1418.6</v>
      </c>
      <c r="F21" s="78">
        <v>42795</v>
      </c>
      <c r="G21" s="17">
        <f t="shared" si="1"/>
        <v>1418.6</v>
      </c>
      <c r="H21" s="17">
        <f t="shared" si="2"/>
        <v>0</v>
      </c>
      <c r="I21" s="21"/>
    </row>
    <row r="22" spans="1:9" ht="15" customHeight="1" x14ac:dyDescent="0.25">
      <c r="A22" s="70">
        <v>42795</v>
      </c>
      <c r="B22" s="71" t="s">
        <v>7794</v>
      </c>
      <c r="C22" s="20">
        <v>102800</v>
      </c>
      <c r="D22" s="4" t="s">
        <v>472</v>
      </c>
      <c r="E22" s="17">
        <v>2805</v>
      </c>
      <c r="F22" s="78">
        <v>42796</v>
      </c>
      <c r="G22" s="17">
        <f t="shared" si="1"/>
        <v>2805</v>
      </c>
      <c r="H22" s="17">
        <f t="shared" si="2"/>
        <v>0</v>
      </c>
      <c r="I22" s="21"/>
    </row>
    <row r="23" spans="1:9" ht="15" customHeight="1" x14ac:dyDescent="0.25">
      <c r="A23" s="70">
        <v>42795</v>
      </c>
      <c r="B23" s="71" t="s">
        <v>7795</v>
      </c>
      <c r="C23" s="20">
        <v>102801</v>
      </c>
      <c r="D23" s="4" t="s">
        <v>30</v>
      </c>
      <c r="E23" s="17">
        <v>1737.6</v>
      </c>
      <c r="F23" s="78">
        <v>42795</v>
      </c>
      <c r="G23" s="17">
        <f t="shared" si="1"/>
        <v>1737.6</v>
      </c>
      <c r="H23" s="17">
        <f t="shared" si="2"/>
        <v>0</v>
      </c>
      <c r="I23" s="21"/>
    </row>
    <row r="24" spans="1:9" ht="15" customHeight="1" x14ac:dyDescent="0.25">
      <c r="A24" s="70">
        <v>42795</v>
      </c>
      <c r="B24" s="71" t="s">
        <v>7796</v>
      </c>
      <c r="C24" s="20">
        <v>102802</v>
      </c>
      <c r="D24" s="4" t="s">
        <v>85</v>
      </c>
      <c r="E24" s="17">
        <v>6125.6</v>
      </c>
      <c r="F24" s="78">
        <v>42795</v>
      </c>
      <c r="G24" s="17">
        <f t="shared" si="1"/>
        <v>6125.6</v>
      </c>
      <c r="H24" s="17">
        <f t="shared" si="2"/>
        <v>0</v>
      </c>
      <c r="I24" s="21"/>
    </row>
    <row r="25" spans="1:9" ht="15" customHeight="1" x14ac:dyDescent="0.25">
      <c r="A25" s="70">
        <v>42795</v>
      </c>
      <c r="B25" s="71" t="s">
        <v>7797</v>
      </c>
      <c r="C25" s="20">
        <v>102803</v>
      </c>
      <c r="D25" s="4" t="s">
        <v>486</v>
      </c>
      <c r="E25" s="17">
        <v>3864</v>
      </c>
      <c r="F25" s="78">
        <v>42796</v>
      </c>
      <c r="G25" s="17">
        <f t="shared" si="1"/>
        <v>3864</v>
      </c>
      <c r="H25" s="17">
        <f t="shared" si="2"/>
        <v>0</v>
      </c>
      <c r="I25" s="21"/>
    </row>
    <row r="26" spans="1:9" ht="15.75" x14ac:dyDescent="0.25">
      <c r="A26" s="70">
        <v>42795</v>
      </c>
      <c r="B26" s="71" t="s">
        <v>7798</v>
      </c>
      <c r="C26" s="20">
        <v>102804</v>
      </c>
      <c r="D26" s="4" t="s">
        <v>480</v>
      </c>
      <c r="E26" s="17">
        <v>1403.72</v>
      </c>
      <c r="F26" s="78">
        <v>42795</v>
      </c>
      <c r="G26" s="17">
        <f t="shared" si="1"/>
        <v>1403.72</v>
      </c>
      <c r="H26" s="17">
        <f t="shared" si="2"/>
        <v>0</v>
      </c>
      <c r="I26" s="21"/>
    </row>
    <row r="27" spans="1:9" ht="15.75" x14ac:dyDescent="0.25">
      <c r="A27" s="70">
        <v>42795</v>
      </c>
      <c r="B27" s="71" t="s">
        <v>7799</v>
      </c>
      <c r="C27" s="20">
        <v>102805</v>
      </c>
      <c r="D27" s="4" t="s">
        <v>630</v>
      </c>
      <c r="E27" s="17">
        <v>3233.52</v>
      </c>
      <c r="F27" s="78">
        <v>42795</v>
      </c>
      <c r="G27" s="17">
        <f t="shared" si="1"/>
        <v>3233.52</v>
      </c>
      <c r="H27" s="17">
        <f t="shared" si="2"/>
        <v>0</v>
      </c>
      <c r="I27" s="21"/>
    </row>
    <row r="28" spans="1:9" ht="15.75" x14ac:dyDescent="0.25">
      <c r="A28" s="70">
        <v>42795</v>
      </c>
      <c r="B28" s="71" t="s">
        <v>7800</v>
      </c>
      <c r="C28" s="20">
        <v>102806</v>
      </c>
      <c r="D28" s="4" t="s">
        <v>184</v>
      </c>
      <c r="E28" s="17">
        <v>1424.1</v>
      </c>
      <c r="F28" s="78">
        <v>42796</v>
      </c>
      <c r="G28" s="17">
        <f t="shared" si="1"/>
        <v>1424.1</v>
      </c>
      <c r="H28" s="17">
        <f t="shared" si="2"/>
        <v>0</v>
      </c>
      <c r="I28" s="21"/>
    </row>
    <row r="29" spans="1:9" ht="15.75" x14ac:dyDescent="0.25">
      <c r="A29" s="70">
        <v>42795</v>
      </c>
      <c r="B29" s="71" t="s">
        <v>7801</v>
      </c>
      <c r="C29" s="20">
        <v>102807</v>
      </c>
      <c r="D29" s="4" t="s">
        <v>63</v>
      </c>
      <c r="E29" s="17">
        <v>585.9</v>
      </c>
      <c r="F29" s="78">
        <v>42795</v>
      </c>
      <c r="G29" s="17">
        <f t="shared" si="1"/>
        <v>585.9</v>
      </c>
      <c r="H29" s="17">
        <f t="shared" si="2"/>
        <v>0</v>
      </c>
      <c r="I29" s="21"/>
    </row>
    <row r="30" spans="1:9" ht="15.75" x14ac:dyDescent="0.25">
      <c r="A30" s="70">
        <v>42795</v>
      </c>
      <c r="B30" s="71" t="s">
        <v>7802</v>
      </c>
      <c r="C30" s="20">
        <v>102808</v>
      </c>
      <c r="D30" s="4" t="s">
        <v>53</v>
      </c>
      <c r="E30" s="17">
        <v>2226.4</v>
      </c>
      <c r="F30" s="78">
        <v>42795</v>
      </c>
      <c r="G30" s="17">
        <f t="shared" si="1"/>
        <v>2226.4</v>
      </c>
      <c r="H30" s="17">
        <f t="shared" si="2"/>
        <v>0</v>
      </c>
      <c r="I30" s="21"/>
    </row>
    <row r="31" spans="1:9" ht="15.75" x14ac:dyDescent="0.25">
      <c r="A31" s="70">
        <v>42795</v>
      </c>
      <c r="B31" s="71" t="s">
        <v>7803</v>
      </c>
      <c r="C31" s="20">
        <v>102809</v>
      </c>
      <c r="D31" s="4" t="s">
        <v>10</v>
      </c>
      <c r="E31" s="17">
        <v>1469.6</v>
      </c>
      <c r="F31" s="78">
        <v>42802</v>
      </c>
      <c r="G31" s="17">
        <f t="shared" si="1"/>
        <v>1469.6</v>
      </c>
      <c r="H31" s="17">
        <f t="shared" si="2"/>
        <v>0</v>
      </c>
      <c r="I31" s="21"/>
    </row>
    <row r="32" spans="1:9" ht="15.75" x14ac:dyDescent="0.25">
      <c r="A32" s="70">
        <v>42795</v>
      </c>
      <c r="B32" s="71" t="s">
        <v>7804</v>
      </c>
      <c r="C32" s="20">
        <v>102810</v>
      </c>
      <c r="D32" s="4" t="s">
        <v>186</v>
      </c>
      <c r="E32" s="17">
        <v>997.2</v>
      </c>
      <c r="F32" s="78">
        <v>42800</v>
      </c>
      <c r="G32" s="17">
        <f t="shared" si="1"/>
        <v>997.2</v>
      </c>
      <c r="H32" s="17">
        <f t="shared" si="2"/>
        <v>0</v>
      </c>
      <c r="I32" s="21"/>
    </row>
    <row r="33" spans="1:9" ht="15.75" x14ac:dyDescent="0.25">
      <c r="A33" s="70">
        <v>42795</v>
      </c>
      <c r="B33" s="71" t="s">
        <v>7805</v>
      </c>
      <c r="C33" s="20">
        <v>102811</v>
      </c>
      <c r="D33" s="4" t="s">
        <v>57</v>
      </c>
      <c r="E33" s="17">
        <v>547.4</v>
      </c>
      <c r="F33" s="78">
        <v>42795</v>
      </c>
      <c r="G33" s="17">
        <f t="shared" si="1"/>
        <v>547.4</v>
      </c>
      <c r="H33" s="17">
        <f t="shared" si="2"/>
        <v>0</v>
      </c>
      <c r="I33" s="21"/>
    </row>
    <row r="34" spans="1:9" ht="15.75" x14ac:dyDescent="0.25">
      <c r="A34" s="70">
        <v>42795</v>
      </c>
      <c r="B34" s="71" t="s">
        <v>7806</v>
      </c>
      <c r="C34" s="20">
        <v>102812</v>
      </c>
      <c r="D34" s="4" t="s">
        <v>182</v>
      </c>
      <c r="E34" s="17">
        <v>2300</v>
      </c>
      <c r="F34" s="78">
        <v>42796</v>
      </c>
      <c r="G34" s="17">
        <f t="shared" si="1"/>
        <v>2300</v>
      </c>
      <c r="H34" s="17">
        <f t="shared" si="2"/>
        <v>0</v>
      </c>
      <c r="I34" s="21"/>
    </row>
    <row r="35" spans="1:9" ht="15.75" x14ac:dyDescent="0.25">
      <c r="A35" s="70">
        <v>42795</v>
      </c>
      <c r="B35" s="71" t="s">
        <v>7807</v>
      </c>
      <c r="C35" s="20">
        <v>102813</v>
      </c>
      <c r="D35" s="15" t="s">
        <v>4252</v>
      </c>
      <c r="E35" s="16">
        <v>0</v>
      </c>
      <c r="F35" s="145" t="s">
        <v>95</v>
      </c>
      <c r="G35" s="16">
        <f t="shared" si="1"/>
        <v>0</v>
      </c>
      <c r="H35" s="16">
        <f t="shared" si="2"/>
        <v>0</v>
      </c>
      <c r="I35" s="21"/>
    </row>
    <row r="36" spans="1:9" ht="15.75" x14ac:dyDescent="0.25">
      <c r="A36" s="70">
        <v>42795</v>
      </c>
      <c r="B36" s="71" t="s">
        <v>7808</v>
      </c>
      <c r="C36" s="20">
        <v>102814</v>
      </c>
      <c r="D36" s="4" t="s">
        <v>155</v>
      </c>
      <c r="E36" s="17">
        <v>18439</v>
      </c>
      <c r="F36" s="78">
        <v>42798</v>
      </c>
      <c r="G36" s="17">
        <f t="shared" si="1"/>
        <v>18439</v>
      </c>
      <c r="H36" s="17">
        <f t="shared" si="2"/>
        <v>0</v>
      </c>
      <c r="I36" s="21"/>
    </row>
    <row r="37" spans="1:9" ht="15.75" x14ac:dyDescent="0.25">
      <c r="A37" s="70">
        <v>42795</v>
      </c>
      <c r="B37" s="71" t="s">
        <v>7809</v>
      </c>
      <c r="C37" s="20">
        <v>102815</v>
      </c>
      <c r="D37" s="4" t="s">
        <v>193</v>
      </c>
      <c r="E37" s="17">
        <v>1993.5</v>
      </c>
      <c r="F37" s="78">
        <v>42796</v>
      </c>
      <c r="G37" s="17">
        <f t="shared" si="1"/>
        <v>1993.5</v>
      </c>
      <c r="H37" s="17">
        <f t="shared" si="2"/>
        <v>0</v>
      </c>
      <c r="I37" s="21"/>
    </row>
    <row r="38" spans="1:9" ht="15.75" x14ac:dyDescent="0.25">
      <c r="A38" s="70">
        <v>42795</v>
      </c>
      <c r="B38" s="71" t="s">
        <v>7810</v>
      </c>
      <c r="C38" s="20">
        <v>102816</v>
      </c>
      <c r="D38" s="15" t="s">
        <v>4252</v>
      </c>
      <c r="E38" s="16">
        <v>0</v>
      </c>
      <c r="F38" s="145" t="s">
        <v>95</v>
      </c>
      <c r="G38" s="16">
        <f t="shared" si="1"/>
        <v>0</v>
      </c>
      <c r="H38" s="16">
        <f t="shared" si="2"/>
        <v>0</v>
      </c>
      <c r="I38" s="21"/>
    </row>
    <row r="39" spans="1:9" ht="15.75" x14ac:dyDescent="0.25">
      <c r="A39" s="70">
        <v>42795</v>
      </c>
      <c r="B39" s="71" t="s">
        <v>7811</v>
      </c>
      <c r="C39" s="20">
        <v>102817</v>
      </c>
      <c r="D39" s="15" t="s">
        <v>155</v>
      </c>
      <c r="E39" s="16">
        <v>0</v>
      </c>
      <c r="F39" s="145" t="s">
        <v>95</v>
      </c>
      <c r="G39" s="16">
        <f t="shared" si="1"/>
        <v>0</v>
      </c>
      <c r="H39" s="16">
        <f t="shared" si="2"/>
        <v>0</v>
      </c>
      <c r="I39" s="21"/>
    </row>
    <row r="40" spans="1:9" ht="15.75" x14ac:dyDescent="0.25">
      <c r="A40" s="70">
        <v>42795</v>
      </c>
      <c r="B40" s="71" t="s">
        <v>7812</v>
      </c>
      <c r="C40" s="20">
        <v>102818</v>
      </c>
      <c r="D40" s="4" t="s">
        <v>145</v>
      </c>
      <c r="E40" s="17">
        <v>13994.4</v>
      </c>
      <c r="F40" s="78">
        <v>42796</v>
      </c>
      <c r="G40" s="17">
        <f t="shared" si="1"/>
        <v>13994.4</v>
      </c>
      <c r="H40" s="17">
        <f t="shared" si="2"/>
        <v>0</v>
      </c>
      <c r="I40" s="21"/>
    </row>
    <row r="41" spans="1:9" ht="15.75" x14ac:dyDescent="0.25">
      <c r="A41" s="70">
        <v>42795</v>
      </c>
      <c r="B41" s="71" t="s">
        <v>7813</v>
      </c>
      <c r="C41" s="20">
        <v>102819</v>
      </c>
      <c r="D41" s="4" t="s">
        <v>302</v>
      </c>
      <c r="E41" s="17">
        <v>5388.8</v>
      </c>
      <c r="F41" s="78">
        <v>42795</v>
      </c>
      <c r="G41" s="17">
        <f t="shared" si="1"/>
        <v>5388.8</v>
      </c>
      <c r="H41" s="17">
        <f t="shared" si="2"/>
        <v>0</v>
      </c>
      <c r="I41" s="21"/>
    </row>
    <row r="42" spans="1:9" ht="15.75" x14ac:dyDescent="0.25">
      <c r="A42" s="70">
        <v>42795</v>
      </c>
      <c r="B42" s="71" t="s">
        <v>7814</v>
      </c>
      <c r="C42" s="20">
        <v>102820</v>
      </c>
      <c r="D42" s="4" t="s">
        <v>161</v>
      </c>
      <c r="E42" s="17">
        <v>24264</v>
      </c>
      <c r="F42" s="78">
        <v>42818</v>
      </c>
      <c r="G42" s="17">
        <f t="shared" si="1"/>
        <v>24264</v>
      </c>
      <c r="H42" s="17">
        <f t="shared" si="2"/>
        <v>0</v>
      </c>
      <c r="I42" s="21"/>
    </row>
    <row r="43" spans="1:9" ht="15.75" x14ac:dyDescent="0.25">
      <c r="A43" s="70">
        <v>42795</v>
      </c>
      <c r="B43" s="71" t="s">
        <v>7815</v>
      </c>
      <c r="C43" s="20">
        <v>102821</v>
      </c>
      <c r="D43" s="4" t="s">
        <v>172</v>
      </c>
      <c r="E43" s="17">
        <v>9061.6</v>
      </c>
      <c r="F43" s="78">
        <v>42804</v>
      </c>
      <c r="G43" s="17">
        <f t="shared" si="1"/>
        <v>9061.6</v>
      </c>
      <c r="H43" s="17">
        <f t="shared" si="2"/>
        <v>0</v>
      </c>
      <c r="I43" s="21"/>
    </row>
    <row r="44" spans="1:9" ht="15.75" x14ac:dyDescent="0.25">
      <c r="A44" s="70">
        <v>42795</v>
      </c>
      <c r="B44" s="71" t="s">
        <v>7816</v>
      </c>
      <c r="C44" s="20">
        <v>102822</v>
      </c>
      <c r="D44" s="4" t="s">
        <v>163</v>
      </c>
      <c r="E44" s="17">
        <v>7346.6</v>
      </c>
      <c r="F44" s="78">
        <v>42816</v>
      </c>
      <c r="G44" s="17">
        <f t="shared" si="1"/>
        <v>7346.6</v>
      </c>
      <c r="H44" s="17">
        <f t="shared" si="2"/>
        <v>0</v>
      </c>
      <c r="I44" s="21"/>
    </row>
    <row r="45" spans="1:9" ht="15.75" x14ac:dyDescent="0.25">
      <c r="A45" s="70">
        <v>42795</v>
      </c>
      <c r="B45" s="71" t="s">
        <v>7817</v>
      </c>
      <c r="C45" s="20">
        <v>102823</v>
      </c>
      <c r="D45" s="4" t="s">
        <v>165</v>
      </c>
      <c r="E45" s="17">
        <v>7335.6</v>
      </c>
      <c r="F45" s="78">
        <v>42816</v>
      </c>
      <c r="G45" s="17">
        <f t="shared" si="1"/>
        <v>7335.6</v>
      </c>
      <c r="H45" s="17">
        <f t="shared" si="2"/>
        <v>0</v>
      </c>
      <c r="I45" s="21"/>
    </row>
    <row r="46" spans="1:9" ht="15.75" x14ac:dyDescent="0.25">
      <c r="A46" s="70">
        <v>42795</v>
      </c>
      <c r="B46" s="71" t="s">
        <v>7818</v>
      </c>
      <c r="C46" s="20">
        <v>102824</v>
      </c>
      <c r="D46" s="4" t="s">
        <v>21</v>
      </c>
      <c r="E46" s="17">
        <v>42856.800000000003</v>
      </c>
      <c r="F46" s="78">
        <v>42811</v>
      </c>
      <c r="G46" s="17">
        <f>32151+10705.8</f>
        <v>42856.800000000003</v>
      </c>
      <c r="H46" s="17">
        <f t="shared" si="2"/>
        <v>0</v>
      </c>
      <c r="I46" s="21"/>
    </row>
    <row r="47" spans="1:9" ht="15.75" x14ac:dyDescent="0.25">
      <c r="A47" s="70">
        <v>42795</v>
      </c>
      <c r="B47" s="71" t="s">
        <v>7819</v>
      </c>
      <c r="C47" s="20">
        <v>102825</v>
      </c>
      <c r="D47" s="4" t="s">
        <v>1116</v>
      </c>
      <c r="E47" s="17">
        <v>1353.6</v>
      </c>
      <c r="F47" s="78">
        <v>42796</v>
      </c>
      <c r="G47" s="17">
        <f t="shared" si="1"/>
        <v>1353.6</v>
      </c>
      <c r="H47" s="17">
        <f t="shared" si="2"/>
        <v>0</v>
      </c>
      <c r="I47" s="21"/>
    </row>
    <row r="48" spans="1:9" ht="15.75" x14ac:dyDescent="0.25">
      <c r="A48" s="70">
        <v>42795</v>
      </c>
      <c r="B48" s="71" t="s">
        <v>7820</v>
      </c>
      <c r="C48" s="20">
        <v>102826</v>
      </c>
      <c r="D48" s="4" t="s">
        <v>139</v>
      </c>
      <c r="E48" s="17">
        <v>2712.1</v>
      </c>
      <c r="F48" s="78">
        <v>42795</v>
      </c>
      <c r="G48" s="17">
        <f t="shared" si="1"/>
        <v>2712.1</v>
      </c>
      <c r="H48" s="17">
        <f t="shared" si="2"/>
        <v>0</v>
      </c>
      <c r="I48" s="21"/>
    </row>
    <row r="49" spans="1:9" ht="15.75" x14ac:dyDescent="0.25">
      <c r="A49" s="70">
        <v>42795</v>
      </c>
      <c r="B49" s="71" t="s">
        <v>7821</v>
      </c>
      <c r="C49" s="20">
        <v>102827</v>
      </c>
      <c r="D49" s="4" t="s">
        <v>135</v>
      </c>
      <c r="E49" s="17">
        <v>3783</v>
      </c>
      <c r="F49" s="78">
        <v>42795</v>
      </c>
      <c r="G49" s="17">
        <f t="shared" si="1"/>
        <v>3783</v>
      </c>
      <c r="H49" s="17">
        <f t="shared" si="2"/>
        <v>0</v>
      </c>
      <c r="I49" s="21"/>
    </row>
    <row r="50" spans="1:9" ht="15.75" x14ac:dyDescent="0.25">
      <c r="A50" s="70">
        <v>42795</v>
      </c>
      <c r="B50" s="71" t="s">
        <v>7822</v>
      </c>
      <c r="C50" s="20">
        <v>102828</v>
      </c>
      <c r="D50" s="4" t="s">
        <v>492</v>
      </c>
      <c r="E50" s="17">
        <v>18097.2</v>
      </c>
      <c r="F50" s="78">
        <v>42798</v>
      </c>
      <c r="G50" s="17">
        <f t="shared" si="1"/>
        <v>18097.2</v>
      </c>
      <c r="H50" s="17">
        <f t="shared" si="2"/>
        <v>0</v>
      </c>
      <c r="I50" s="21"/>
    </row>
    <row r="51" spans="1:9" ht="15.75" x14ac:dyDescent="0.25">
      <c r="A51" s="70">
        <v>42795</v>
      </c>
      <c r="B51" s="71" t="s">
        <v>7823</v>
      </c>
      <c r="C51" s="20">
        <v>102829</v>
      </c>
      <c r="D51" s="4" t="s">
        <v>879</v>
      </c>
      <c r="E51" s="17">
        <v>3188.2</v>
      </c>
      <c r="F51" s="78">
        <v>42795</v>
      </c>
      <c r="G51" s="17">
        <f t="shared" si="1"/>
        <v>3188.2</v>
      </c>
      <c r="H51" s="17">
        <f t="shared" si="2"/>
        <v>0</v>
      </c>
      <c r="I51" s="21"/>
    </row>
    <row r="52" spans="1:9" ht="15.75" x14ac:dyDescent="0.25">
      <c r="A52" s="70">
        <v>42795</v>
      </c>
      <c r="B52" s="71" t="s">
        <v>7824</v>
      </c>
      <c r="C52" s="20">
        <v>102830</v>
      </c>
      <c r="D52" s="4" t="s">
        <v>785</v>
      </c>
      <c r="E52" s="17">
        <v>5201.6000000000004</v>
      </c>
      <c r="F52" s="78">
        <v>42795</v>
      </c>
      <c r="G52" s="17">
        <f t="shared" si="1"/>
        <v>5201.6000000000004</v>
      </c>
      <c r="H52" s="17">
        <f t="shared" si="2"/>
        <v>0</v>
      </c>
      <c r="I52" s="21"/>
    </row>
    <row r="53" spans="1:9" ht="15.75" x14ac:dyDescent="0.25">
      <c r="A53" s="70">
        <v>42795</v>
      </c>
      <c r="B53" s="71" t="s">
        <v>7825</v>
      </c>
      <c r="C53" s="20">
        <v>102831</v>
      </c>
      <c r="D53" s="4" t="s">
        <v>470</v>
      </c>
      <c r="E53" s="17">
        <v>7725</v>
      </c>
      <c r="F53" s="78">
        <v>42795</v>
      </c>
      <c r="G53" s="17">
        <f t="shared" si="1"/>
        <v>7725</v>
      </c>
      <c r="H53" s="17">
        <f t="shared" si="2"/>
        <v>0</v>
      </c>
      <c r="I53" s="21"/>
    </row>
    <row r="54" spans="1:9" ht="15.75" x14ac:dyDescent="0.25">
      <c r="A54" s="70">
        <v>42795</v>
      </c>
      <c r="B54" s="71" t="s">
        <v>7826</v>
      </c>
      <c r="C54" s="20">
        <v>102832</v>
      </c>
      <c r="D54" s="4" t="s">
        <v>329</v>
      </c>
      <c r="E54" s="17">
        <v>1208.2</v>
      </c>
      <c r="F54" s="78">
        <v>42795</v>
      </c>
      <c r="G54" s="17">
        <f t="shared" si="1"/>
        <v>1208.2</v>
      </c>
      <c r="H54" s="17">
        <f t="shared" si="2"/>
        <v>0</v>
      </c>
      <c r="I54" s="21"/>
    </row>
    <row r="55" spans="1:9" ht="15.75" x14ac:dyDescent="0.25">
      <c r="A55" s="70">
        <v>42795</v>
      </c>
      <c r="B55" s="71" t="s">
        <v>7827</v>
      </c>
      <c r="C55" s="20">
        <v>102833</v>
      </c>
      <c r="D55" s="4" t="s">
        <v>120</v>
      </c>
      <c r="E55" s="17">
        <v>1748.8</v>
      </c>
      <c r="F55" s="78">
        <v>42795</v>
      </c>
      <c r="G55" s="17">
        <f t="shared" si="1"/>
        <v>1748.8</v>
      </c>
      <c r="H55" s="17">
        <f t="shared" si="2"/>
        <v>0</v>
      </c>
      <c r="I55" s="21"/>
    </row>
    <row r="56" spans="1:9" ht="15.75" x14ac:dyDescent="0.25">
      <c r="A56" s="70">
        <v>42795</v>
      </c>
      <c r="B56" s="71" t="s">
        <v>7828</v>
      </c>
      <c r="C56" s="20">
        <v>102834</v>
      </c>
      <c r="D56" s="4" t="s">
        <v>122</v>
      </c>
      <c r="E56" s="17">
        <v>4303.5</v>
      </c>
      <c r="F56" s="78">
        <v>42804</v>
      </c>
      <c r="G56" s="17">
        <f t="shared" si="1"/>
        <v>4303.5</v>
      </c>
      <c r="H56" s="17">
        <f t="shared" si="2"/>
        <v>0</v>
      </c>
      <c r="I56" s="21"/>
    </row>
    <row r="57" spans="1:9" ht="15.75" x14ac:dyDescent="0.25">
      <c r="A57" s="70">
        <v>42795</v>
      </c>
      <c r="B57" s="71" t="s">
        <v>7829</v>
      </c>
      <c r="C57" s="20">
        <v>102835</v>
      </c>
      <c r="D57" s="4" t="s">
        <v>422</v>
      </c>
      <c r="E57" s="17">
        <v>444</v>
      </c>
      <c r="F57" s="78">
        <v>42795</v>
      </c>
      <c r="G57" s="17">
        <f t="shared" si="1"/>
        <v>444</v>
      </c>
      <c r="H57" s="17">
        <f t="shared" si="2"/>
        <v>0</v>
      </c>
      <c r="I57" s="21"/>
    </row>
    <row r="58" spans="1:9" ht="15.75" x14ac:dyDescent="0.25">
      <c r="A58" s="70">
        <v>42795</v>
      </c>
      <c r="B58" s="71" t="s">
        <v>7830</v>
      </c>
      <c r="C58" s="20">
        <v>102836</v>
      </c>
      <c r="D58" s="4" t="s">
        <v>468</v>
      </c>
      <c r="E58" s="17">
        <v>12750.2</v>
      </c>
      <c r="F58" s="78">
        <v>42810</v>
      </c>
      <c r="G58" s="17">
        <f t="shared" si="1"/>
        <v>12750.2</v>
      </c>
      <c r="H58" s="17">
        <f t="shared" si="2"/>
        <v>0</v>
      </c>
      <c r="I58" s="21"/>
    </row>
    <row r="59" spans="1:9" ht="15.75" x14ac:dyDescent="0.25">
      <c r="A59" s="70">
        <v>42795</v>
      </c>
      <c r="B59" s="71" t="s">
        <v>7831</v>
      </c>
      <c r="C59" s="20">
        <v>102837</v>
      </c>
      <c r="D59" s="4" t="s">
        <v>10</v>
      </c>
      <c r="E59" s="17">
        <v>328896.74</v>
      </c>
      <c r="F59" s="78">
        <v>42802</v>
      </c>
      <c r="G59" s="17">
        <f t="shared" si="1"/>
        <v>328896.74</v>
      </c>
      <c r="H59" s="17">
        <f t="shared" si="2"/>
        <v>0</v>
      </c>
      <c r="I59" s="21"/>
    </row>
    <row r="60" spans="1:9" ht="15.75" x14ac:dyDescent="0.25">
      <c r="A60" s="70">
        <v>42795</v>
      </c>
      <c r="B60" s="71" t="s">
        <v>7832</v>
      </c>
      <c r="C60" s="20">
        <v>102838</v>
      </c>
      <c r="D60" s="4" t="s">
        <v>10</v>
      </c>
      <c r="E60" s="17">
        <v>53594.54</v>
      </c>
      <c r="F60" s="78">
        <v>42802</v>
      </c>
      <c r="G60" s="17">
        <f t="shared" si="1"/>
        <v>53594.54</v>
      </c>
      <c r="H60" s="17">
        <f t="shared" si="2"/>
        <v>0</v>
      </c>
      <c r="I60" s="21"/>
    </row>
    <row r="61" spans="1:9" ht="15.75" x14ac:dyDescent="0.25">
      <c r="A61" s="70">
        <v>42795</v>
      </c>
      <c r="B61" s="71" t="s">
        <v>7833</v>
      </c>
      <c r="C61" s="20">
        <v>102839</v>
      </c>
      <c r="D61" s="4" t="s">
        <v>222</v>
      </c>
      <c r="E61" s="17">
        <v>226696</v>
      </c>
      <c r="F61" s="78">
        <v>42796</v>
      </c>
      <c r="G61" s="17">
        <f t="shared" si="1"/>
        <v>226696</v>
      </c>
      <c r="H61" s="17">
        <f t="shared" si="2"/>
        <v>0</v>
      </c>
      <c r="I61" s="21"/>
    </row>
    <row r="62" spans="1:9" ht="15.75" x14ac:dyDescent="0.25">
      <c r="A62" s="70">
        <v>42795</v>
      </c>
      <c r="B62" s="71" t="s">
        <v>7834</v>
      </c>
      <c r="C62" s="20">
        <v>102840</v>
      </c>
      <c r="D62" s="4" t="s">
        <v>8</v>
      </c>
      <c r="E62" s="17">
        <v>4572</v>
      </c>
      <c r="F62" s="78">
        <v>42795</v>
      </c>
      <c r="G62" s="17">
        <f t="shared" si="1"/>
        <v>4572</v>
      </c>
      <c r="H62" s="17">
        <f t="shared" si="2"/>
        <v>0</v>
      </c>
      <c r="I62" s="21"/>
    </row>
    <row r="63" spans="1:9" ht="15.75" x14ac:dyDescent="0.25">
      <c r="A63" s="70">
        <v>42795</v>
      </c>
      <c r="B63" s="71" t="s">
        <v>7835</v>
      </c>
      <c r="C63" s="20">
        <v>102841</v>
      </c>
      <c r="D63" s="4" t="s">
        <v>428</v>
      </c>
      <c r="E63" s="17">
        <v>140</v>
      </c>
      <c r="F63" s="78" t="s">
        <v>3807</v>
      </c>
      <c r="G63" s="17">
        <f t="shared" si="1"/>
        <v>140</v>
      </c>
      <c r="H63" s="17">
        <f t="shared" si="2"/>
        <v>0</v>
      </c>
      <c r="I63" s="21"/>
    </row>
    <row r="64" spans="1:9" ht="15.75" x14ac:dyDescent="0.25">
      <c r="A64" s="70">
        <v>42795</v>
      </c>
      <c r="B64" s="71" t="s">
        <v>7836</v>
      </c>
      <c r="C64" s="20">
        <v>102842</v>
      </c>
      <c r="D64" s="4" t="s">
        <v>222</v>
      </c>
      <c r="E64" s="17">
        <v>30297.4</v>
      </c>
      <c r="F64" s="78">
        <v>42796</v>
      </c>
      <c r="G64" s="17">
        <f t="shared" si="1"/>
        <v>30297.4</v>
      </c>
      <c r="H64" s="17">
        <f t="shared" si="2"/>
        <v>0</v>
      </c>
      <c r="I64" s="21"/>
    </row>
    <row r="65" spans="1:9" ht="15.75" x14ac:dyDescent="0.25">
      <c r="A65" s="70">
        <v>42795</v>
      </c>
      <c r="B65" s="71" t="s">
        <v>7837</v>
      </c>
      <c r="C65" s="20">
        <v>102843</v>
      </c>
      <c r="D65" s="4" t="s">
        <v>47</v>
      </c>
      <c r="E65" s="17">
        <v>596.4</v>
      </c>
      <c r="F65" s="78">
        <v>42795</v>
      </c>
      <c r="G65" s="17">
        <f t="shared" si="1"/>
        <v>596.4</v>
      </c>
      <c r="H65" s="17">
        <f t="shared" si="2"/>
        <v>0</v>
      </c>
      <c r="I65" s="21"/>
    </row>
    <row r="66" spans="1:9" ht="15.75" x14ac:dyDescent="0.25">
      <c r="A66" s="70">
        <v>42795</v>
      </c>
      <c r="B66" s="71" t="s">
        <v>7838</v>
      </c>
      <c r="C66" s="20">
        <v>102844</v>
      </c>
      <c r="D66" s="4" t="s">
        <v>426</v>
      </c>
      <c r="E66" s="17">
        <v>26003.599999999999</v>
      </c>
      <c r="F66" s="78">
        <v>42802</v>
      </c>
      <c r="G66" s="17">
        <f t="shared" si="1"/>
        <v>26003.599999999999</v>
      </c>
      <c r="H66" s="17">
        <f t="shared" si="2"/>
        <v>0</v>
      </c>
      <c r="I66" s="21"/>
    </row>
    <row r="67" spans="1:9" ht="15.75" x14ac:dyDescent="0.25">
      <c r="A67" s="70">
        <v>42795</v>
      </c>
      <c r="B67" s="71" t="s">
        <v>7839</v>
      </c>
      <c r="C67" s="20">
        <v>102845</v>
      </c>
      <c r="D67" s="4" t="s">
        <v>528</v>
      </c>
      <c r="E67" s="17">
        <v>3649.5</v>
      </c>
      <c r="F67" s="78">
        <v>42796</v>
      </c>
      <c r="G67" s="17">
        <f t="shared" si="1"/>
        <v>3649.5</v>
      </c>
      <c r="H67" s="17">
        <f t="shared" si="2"/>
        <v>0</v>
      </c>
      <c r="I67" s="21"/>
    </row>
    <row r="68" spans="1:9" ht="15.75" x14ac:dyDescent="0.25">
      <c r="A68" s="70">
        <v>42795</v>
      </c>
      <c r="B68" s="71" t="s">
        <v>7840</v>
      </c>
      <c r="C68" s="20">
        <v>102846</v>
      </c>
      <c r="D68" s="4" t="s">
        <v>2519</v>
      </c>
      <c r="E68" s="17">
        <v>2134.4</v>
      </c>
      <c r="F68" s="78">
        <v>42795</v>
      </c>
      <c r="G68" s="17">
        <f t="shared" ref="G68:G131" si="3">E68</f>
        <v>2134.4</v>
      </c>
      <c r="H68" s="17">
        <f t="shared" ref="H68:H131" si="4">E68-G68</f>
        <v>0</v>
      </c>
      <c r="I68" s="21"/>
    </row>
    <row r="69" spans="1:9" ht="15.75" x14ac:dyDescent="0.25">
      <c r="A69" s="70">
        <v>42795</v>
      </c>
      <c r="B69" s="71" t="s">
        <v>7841</v>
      </c>
      <c r="C69" s="20">
        <v>102847</v>
      </c>
      <c r="D69" s="4" t="s">
        <v>30</v>
      </c>
      <c r="E69" s="17">
        <v>1680</v>
      </c>
      <c r="F69" s="78">
        <v>42795</v>
      </c>
      <c r="G69" s="17">
        <f t="shared" si="3"/>
        <v>1680</v>
      </c>
      <c r="H69" s="17">
        <f t="shared" si="4"/>
        <v>0</v>
      </c>
      <c r="I69" s="21"/>
    </row>
    <row r="70" spans="1:9" ht="15.75" x14ac:dyDescent="0.25">
      <c r="A70" s="70">
        <v>42795</v>
      </c>
      <c r="B70" s="71" t="s">
        <v>7842</v>
      </c>
      <c r="C70" s="20">
        <v>102848</v>
      </c>
      <c r="D70" s="4" t="s">
        <v>523</v>
      </c>
      <c r="E70" s="17">
        <v>24985.200000000001</v>
      </c>
      <c r="F70" s="78">
        <v>42805</v>
      </c>
      <c r="G70" s="17">
        <f t="shared" si="3"/>
        <v>24985.200000000001</v>
      </c>
      <c r="H70" s="17">
        <f t="shared" si="4"/>
        <v>0</v>
      </c>
      <c r="I70" s="21"/>
    </row>
    <row r="71" spans="1:9" ht="15.75" x14ac:dyDescent="0.25">
      <c r="A71" s="70">
        <v>42795</v>
      </c>
      <c r="B71" s="71" t="s">
        <v>7843</v>
      </c>
      <c r="C71" s="20">
        <v>102849</v>
      </c>
      <c r="D71" s="4" t="s">
        <v>30</v>
      </c>
      <c r="E71" s="17">
        <v>3350</v>
      </c>
      <c r="F71" s="78">
        <v>42795</v>
      </c>
      <c r="G71" s="17">
        <f t="shared" si="3"/>
        <v>3350</v>
      </c>
      <c r="H71" s="17">
        <f t="shared" si="4"/>
        <v>0</v>
      </c>
      <c r="I71" s="21"/>
    </row>
    <row r="72" spans="1:9" ht="15.75" x14ac:dyDescent="0.25">
      <c r="A72" s="70">
        <v>42795</v>
      </c>
      <c r="B72" s="71" t="s">
        <v>7844</v>
      </c>
      <c r="C72" s="20">
        <v>102850</v>
      </c>
      <c r="D72" s="15" t="s">
        <v>211</v>
      </c>
      <c r="E72" s="16">
        <v>0</v>
      </c>
      <c r="F72" s="145" t="s">
        <v>95</v>
      </c>
      <c r="G72" s="16">
        <f t="shared" si="3"/>
        <v>0</v>
      </c>
      <c r="H72" s="16">
        <f t="shared" si="4"/>
        <v>0</v>
      </c>
      <c r="I72" s="21"/>
    </row>
    <row r="73" spans="1:9" ht="15.75" x14ac:dyDescent="0.25">
      <c r="A73" s="70">
        <v>42795</v>
      </c>
      <c r="B73" s="71" t="s">
        <v>7845</v>
      </c>
      <c r="C73" s="20">
        <v>102851</v>
      </c>
      <c r="D73" s="4" t="s">
        <v>211</v>
      </c>
      <c r="E73" s="17">
        <v>6137</v>
      </c>
      <c r="F73" s="78">
        <v>42795</v>
      </c>
      <c r="G73" s="17">
        <f t="shared" si="3"/>
        <v>6137</v>
      </c>
      <c r="H73" s="17">
        <f t="shared" si="4"/>
        <v>0</v>
      </c>
      <c r="I73" s="21"/>
    </row>
    <row r="74" spans="1:9" ht="15.75" x14ac:dyDescent="0.25">
      <c r="A74" s="70">
        <v>42795</v>
      </c>
      <c r="B74" s="71" t="s">
        <v>7846</v>
      </c>
      <c r="C74" s="20">
        <v>102852</v>
      </c>
      <c r="D74" s="4" t="s">
        <v>220</v>
      </c>
      <c r="E74" s="17">
        <v>3104.4</v>
      </c>
      <c r="F74" s="78">
        <v>42796</v>
      </c>
      <c r="G74" s="17">
        <f t="shared" si="3"/>
        <v>3104.4</v>
      </c>
      <c r="H74" s="17">
        <f t="shared" si="4"/>
        <v>0</v>
      </c>
      <c r="I74" s="21"/>
    </row>
    <row r="75" spans="1:9" ht="15.75" x14ac:dyDescent="0.25">
      <c r="A75" s="70">
        <v>42795</v>
      </c>
      <c r="B75" s="71" t="s">
        <v>7847</v>
      </c>
      <c r="C75" s="20">
        <v>102853</v>
      </c>
      <c r="D75" s="4" t="s">
        <v>10</v>
      </c>
      <c r="E75" s="17">
        <v>51992.800000000003</v>
      </c>
      <c r="F75" s="78">
        <v>42802</v>
      </c>
      <c r="G75" s="17">
        <f t="shared" si="3"/>
        <v>51992.800000000003</v>
      </c>
      <c r="H75" s="17">
        <f t="shared" si="4"/>
        <v>0</v>
      </c>
      <c r="I75" s="21"/>
    </row>
    <row r="76" spans="1:9" ht="15.75" x14ac:dyDescent="0.25">
      <c r="A76" s="70">
        <v>42795</v>
      </c>
      <c r="B76" s="71" t="s">
        <v>7848</v>
      </c>
      <c r="C76" s="20">
        <v>102854</v>
      </c>
      <c r="D76" s="4" t="s">
        <v>30</v>
      </c>
      <c r="E76" s="17">
        <v>156.19999999999999</v>
      </c>
      <c r="F76" s="78">
        <v>42796</v>
      </c>
      <c r="G76" s="17">
        <f t="shared" si="3"/>
        <v>156.19999999999999</v>
      </c>
      <c r="H76" s="17">
        <f t="shared" si="4"/>
        <v>0</v>
      </c>
      <c r="I76" s="21"/>
    </row>
    <row r="77" spans="1:9" ht="15.75" x14ac:dyDescent="0.25">
      <c r="A77" s="70">
        <v>42795</v>
      </c>
      <c r="B77" s="71" t="s">
        <v>7849</v>
      </c>
      <c r="C77" s="20">
        <v>102855</v>
      </c>
      <c r="D77" s="4" t="s">
        <v>921</v>
      </c>
      <c r="E77" s="17">
        <v>6660</v>
      </c>
      <c r="F77" s="78">
        <v>42796</v>
      </c>
      <c r="G77" s="17">
        <f t="shared" si="3"/>
        <v>6660</v>
      </c>
      <c r="H77" s="17">
        <f t="shared" si="4"/>
        <v>0</v>
      </c>
      <c r="I77" s="21"/>
    </row>
    <row r="78" spans="1:9" ht="15.75" x14ac:dyDescent="0.25">
      <c r="A78" s="70">
        <v>42796</v>
      </c>
      <c r="B78" s="71" t="s">
        <v>7850</v>
      </c>
      <c r="C78" s="20">
        <v>102856</v>
      </c>
      <c r="D78" s="4" t="s">
        <v>231</v>
      </c>
      <c r="E78" s="17">
        <v>6298.5</v>
      </c>
      <c r="F78" s="78" t="s">
        <v>3807</v>
      </c>
      <c r="G78" s="17">
        <f t="shared" si="3"/>
        <v>6298.5</v>
      </c>
      <c r="H78" s="17">
        <f t="shared" si="4"/>
        <v>0</v>
      </c>
      <c r="I78" s="21"/>
    </row>
    <row r="79" spans="1:9" ht="15.75" x14ac:dyDescent="0.25">
      <c r="A79" s="70">
        <v>42796</v>
      </c>
      <c r="B79" s="71" t="s">
        <v>7851</v>
      </c>
      <c r="C79" s="20">
        <v>102857</v>
      </c>
      <c r="D79" s="4" t="s">
        <v>231</v>
      </c>
      <c r="E79" s="17">
        <v>31751.7</v>
      </c>
      <c r="F79" s="78" t="s">
        <v>3807</v>
      </c>
      <c r="G79" s="17">
        <f t="shared" si="3"/>
        <v>31751.7</v>
      </c>
      <c r="H79" s="17">
        <f t="shared" si="4"/>
        <v>0</v>
      </c>
      <c r="I79" s="21"/>
    </row>
    <row r="80" spans="1:9" ht="15.75" x14ac:dyDescent="0.25">
      <c r="A80" s="70">
        <v>42796</v>
      </c>
      <c r="B80" s="71" t="s">
        <v>7852</v>
      </c>
      <c r="C80" s="20">
        <v>102858</v>
      </c>
      <c r="D80" s="4" t="s">
        <v>143</v>
      </c>
      <c r="E80" s="17">
        <v>12654.1</v>
      </c>
      <c r="F80" s="78">
        <v>42796</v>
      </c>
      <c r="G80" s="17">
        <f t="shared" si="3"/>
        <v>12654.1</v>
      </c>
      <c r="H80" s="17">
        <f t="shared" si="4"/>
        <v>0</v>
      </c>
      <c r="I80" s="21"/>
    </row>
    <row r="81" spans="1:9" ht="15.75" x14ac:dyDescent="0.25">
      <c r="A81" s="70">
        <v>42796</v>
      </c>
      <c r="B81" s="71" t="s">
        <v>7853</v>
      </c>
      <c r="C81" s="20">
        <v>102859</v>
      </c>
      <c r="D81" s="4" t="s">
        <v>17</v>
      </c>
      <c r="E81" s="17">
        <v>2300</v>
      </c>
      <c r="F81" s="78">
        <v>42796</v>
      </c>
      <c r="G81" s="17">
        <f t="shared" si="3"/>
        <v>2300</v>
      </c>
      <c r="H81" s="17">
        <f t="shared" si="4"/>
        <v>0</v>
      </c>
      <c r="I81" s="21"/>
    </row>
    <row r="82" spans="1:9" ht="15.75" x14ac:dyDescent="0.25">
      <c r="A82" s="70">
        <v>42796</v>
      </c>
      <c r="B82" s="71" t="s">
        <v>7854</v>
      </c>
      <c r="C82" s="20">
        <v>102860</v>
      </c>
      <c r="D82" s="4" t="s">
        <v>218</v>
      </c>
      <c r="E82" s="17">
        <v>48873.3</v>
      </c>
      <c r="F82" s="78">
        <v>42824</v>
      </c>
      <c r="G82" s="17">
        <f t="shared" si="3"/>
        <v>48873.3</v>
      </c>
      <c r="H82" s="17">
        <f t="shared" si="4"/>
        <v>0</v>
      </c>
      <c r="I82" s="21"/>
    </row>
    <row r="83" spans="1:9" ht="15.75" x14ac:dyDescent="0.25">
      <c r="A83" s="70">
        <v>42796</v>
      </c>
      <c r="B83" s="71" t="s">
        <v>7855</v>
      </c>
      <c r="C83" s="20">
        <v>102861</v>
      </c>
      <c r="D83" s="4" t="s">
        <v>26</v>
      </c>
      <c r="E83" s="17">
        <v>15283.1</v>
      </c>
      <c r="F83" s="78">
        <v>42796</v>
      </c>
      <c r="G83" s="17">
        <f t="shared" si="3"/>
        <v>15283.1</v>
      </c>
      <c r="H83" s="17">
        <f t="shared" si="4"/>
        <v>0</v>
      </c>
      <c r="I83" s="21"/>
    </row>
    <row r="84" spans="1:9" ht="15.75" x14ac:dyDescent="0.25">
      <c r="A84" s="70">
        <v>42796</v>
      </c>
      <c r="B84" s="71" t="s">
        <v>7856</v>
      </c>
      <c r="C84" s="20">
        <v>102862</v>
      </c>
      <c r="D84" s="4" t="s">
        <v>28</v>
      </c>
      <c r="E84" s="17">
        <v>4678.8</v>
      </c>
      <c r="F84" s="78" t="s">
        <v>3807</v>
      </c>
      <c r="G84" s="17">
        <f t="shared" si="3"/>
        <v>4678.8</v>
      </c>
      <c r="H84" s="17">
        <f t="shared" si="4"/>
        <v>0</v>
      </c>
      <c r="I84" s="21"/>
    </row>
    <row r="85" spans="1:9" ht="15.75" x14ac:dyDescent="0.25">
      <c r="A85" s="70">
        <v>42796</v>
      </c>
      <c r="B85" s="71" t="s">
        <v>7857</v>
      </c>
      <c r="C85" s="20">
        <v>102863</v>
      </c>
      <c r="D85" s="4" t="s">
        <v>974</v>
      </c>
      <c r="E85" s="17">
        <v>9733.2000000000007</v>
      </c>
      <c r="F85" s="78">
        <v>42796</v>
      </c>
      <c r="G85" s="17">
        <f t="shared" si="3"/>
        <v>9733.2000000000007</v>
      </c>
      <c r="H85" s="17">
        <f t="shared" si="4"/>
        <v>0</v>
      </c>
      <c r="I85" s="21"/>
    </row>
    <row r="86" spans="1:9" ht="15.75" x14ac:dyDescent="0.25">
      <c r="A86" s="70">
        <v>42796</v>
      </c>
      <c r="B86" s="71" t="s">
        <v>7858</v>
      </c>
      <c r="C86" s="20">
        <v>102864</v>
      </c>
      <c r="D86" s="4" t="s">
        <v>222</v>
      </c>
      <c r="E86" s="17">
        <v>20502</v>
      </c>
      <c r="F86" s="78" t="s">
        <v>3807</v>
      </c>
      <c r="G86" s="17">
        <f t="shared" si="3"/>
        <v>20502</v>
      </c>
      <c r="H86" s="17">
        <f t="shared" si="4"/>
        <v>0</v>
      </c>
      <c r="I86" s="21"/>
    </row>
    <row r="87" spans="1:9" ht="15.75" x14ac:dyDescent="0.25">
      <c r="A87" s="70">
        <v>42796</v>
      </c>
      <c r="B87" s="71" t="s">
        <v>7859</v>
      </c>
      <c r="C87" s="20">
        <v>102865</v>
      </c>
      <c r="D87" s="4" t="s">
        <v>30</v>
      </c>
      <c r="E87" s="17">
        <v>3458.8</v>
      </c>
      <c r="F87" s="78">
        <v>42796</v>
      </c>
      <c r="G87" s="17">
        <f t="shared" si="3"/>
        <v>3458.8</v>
      </c>
      <c r="H87" s="17">
        <f t="shared" si="4"/>
        <v>0</v>
      </c>
      <c r="I87" s="21"/>
    </row>
    <row r="88" spans="1:9" ht="15.75" x14ac:dyDescent="0.25">
      <c r="A88" s="70">
        <v>42796</v>
      </c>
      <c r="B88" s="71" t="s">
        <v>7860</v>
      </c>
      <c r="C88" s="20">
        <v>102866</v>
      </c>
      <c r="D88" s="4" t="s">
        <v>21</v>
      </c>
      <c r="E88" s="17">
        <v>44570.400000000001</v>
      </c>
      <c r="F88" s="78">
        <v>42811</v>
      </c>
      <c r="G88" s="17">
        <f t="shared" si="3"/>
        <v>44570.400000000001</v>
      </c>
      <c r="H88" s="17">
        <f t="shared" si="4"/>
        <v>0</v>
      </c>
      <c r="I88" s="21"/>
    </row>
    <row r="89" spans="1:9" ht="15.75" x14ac:dyDescent="0.25">
      <c r="A89" s="70">
        <v>42796</v>
      </c>
      <c r="B89" s="71" t="s">
        <v>7861</v>
      </c>
      <c r="C89" s="20">
        <v>102867</v>
      </c>
      <c r="D89" s="4" t="s">
        <v>47</v>
      </c>
      <c r="E89" s="17">
        <v>1118</v>
      </c>
      <c r="F89" s="78">
        <v>42796</v>
      </c>
      <c r="G89" s="17">
        <f t="shared" si="3"/>
        <v>1118</v>
      </c>
      <c r="H89" s="17">
        <f t="shared" si="4"/>
        <v>0</v>
      </c>
      <c r="I89" s="21"/>
    </row>
    <row r="90" spans="1:9" ht="15.75" x14ac:dyDescent="0.25">
      <c r="A90" s="70">
        <v>42796</v>
      </c>
      <c r="B90" s="71" t="s">
        <v>7862</v>
      </c>
      <c r="C90" s="20">
        <v>102868</v>
      </c>
      <c r="D90" s="4" t="s">
        <v>509</v>
      </c>
      <c r="E90" s="17">
        <v>21665.4</v>
      </c>
      <c r="F90" s="78">
        <v>42798</v>
      </c>
      <c r="G90" s="17">
        <f t="shared" si="3"/>
        <v>21665.4</v>
      </c>
      <c r="H90" s="17">
        <f t="shared" si="4"/>
        <v>0</v>
      </c>
      <c r="I90" s="21"/>
    </row>
    <row r="91" spans="1:9" ht="15.75" x14ac:dyDescent="0.25">
      <c r="A91" s="70">
        <v>42796</v>
      </c>
      <c r="B91" s="71" t="s">
        <v>7863</v>
      </c>
      <c r="C91" s="20">
        <v>102869</v>
      </c>
      <c r="D91" s="4" t="s">
        <v>71</v>
      </c>
      <c r="E91" s="17">
        <v>2380</v>
      </c>
      <c r="F91" s="78">
        <v>42796</v>
      </c>
      <c r="G91" s="17">
        <f t="shared" si="3"/>
        <v>2380</v>
      </c>
      <c r="H91" s="17">
        <f t="shared" si="4"/>
        <v>0</v>
      </c>
      <c r="I91" s="21"/>
    </row>
    <row r="92" spans="1:9" ht="15.75" x14ac:dyDescent="0.25">
      <c r="A92" s="70">
        <v>42796</v>
      </c>
      <c r="B92" s="71" t="s">
        <v>7864</v>
      </c>
      <c r="C92" s="20">
        <v>102870</v>
      </c>
      <c r="D92" s="4" t="s">
        <v>12</v>
      </c>
      <c r="E92" s="17">
        <v>1179</v>
      </c>
      <c r="F92" s="78">
        <v>42796</v>
      </c>
      <c r="G92" s="17">
        <f t="shared" si="3"/>
        <v>1179</v>
      </c>
      <c r="H92" s="17">
        <f t="shared" si="4"/>
        <v>0</v>
      </c>
      <c r="I92" s="21"/>
    </row>
    <row r="93" spans="1:9" ht="15.75" x14ac:dyDescent="0.25">
      <c r="A93" s="70">
        <v>42796</v>
      </c>
      <c r="B93" s="71" t="s">
        <v>7865</v>
      </c>
      <c r="C93" s="20">
        <v>102871</v>
      </c>
      <c r="D93" s="4" t="s">
        <v>236</v>
      </c>
      <c r="E93" s="17">
        <v>31276.2</v>
      </c>
      <c r="F93" s="78">
        <v>42807</v>
      </c>
      <c r="G93" s="17">
        <f t="shared" si="3"/>
        <v>31276.2</v>
      </c>
      <c r="H93" s="17">
        <f t="shared" si="4"/>
        <v>0</v>
      </c>
      <c r="I93" s="21"/>
    </row>
    <row r="94" spans="1:9" ht="15.75" x14ac:dyDescent="0.25">
      <c r="A94" s="70">
        <v>42796</v>
      </c>
      <c r="B94" s="71" t="s">
        <v>7866</v>
      </c>
      <c r="C94" s="20">
        <v>102872</v>
      </c>
      <c r="D94" s="4" t="s">
        <v>428</v>
      </c>
      <c r="E94" s="17">
        <v>2591.6999999999998</v>
      </c>
      <c r="F94" s="78" t="s">
        <v>3807</v>
      </c>
      <c r="G94" s="17">
        <f t="shared" si="3"/>
        <v>2591.6999999999998</v>
      </c>
      <c r="H94" s="17">
        <f t="shared" si="4"/>
        <v>0</v>
      </c>
      <c r="I94" s="21"/>
    </row>
    <row r="95" spans="1:9" ht="15.75" x14ac:dyDescent="0.25">
      <c r="A95" s="70">
        <v>42796</v>
      </c>
      <c r="B95" s="71" t="s">
        <v>7867</v>
      </c>
      <c r="C95" s="20">
        <v>102873</v>
      </c>
      <c r="D95" s="4" t="s">
        <v>19</v>
      </c>
      <c r="E95" s="17">
        <v>920</v>
      </c>
      <c r="F95" s="78">
        <v>42796</v>
      </c>
      <c r="G95" s="17">
        <f t="shared" si="3"/>
        <v>920</v>
      </c>
      <c r="H95" s="17">
        <f t="shared" si="4"/>
        <v>0</v>
      </c>
      <c r="I95" s="21"/>
    </row>
    <row r="96" spans="1:9" ht="15.75" x14ac:dyDescent="0.25">
      <c r="A96" s="70">
        <v>42796</v>
      </c>
      <c r="B96" s="71" t="s">
        <v>7868</v>
      </c>
      <c r="C96" s="20">
        <v>102874</v>
      </c>
      <c r="D96" s="4" t="s">
        <v>157</v>
      </c>
      <c r="E96" s="17">
        <v>17629</v>
      </c>
      <c r="F96" s="78">
        <v>42796</v>
      </c>
      <c r="G96" s="17">
        <f t="shared" si="3"/>
        <v>17629</v>
      </c>
      <c r="H96" s="17">
        <f t="shared" si="4"/>
        <v>0</v>
      </c>
      <c r="I96" s="21"/>
    </row>
    <row r="97" spans="1:9" ht="15.75" x14ac:dyDescent="0.25">
      <c r="A97" s="70">
        <v>42796</v>
      </c>
      <c r="B97" s="71" t="s">
        <v>7869</v>
      </c>
      <c r="C97" s="20">
        <v>102875</v>
      </c>
      <c r="D97" s="4" t="s">
        <v>35</v>
      </c>
      <c r="E97" s="17">
        <v>11490.2</v>
      </c>
      <c r="F97" s="78">
        <v>42798</v>
      </c>
      <c r="G97" s="17">
        <f t="shared" si="3"/>
        <v>11490.2</v>
      </c>
      <c r="H97" s="17">
        <f t="shared" si="4"/>
        <v>0</v>
      </c>
      <c r="I97" s="21"/>
    </row>
    <row r="98" spans="1:9" ht="15.75" x14ac:dyDescent="0.25">
      <c r="A98" s="70">
        <v>42796</v>
      </c>
      <c r="B98" s="71" t="s">
        <v>7870</v>
      </c>
      <c r="C98" s="20">
        <v>102876</v>
      </c>
      <c r="D98" s="4" t="s">
        <v>32</v>
      </c>
      <c r="E98" s="17">
        <v>5606.4</v>
      </c>
      <c r="F98" s="78">
        <v>42803</v>
      </c>
      <c r="G98" s="17">
        <f t="shared" si="3"/>
        <v>5606.4</v>
      </c>
      <c r="H98" s="17">
        <f t="shared" si="4"/>
        <v>0</v>
      </c>
      <c r="I98" s="21"/>
    </row>
    <row r="99" spans="1:9" ht="15.75" x14ac:dyDescent="0.25">
      <c r="A99" s="70">
        <v>42796</v>
      </c>
      <c r="B99" s="71" t="s">
        <v>7871</v>
      </c>
      <c r="C99" s="20">
        <v>102877</v>
      </c>
      <c r="D99" s="4" t="s">
        <v>51</v>
      </c>
      <c r="E99" s="17">
        <v>3124.8</v>
      </c>
      <c r="F99" s="78">
        <v>42798</v>
      </c>
      <c r="G99" s="17">
        <f t="shared" si="3"/>
        <v>3124.8</v>
      </c>
      <c r="H99" s="17">
        <f t="shared" si="4"/>
        <v>0</v>
      </c>
      <c r="I99" s="21"/>
    </row>
    <row r="100" spans="1:9" ht="15.75" x14ac:dyDescent="0.25">
      <c r="A100" s="70">
        <v>42796</v>
      </c>
      <c r="B100" s="71" t="s">
        <v>7872</v>
      </c>
      <c r="C100" s="20">
        <v>102878</v>
      </c>
      <c r="D100" s="4" t="s">
        <v>38</v>
      </c>
      <c r="E100" s="17">
        <v>2963.8</v>
      </c>
      <c r="F100" s="78">
        <v>42800</v>
      </c>
      <c r="G100" s="17">
        <f t="shared" si="3"/>
        <v>2963.8</v>
      </c>
      <c r="H100" s="17">
        <f t="shared" si="4"/>
        <v>0</v>
      </c>
      <c r="I100" s="21"/>
    </row>
    <row r="101" spans="1:9" ht="15.75" x14ac:dyDescent="0.25">
      <c r="A101" s="70">
        <v>42796</v>
      </c>
      <c r="B101" s="72" t="s">
        <v>7873</v>
      </c>
      <c r="C101" s="73">
        <v>102879</v>
      </c>
      <c r="D101" s="74" t="s">
        <v>49</v>
      </c>
      <c r="E101" s="75">
        <v>12715.2</v>
      </c>
      <c r="F101" s="144" t="s">
        <v>7757</v>
      </c>
      <c r="G101" s="76">
        <f>5000</f>
        <v>5000</v>
      </c>
      <c r="H101" s="76">
        <f t="shared" si="4"/>
        <v>7715.2000000000007</v>
      </c>
      <c r="I101" s="21"/>
    </row>
    <row r="102" spans="1:9" ht="15.75" x14ac:dyDescent="0.25">
      <c r="A102" s="70">
        <v>42796</v>
      </c>
      <c r="B102" s="71" t="s">
        <v>7874</v>
      </c>
      <c r="C102" s="20">
        <v>102880</v>
      </c>
      <c r="D102" s="4" t="s">
        <v>149</v>
      </c>
      <c r="E102" s="17">
        <v>1620</v>
      </c>
      <c r="F102" s="78">
        <v>42796</v>
      </c>
      <c r="G102" s="17">
        <f t="shared" si="3"/>
        <v>1620</v>
      </c>
      <c r="H102" s="17">
        <f t="shared" si="4"/>
        <v>0</v>
      </c>
      <c r="I102" s="21"/>
    </row>
    <row r="103" spans="1:9" ht="15.75" x14ac:dyDescent="0.25">
      <c r="A103" s="70">
        <v>42796</v>
      </c>
      <c r="B103" s="71" t="s">
        <v>7875</v>
      </c>
      <c r="C103" s="20">
        <v>102881</v>
      </c>
      <c r="D103" s="4" t="s">
        <v>253</v>
      </c>
      <c r="E103" s="17">
        <v>1030.8</v>
      </c>
      <c r="F103" s="78" t="s">
        <v>3807</v>
      </c>
      <c r="G103" s="17">
        <f t="shared" si="3"/>
        <v>1030.8</v>
      </c>
      <c r="H103" s="17">
        <f t="shared" si="4"/>
        <v>0</v>
      </c>
      <c r="I103" s="21"/>
    </row>
    <row r="104" spans="1:9" ht="15.75" x14ac:dyDescent="0.25">
      <c r="A104" s="70">
        <v>42796</v>
      </c>
      <c r="B104" s="71" t="s">
        <v>7876</v>
      </c>
      <c r="C104" s="20">
        <v>102882</v>
      </c>
      <c r="D104" s="4" t="s">
        <v>43</v>
      </c>
      <c r="E104" s="17">
        <v>4535.6000000000004</v>
      </c>
      <c r="F104" s="78">
        <v>42798</v>
      </c>
      <c r="G104" s="17">
        <f t="shared" si="3"/>
        <v>4535.6000000000004</v>
      </c>
      <c r="H104" s="17">
        <f t="shared" si="4"/>
        <v>0</v>
      </c>
      <c r="I104" s="21"/>
    </row>
    <row r="105" spans="1:9" ht="15.75" x14ac:dyDescent="0.25">
      <c r="A105" s="70">
        <v>42796</v>
      </c>
      <c r="B105" s="71" t="s">
        <v>7877</v>
      </c>
      <c r="C105" s="20">
        <v>102883</v>
      </c>
      <c r="D105" s="4" t="s">
        <v>302</v>
      </c>
      <c r="E105" s="17">
        <v>11332</v>
      </c>
      <c r="F105" s="78">
        <v>42796</v>
      </c>
      <c r="G105" s="17">
        <f t="shared" si="3"/>
        <v>11332</v>
      </c>
      <c r="H105" s="17">
        <f t="shared" si="4"/>
        <v>0</v>
      </c>
      <c r="I105" s="21"/>
    </row>
    <row r="106" spans="1:9" ht="15.75" x14ac:dyDescent="0.25">
      <c r="A106" s="70">
        <v>42796</v>
      </c>
      <c r="B106" s="71" t="s">
        <v>7878</v>
      </c>
      <c r="C106" s="20">
        <v>102884</v>
      </c>
      <c r="D106" s="4" t="s">
        <v>457</v>
      </c>
      <c r="E106" s="17">
        <v>1843.2</v>
      </c>
      <c r="F106" s="78">
        <v>42796</v>
      </c>
      <c r="G106" s="17">
        <f t="shared" si="3"/>
        <v>1843.2</v>
      </c>
      <c r="H106" s="17">
        <f t="shared" si="4"/>
        <v>0</v>
      </c>
      <c r="I106" s="21"/>
    </row>
    <row r="107" spans="1:9" ht="15.75" x14ac:dyDescent="0.25">
      <c r="A107" s="70">
        <v>42796</v>
      </c>
      <c r="B107" s="71" t="s">
        <v>7879</v>
      </c>
      <c r="C107" s="20">
        <v>102885</v>
      </c>
      <c r="D107" s="4" t="s">
        <v>10</v>
      </c>
      <c r="E107" s="17">
        <v>4576</v>
      </c>
      <c r="F107" s="78">
        <v>42802</v>
      </c>
      <c r="G107" s="17">
        <f t="shared" si="3"/>
        <v>4576</v>
      </c>
      <c r="H107" s="17">
        <f t="shared" si="4"/>
        <v>0</v>
      </c>
      <c r="I107" s="21"/>
    </row>
    <row r="108" spans="1:9" ht="15.75" x14ac:dyDescent="0.25">
      <c r="A108" s="70">
        <v>42796</v>
      </c>
      <c r="B108" s="71" t="s">
        <v>7880</v>
      </c>
      <c r="C108" s="20">
        <v>102886</v>
      </c>
      <c r="D108" s="4" t="s">
        <v>250</v>
      </c>
      <c r="E108" s="17">
        <v>5302.8</v>
      </c>
      <c r="F108" s="78" t="s">
        <v>3807</v>
      </c>
      <c r="G108" s="17">
        <f t="shared" si="3"/>
        <v>5302.8</v>
      </c>
      <c r="H108" s="17">
        <f t="shared" si="4"/>
        <v>0</v>
      </c>
      <c r="I108" s="21"/>
    </row>
    <row r="109" spans="1:9" ht="15.75" x14ac:dyDescent="0.25">
      <c r="A109" s="70">
        <v>42796</v>
      </c>
      <c r="B109" s="71" t="s">
        <v>7881</v>
      </c>
      <c r="C109" s="20">
        <v>102887</v>
      </c>
      <c r="D109" s="4" t="s">
        <v>105</v>
      </c>
      <c r="E109" s="17">
        <v>657.3</v>
      </c>
      <c r="F109" s="78">
        <v>42798</v>
      </c>
      <c r="G109" s="17">
        <f t="shared" si="3"/>
        <v>657.3</v>
      </c>
      <c r="H109" s="17">
        <f t="shared" si="4"/>
        <v>0</v>
      </c>
      <c r="I109" s="21"/>
    </row>
    <row r="110" spans="1:9" ht="15.75" x14ac:dyDescent="0.25">
      <c r="A110" s="70">
        <v>42796</v>
      </c>
      <c r="B110" s="71" t="s">
        <v>7882</v>
      </c>
      <c r="C110" s="20">
        <v>102888</v>
      </c>
      <c r="D110" s="4" t="s">
        <v>281</v>
      </c>
      <c r="E110" s="17">
        <v>1503.4</v>
      </c>
      <c r="F110" s="78">
        <v>42796</v>
      </c>
      <c r="G110" s="17">
        <f t="shared" si="3"/>
        <v>1503.4</v>
      </c>
      <c r="H110" s="17">
        <f t="shared" si="4"/>
        <v>0</v>
      </c>
      <c r="I110" s="21"/>
    </row>
    <row r="111" spans="1:9" ht="15.75" x14ac:dyDescent="0.25">
      <c r="A111" s="70">
        <v>42796</v>
      </c>
      <c r="B111" s="71" t="s">
        <v>7883</v>
      </c>
      <c r="C111" s="20">
        <v>102889</v>
      </c>
      <c r="D111" s="4" t="s">
        <v>83</v>
      </c>
      <c r="E111" s="17">
        <v>9349.4</v>
      </c>
      <c r="F111" s="78">
        <v>42796</v>
      </c>
      <c r="G111" s="17">
        <f t="shared" si="3"/>
        <v>9349.4</v>
      </c>
      <c r="H111" s="17">
        <f t="shared" si="4"/>
        <v>0</v>
      </c>
      <c r="I111" s="21"/>
    </row>
    <row r="112" spans="1:9" ht="15.75" x14ac:dyDescent="0.25">
      <c r="A112" s="70">
        <v>42796</v>
      </c>
      <c r="B112" s="71" t="s">
        <v>7884</v>
      </c>
      <c r="C112" s="20">
        <v>102890</v>
      </c>
      <c r="D112" s="4" t="s">
        <v>613</v>
      </c>
      <c r="E112" s="17">
        <v>3177.6</v>
      </c>
      <c r="F112" s="78">
        <v>42796</v>
      </c>
      <c r="G112" s="17">
        <f t="shared" si="3"/>
        <v>3177.6</v>
      </c>
      <c r="H112" s="17">
        <f t="shared" si="4"/>
        <v>0</v>
      </c>
      <c r="I112" s="21"/>
    </row>
    <row r="113" spans="1:9" ht="15.75" x14ac:dyDescent="0.25">
      <c r="A113" s="70">
        <v>42796</v>
      </c>
      <c r="B113" s="71" t="s">
        <v>7885</v>
      </c>
      <c r="C113" s="20">
        <v>102891</v>
      </c>
      <c r="D113" s="4" t="s">
        <v>1259</v>
      </c>
      <c r="E113" s="17">
        <v>1521</v>
      </c>
      <c r="F113" s="78">
        <v>42796</v>
      </c>
      <c r="G113" s="17">
        <f t="shared" si="3"/>
        <v>1521</v>
      </c>
      <c r="H113" s="17">
        <f t="shared" si="4"/>
        <v>0</v>
      </c>
      <c r="I113" s="21"/>
    </row>
    <row r="114" spans="1:9" ht="15.75" x14ac:dyDescent="0.25">
      <c r="A114" s="70">
        <v>42796</v>
      </c>
      <c r="B114" s="71" t="s">
        <v>7886</v>
      </c>
      <c r="C114" s="20">
        <v>102892</v>
      </c>
      <c r="D114" s="4" t="s">
        <v>109</v>
      </c>
      <c r="E114" s="17">
        <v>4209.1000000000004</v>
      </c>
      <c r="F114" s="78">
        <v>42796</v>
      </c>
      <c r="G114" s="17">
        <f t="shared" si="3"/>
        <v>4209.1000000000004</v>
      </c>
      <c r="H114" s="17">
        <f t="shared" si="4"/>
        <v>0</v>
      </c>
      <c r="I114" s="21"/>
    </row>
    <row r="115" spans="1:9" ht="15.75" x14ac:dyDescent="0.25">
      <c r="A115" s="70">
        <v>42796</v>
      </c>
      <c r="B115" s="71" t="s">
        <v>7887</v>
      </c>
      <c r="C115" s="20">
        <v>102893</v>
      </c>
      <c r="D115" s="4" t="s">
        <v>341</v>
      </c>
      <c r="E115" s="17">
        <v>7987</v>
      </c>
      <c r="F115" s="78">
        <v>42796</v>
      </c>
      <c r="G115" s="17">
        <f t="shared" si="3"/>
        <v>7987</v>
      </c>
      <c r="H115" s="17">
        <f t="shared" si="4"/>
        <v>0</v>
      </c>
      <c r="I115" s="21"/>
    </row>
    <row r="116" spans="1:9" ht="15.75" x14ac:dyDescent="0.25">
      <c r="A116" s="70">
        <v>42796</v>
      </c>
      <c r="B116" s="71" t="s">
        <v>7888</v>
      </c>
      <c r="C116" s="20">
        <v>102894</v>
      </c>
      <c r="D116" s="4" t="s">
        <v>240</v>
      </c>
      <c r="E116" s="17">
        <v>6724.8</v>
      </c>
      <c r="F116" s="78">
        <v>42796</v>
      </c>
      <c r="G116" s="17">
        <f t="shared" si="3"/>
        <v>6724.8</v>
      </c>
      <c r="H116" s="17">
        <f t="shared" si="4"/>
        <v>0</v>
      </c>
      <c r="I116" s="21"/>
    </row>
    <row r="117" spans="1:9" ht="15.75" x14ac:dyDescent="0.25">
      <c r="A117" s="70">
        <v>42796</v>
      </c>
      <c r="B117" s="71" t="s">
        <v>7889</v>
      </c>
      <c r="C117" s="20">
        <v>102895</v>
      </c>
      <c r="D117" s="4" t="s">
        <v>81</v>
      </c>
      <c r="E117" s="17">
        <v>2998.8</v>
      </c>
      <c r="F117" s="78">
        <v>42796</v>
      </c>
      <c r="G117" s="17">
        <f t="shared" si="3"/>
        <v>2998.8</v>
      </c>
      <c r="H117" s="17">
        <f t="shared" si="4"/>
        <v>0</v>
      </c>
      <c r="I117" s="21"/>
    </row>
    <row r="118" spans="1:9" ht="15.75" x14ac:dyDescent="0.25">
      <c r="A118" s="70">
        <v>42796</v>
      </c>
      <c r="B118" s="71" t="s">
        <v>7890</v>
      </c>
      <c r="C118" s="20">
        <v>102896</v>
      </c>
      <c r="D118" s="4" t="s">
        <v>103</v>
      </c>
      <c r="E118" s="17">
        <v>3795</v>
      </c>
      <c r="F118" s="78" t="s">
        <v>3807</v>
      </c>
      <c r="G118" s="17">
        <f t="shared" si="3"/>
        <v>3795</v>
      </c>
      <c r="H118" s="17">
        <f t="shared" si="4"/>
        <v>0</v>
      </c>
      <c r="I118" s="21"/>
    </row>
    <row r="119" spans="1:9" ht="15.75" x14ac:dyDescent="0.25">
      <c r="A119" s="70">
        <v>42796</v>
      </c>
      <c r="B119" s="71" t="s">
        <v>7891</v>
      </c>
      <c r="C119" s="20">
        <v>102897</v>
      </c>
      <c r="D119" s="4" t="s">
        <v>79</v>
      </c>
      <c r="E119" s="17">
        <v>3786.2</v>
      </c>
      <c r="F119" s="78">
        <v>42796</v>
      </c>
      <c r="G119" s="17">
        <f t="shared" si="3"/>
        <v>3786.2</v>
      </c>
      <c r="H119" s="17">
        <f t="shared" si="4"/>
        <v>0</v>
      </c>
      <c r="I119" s="21"/>
    </row>
    <row r="120" spans="1:9" ht="15.75" x14ac:dyDescent="0.25">
      <c r="A120" s="70">
        <v>42796</v>
      </c>
      <c r="B120" s="71" t="s">
        <v>7892</v>
      </c>
      <c r="C120" s="20">
        <v>102898</v>
      </c>
      <c r="D120" s="4" t="s">
        <v>61</v>
      </c>
      <c r="E120" s="17">
        <v>13273.2</v>
      </c>
      <c r="F120" s="78">
        <v>42796</v>
      </c>
      <c r="G120" s="17">
        <f t="shared" si="3"/>
        <v>13273.2</v>
      </c>
      <c r="H120" s="17">
        <f t="shared" si="4"/>
        <v>0</v>
      </c>
      <c r="I120" s="21"/>
    </row>
    <row r="121" spans="1:9" ht="15.75" x14ac:dyDescent="0.25">
      <c r="A121" s="70">
        <v>42796</v>
      </c>
      <c r="B121" s="71" t="s">
        <v>7893</v>
      </c>
      <c r="C121" s="20">
        <v>102899</v>
      </c>
      <c r="D121" s="4" t="s">
        <v>331</v>
      </c>
      <c r="E121" s="17">
        <v>1888</v>
      </c>
      <c r="F121" s="78">
        <v>42796</v>
      </c>
      <c r="G121" s="17">
        <f t="shared" si="3"/>
        <v>1888</v>
      </c>
      <c r="H121" s="17">
        <f t="shared" si="4"/>
        <v>0</v>
      </c>
      <c r="I121" s="21"/>
    </row>
    <row r="122" spans="1:9" ht="15.75" x14ac:dyDescent="0.25">
      <c r="A122" s="70">
        <v>42796</v>
      </c>
      <c r="B122" s="71" t="s">
        <v>7894</v>
      </c>
      <c r="C122" s="20">
        <v>102900</v>
      </c>
      <c r="D122" s="4" t="s">
        <v>4932</v>
      </c>
      <c r="E122" s="17">
        <v>3198</v>
      </c>
      <c r="F122" s="78">
        <v>42796</v>
      </c>
      <c r="G122" s="17">
        <f t="shared" si="3"/>
        <v>3198</v>
      </c>
      <c r="H122" s="17">
        <f t="shared" si="4"/>
        <v>0</v>
      </c>
      <c r="I122" s="21"/>
    </row>
    <row r="123" spans="1:9" ht="15.75" x14ac:dyDescent="0.25">
      <c r="A123" s="70">
        <v>42796</v>
      </c>
      <c r="B123" s="71" t="s">
        <v>7895</v>
      </c>
      <c r="C123" s="20">
        <v>102901</v>
      </c>
      <c r="D123" s="4" t="s">
        <v>909</v>
      </c>
      <c r="E123" s="17">
        <v>376.8</v>
      </c>
      <c r="F123" s="78">
        <v>42796</v>
      </c>
      <c r="G123" s="17">
        <f t="shared" si="3"/>
        <v>376.8</v>
      </c>
      <c r="H123" s="17">
        <f t="shared" si="4"/>
        <v>0</v>
      </c>
      <c r="I123" s="21"/>
    </row>
    <row r="124" spans="1:9" ht="15.75" x14ac:dyDescent="0.25">
      <c r="A124" s="70">
        <v>42796</v>
      </c>
      <c r="B124" s="71" t="s">
        <v>7896</v>
      </c>
      <c r="C124" s="20">
        <v>102902</v>
      </c>
      <c r="D124" s="4" t="s">
        <v>57</v>
      </c>
      <c r="E124" s="17">
        <v>653.20000000000005</v>
      </c>
      <c r="F124" s="78">
        <v>42796</v>
      </c>
      <c r="G124" s="17">
        <f t="shared" si="3"/>
        <v>653.20000000000005</v>
      </c>
      <c r="H124" s="17">
        <f t="shared" si="4"/>
        <v>0</v>
      </c>
      <c r="I124" s="21"/>
    </row>
    <row r="125" spans="1:9" ht="15.75" x14ac:dyDescent="0.25">
      <c r="A125" s="70">
        <v>42796</v>
      </c>
      <c r="B125" s="71" t="s">
        <v>7897</v>
      </c>
      <c r="C125" s="20">
        <v>102903</v>
      </c>
      <c r="D125" s="4" t="s">
        <v>285</v>
      </c>
      <c r="E125" s="17">
        <v>2560.56</v>
      </c>
      <c r="F125" s="78">
        <v>42802</v>
      </c>
      <c r="G125" s="17">
        <f t="shared" si="3"/>
        <v>2560.56</v>
      </c>
      <c r="H125" s="17">
        <f t="shared" si="4"/>
        <v>0</v>
      </c>
      <c r="I125" s="21"/>
    </row>
    <row r="126" spans="1:9" ht="15.75" x14ac:dyDescent="0.25">
      <c r="A126" s="70">
        <v>42796</v>
      </c>
      <c r="B126" s="71" t="s">
        <v>7898</v>
      </c>
      <c r="C126" s="20">
        <v>102904</v>
      </c>
      <c r="D126" s="4" t="s">
        <v>7184</v>
      </c>
      <c r="E126" s="17">
        <v>1307.52</v>
      </c>
      <c r="F126" s="78">
        <v>42796</v>
      </c>
      <c r="G126" s="17">
        <f t="shared" si="3"/>
        <v>1307.52</v>
      </c>
      <c r="H126" s="17">
        <f t="shared" si="4"/>
        <v>0</v>
      </c>
      <c r="I126" s="21"/>
    </row>
    <row r="127" spans="1:9" ht="15.75" x14ac:dyDescent="0.25">
      <c r="A127" s="70">
        <v>42796</v>
      </c>
      <c r="B127" s="71" t="s">
        <v>7899</v>
      </c>
      <c r="C127" s="20">
        <v>102905</v>
      </c>
      <c r="D127" s="4" t="s">
        <v>45</v>
      </c>
      <c r="E127" s="17">
        <v>1060</v>
      </c>
      <c r="F127" s="78">
        <v>42796</v>
      </c>
      <c r="G127" s="17">
        <f t="shared" si="3"/>
        <v>1060</v>
      </c>
      <c r="H127" s="17">
        <f t="shared" si="4"/>
        <v>0</v>
      </c>
      <c r="I127" s="21"/>
    </row>
    <row r="128" spans="1:9" ht="15.75" x14ac:dyDescent="0.25">
      <c r="A128" s="70">
        <v>42796</v>
      </c>
      <c r="B128" s="71" t="s">
        <v>7900</v>
      </c>
      <c r="C128" s="20">
        <v>102906</v>
      </c>
      <c r="D128" s="4" t="s">
        <v>184</v>
      </c>
      <c r="E128" s="17">
        <v>965.3</v>
      </c>
      <c r="F128" s="78">
        <v>42796</v>
      </c>
      <c r="G128" s="17">
        <f t="shared" si="3"/>
        <v>965.3</v>
      </c>
      <c r="H128" s="17">
        <f t="shared" si="4"/>
        <v>0</v>
      </c>
      <c r="I128" s="23"/>
    </row>
    <row r="129" spans="1:9" ht="15.75" x14ac:dyDescent="0.25">
      <c r="A129" s="70">
        <v>42796</v>
      </c>
      <c r="B129" s="71" t="s">
        <v>7901</v>
      </c>
      <c r="C129" s="20">
        <v>102907</v>
      </c>
      <c r="D129" s="4" t="s">
        <v>186</v>
      </c>
      <c r="E129" s="17">
        <v>633.6</v>
      </c>
      <c r="F129" s="78">
        <v>42800</v>
      </c>
      <c r="G129" s="17">
        <f t="shared" si="3"/>
        <v>633.6</v>
      </c>
      <c r="H129" s="17">
        <f t="shared" si="4"/>
        <v>0</v>
      </c>
      <c r="I129" s="23"/>
    </row>
    <row r="130" spans="1:9" ht="15.75" x14ac:dyDescent="0.25">
      <c r="A130" s="70">
        <v>42796</v>
      </c>
      <c r="B130" s="71" t="s">
        <v>7902</v>
      </c>
      <c r="C130" s="20">
        <v>102908</v>
      </c>
      <c r="D130" s="4" t="s">
        <v>53</v>
      </c>
      <c r="E130" s="17">
        <v>2996.4</v>
      </c>
      <c r="F130" s="78">
        <v>42796</v>
      </c>
      <c r="G130" s="17">
        <f t="shared" si="3"/>
        <v>2996.4</v>
      </c>
      <c r="H130" s="17">
        <f t="shared" si="4"/>
        <v>0</v>
      </c>
      <c r="I130" s="23"/>
    </row>
    <row r="131" spans="1:9" ht="15.75" x14ac:dyDescent="0.25">
      <c r="A131" s="70">
        <v>42796</v>
      </c>
      <c r="B131" s="71" t="s">
        <v>7903</v>
      </c>
      <c r="C131" s="20">
        <v>102909</v>
      </c>
      <c r="D131" s="4" t="s">
        <v>63</v>
      </c>
      <c r="E131" s="17">
        <v>924</v>
      </c>
      <c r="F131" s="78">
        <v>42796</v>
      </c>
      <c r="G131" s="17">
        <f t="shared" si="3"/>
        <v>924</v>
      </c>
      <c r="H131" s="17">
        <f t="shared" si="4"/>
        <v>0</v>
      </c>
      <c r="I131" s="23"/>
    </row>
    <row r="132" spans="1:9" ht="15.75" x14ac:dyDescent="0.25">
      <c r="A132" s="70">
        <v>42796</v>
      </c>
      <c r="B132" s="71" t="s">
        <v>7904</v>
      </c>
      <c r="C132" s="20">
        <v>102910</v>
      </c>
      <c r="D132" s="15" t="s">
        <v>85</v>
      </c>
      <c r="E132" s="16">
        <v>0</v>
      </c>
      <c r="F132" s="145" t="s">
        <v>95</v>
      </c>
      <c r="G132" s="16">
        <f t="shared" ref="G132:G195" si="5">E132</f>
        <v>0</v>
      </c>
      <c r="H132" s="16">
        <f t="shared" ref="H132:H195" si="6">E132-G132</f>
        <v>0</v>
      </c>
      <c r="I132" s="23"/>
    </row>
    <row r="133" spans="1:9" ht="15.75" x14ac:dyDescent="0.25">
      <c r="A133" s="70">
        <v>42796</v>
      </c>
      <c r="B133" s="71" t="s">
        <v>7905</v>
      </c>
      <c r="C133" s="20">
        <v>102911</v>
      </c>
      <c r="D133" s="4" t="s">
        <v>125</v>
      </c>
      <c r="E133" s="17">
        <v>8228</v>
      </c>
      <c r="F133" s="78">
        <v>42800</v>
      </c>
      <c r="G133" s="17">
        <f t="shared" si="5"/>
        <v>8228</v>
      </c>
      <c r="H133" s="17">
        <f t="shared" si="6"/>
        <v>0</v>
      </c>
      <c r="I133" s="23"/>
    </row>
    <row r="134" spans="1:9" ht="15.75" x14ac:dyDescent="0.25">
      <c r="A134" s="70">
        <v>42796</v>
      </c>
      <c r="B134" s="71" t="s">
        <v>7906</v>
      </c>
      <c r="C134" s="20">
        <v>102912</v>
      </c>
      <c r="D134" s="4" t="s">
        <v>198</v>
      </c>
      <c r="E134" s="17">
        <v>4717.2</v>
      </c>
      <c r="F134" s="78">
        <v>42796</v>
      </c>
      <c r="G134" s="17">
        <f t="shared" si="5"/>
        <v>4717.2</v>
      </c>
      <c r="H134" s="17">
        <f t="shared" si="6"/>
        <v>0</v>
      </c>
      <c r="I134" s="23"/>
    </row>
    <row r="135" spans="1:9" ht="15.75" x14ac:dyDescent="0.25">
      <c r="A135" s="70">
        <v>42796</v>
      </c>
      <c r="B135" s="71" t="s">
        <v>7907</v>
      </c>
      <c r="C135" s="20">
        <v>102913</v>
      </c>
      <c r="D135" s="4" t="s">
        <v>85</v>
      </c>
      <c r="E135" s="17">
        <v>13012.8</v>
      </c>
      <c r="F135" s="78">
        <v>42796</v>
      </c>
      <c r="G135" s="17">
        <f t="shared" si="5"/>
        <v>13012.8</v>
      </c>
      <c r="H135" s="17">
        <f t="shared" si="6"/>
        <v>0</v>
      </c>
      <c r="I135" s="23"/>
    </row>
    <row r="136" spans="1:9" ht="15.75" x14ac:dyDescent="0.25">
      <c r="A136" s="70">
        <v>42796</v>
      </c>
      <c r="B136" s="71" t="s">
        <v>7908</v>
      </c>
      <c r="C136" s="20">
        <v>102914</v>
      </c>
      <c r="D136" s="4" t="s">
        <v>492</v>
      </c>
      <c r="E136" s="17">
        <v>20176.5</v>
      </c>
      <c r="F136" s="78">
        <v>42798</v>
      </c>
      <c r="G136" s="17">
        <f t="shared" si="5"/>
        <v>20176.5</v>
      </c>
      <c r="H136" s="17">
        <f t="shared" si="6"/>
        <v>0</v>
      </c>
      <c r="I136" s="23"/>
    </row>
    <row r="137" spans="1:9" ht="15.75" x14ac:dyDescent="0.25">
      <c r="A137" s="70">
        <v>42796</v>
      </c>
      <c r="B137" s="71" t="s">
        <v>7909</v>
      </c>
      <c r="C137" s="20">
        <v>102915</v>
      </c>
      <c r="D137" s="4" t="s">
        <v>1830</v>
      </c>
      <c r="E137" s="17">
        <v>15315</v>
      </c>
      <c r="F137" s="78">
        <v>42796</v>
      </c>
      <c r="G137" s="17">
        <f t="shared" si="5"/>
        <v>15315</v>
      </c>
      <c r="H137" s="17">
        <f t="shared" si="6"/>
        <v>0</v>
      </c>
      <c r="I137" s="23"/>
    </row>
    <row r="138" spans="1:9" ht="15.75" x14ac:dyDescent="0.25">
      <c r="A138" s="70">
        <v>42796</v>
      </c>
      <c r="B138" s="71" t="s">
        <v>7910</v>
      </c>
      <c r="C138" s="20">
        <v>102916</v>
      </c>
      <c r="D138" s="4" t="s">
        <v>30</v>
      </c>
      <c r="E138" s="17">
        <v>1908.2</v>
      </c>
      <c r="F138" s="78">
        <v>42796</v>
      </c>
      <c r="G138" s="17">
        <f t="shared" si="5"/>
        <v>1908.2</v>
      </c>
      <c r="H138" s="17">
        <f t="shared" si="6"/>
        <v>0</v>
      </c>
      <c r="I138" s="23"/>
    </row>
    <row r="139" spans="1:9" ht="15.75" x14ac:dyDescent="0.25">
      <c r="A139" s="70">
        <v>42796</v>
      </c>
      <c r="B139" s="71" t="s">
        <v>7911</v>
      </c>
      <c r="C139" s="20">
        <v>102917</v>
      </c>
      <c r="D139" s="4" t="s">
        <v>122</v>
      </c>
      <c r="E139" s="17">
        <v>12811.1</v>
      </c>
      <c r="F139" s="78">
        <v>42812</v>
      </c>
      <c r="G139" s="17">
        <f t="shared" si="5"/>
        <v>12811.1</v>
      </c>
      <c r="H139" s="17">
        <f t="shared" si="6"/>
        <v>0</v>
      </c>
      <c r="I139" s="23"/>
    </row>
    <row r="140" spans="1:9" ht="15.75" x14ac:dyDescent="0.25">
      <c r="A140" s="70">
        <v>42796</v>
      </c>
      <c r="B140" s="71" t="s">
        <v>7912</v>
      </c>
      <c r="C140" s="20">
        <v>102918</v>
      </c>
      <c r="D140" s="4" t="s">
        <v>122</v>
      </c>
      <c r="E140" s="17">
        <v>5373.2</v>
      </c>
      <c r="F140" s="78">
        <v>42804</v>
      </c>
      <c r="G140" s="17">
        <f t="shared" si="5"/>
        <v>5373.2</v>
      </c>
      <c r="H140" s="17">
        <f t="shared" si="6"/>
        <v>0</v>
      </c>
      <c r="I140" s="23"/>
    </row>
    <row r="141" spans="1:9" ht="15.75" x14ac:dyDescent="0.25">
      <c r="A141" s="70">
        <v>42796</v>
      </c>
      <c r="B141" s="71" t="s">
        <v>7913</v>
      </c>
      <c r="C141" s="20">
        <v>102919</v>
      </c>
      <c r="D141" s="4" t="s">
        <v>205</v>
      </c>
      <c r="E141" s="17">
        <v>27840</v>
      </c>
      <c r="F141" s="144">
        <v>42796</v>
      </c>
      <c r="G141" s="26">
        <f>870</f>
        <v>870</v>
      </c>
      <c r="H141" s="26">
        <f t="shared" si="6"/>
        <v>26970</v>
      </c>
      <c r="I141" s="23"/>
    </row>
    <row r="142" spans="1:9" ht="15.75" x14ac:dyDescent="0.25">
      <c r="A142" s="70">
        <v>42796</v>
      </c>
      <c r="B142" s="71" t="s">
        <v>7914</v>
      </c>
      <c r="C142" s="20">
        <v>102920</v>
      </c>
      <c r="D142" s="4" t="s">
        <v>1116</v>
      </c>
      <c r="E142" s="17">
        <v>2636.2</v>
      </c>
      <c r="F142" s="78" t="s">
        <v>3807</v>
      </c>
      <c r="G142" s="17">
        <f t="shared" si="5"/>
        <v>2636.2</v>
      </c>
      <c r="H142" s="17">
        <f t="shared" si="6"/>
        <v>0</v>
      </c>
      <c r="I142" s="23"/>
    </row>
    <row r="143" spans="1:9" ht="15.75" x14ac:dyDescent="0.25">
      <c r="A143" s="70">
        <v>42796</v>
      </c>
      <c r="B143" s="71" t="s">
        <v>7915</v>
      </c>
      <c r="C143" s="20">
        <v>102921</v>
      </c>
      <c r="D143" s="4" t="s">
        <v>3650</v>
      </c>
      <c r="E143" s="17">
        <v>2024.2</v>
      </c>
      <c r="F143" s="78">
        <v>42796</v>
      </c>
      <c r="G143" s="17">
        <f t="shared" si="5"/>
        <v>2024.2</v>
      </c>
      <c r="H143" s="17">
        <f t="shared" si="6"/>
        <v>0</v>
      </c>
      <c r="I143" s="23"/>
    </row>
    <row r="144" spans="1:9" ht="15.75" x14ac:dyDescent="0.25">
      <c r="A144" s="70">
        <v>42796</v>
      </c>
      <c r="B144" s="71" t="s">
        <v>7916</v>
      </c>
      <c r="C144" s="20">
        <v>102922</v>
      </c>
      <c r="D144" s="4" t="s">
        <v>30</v>
      </c>
      <c r="E144" s="17">
        <v>8867.2000000000007</v>
      </c>
      <c r="F144" s="78">
        <v>42796</v>
      </c>
      <c r="G144" s="17">
        <f t="shared" si="5"/>
        <v>8867.2000000000007</v>
      </c>
      <c r="H144" s="17">
        <f t="shared" si="6"/>
        <v>0</v>
      </c>
      <c r="I144" s="23"/>
    </row>
    <row r="145" spans="1:9" ht="15.75" x14ac:dyDescent="0.25">
      <c r="A145" s="70">
        <v>42796</v>
      </c>
      <c r="B145" s="71" t="s">
        <v>7917</v>
      </c>
      <c r="C145" s="20">
        <v>102923</v>
      </c>
      <c r="D145" s="4" t="s">
        <v>305</v>
      </c>
      <c r="E145" s="17">
        <v>4662.6000000000004</v>
      </c>
      <c r="F145" s="78">
        <v>42800</v>
      </c>
      <c r="G145" s="17">
        <f t="shared" si="5"/>
        <v>4662.6000000000004</v>
      </c>
      <c r="H145" s="17">
        <f t="shared" si="6"/>
        <v>0</v>
      </c>
      <c r="I145" s="23"/>
    </row>
    <row r="146" spans="1:9" ht="15.75" x14ac:dyDescent="0.25">
      <c r="A146" s="70">
        <v>42796</v>
      </c>
      <c r="B146" s="71" t="s">
        <v>7918</v>
      </c>
      <c r="C146" s="20">
        <v>102924</v>
      </c>
      <c r="D146" s="4" t="s">
        <v>476</v>
      </c>
      <c r="E146" s="17">
        <v>11251.2</v>
      </c>
      <c r="F146" s="78">
        <v>42800</v>
      </c>
      <c r="G146" s="17">
        <f t="shared" si="5"/>
        <v>11251.2</v>
      </c>
      <c r="H146" s="17">
        <f t="shared" si="6"/>
        <v>0</v>
      </c>
      <c r="I146" s="23"/>
    </row>
    <row r="147" spans="1:9" ht="15.75" x14ac:dyDescent="0.25">
      <c r="A147" s="70">
        <v>42796</v>
      </c>
      <c r="B147" s="71" t="s">
        <v>7919</v>
      </c>
      <c r="C147" s="20">
        <v>102925</v>
      </c>
      <c r="D147" s="4" t="s">
        <v>125</v>
      </c>
      <c r="E147" s="17">
        <v>805.8</v>
      </c>
      <c r="F147" s="78">
        <v>42800</v>
      </c>
      <c r="G147" s="17">
        <f t="shared" si="5"/>
        <v>805.8</v>
      </c>
      <c r="H147" s="17">
        <f t="shared" si="6"/>
        <v>0</v>
      </c>
      <c r="I147" s="23"/>
    </row>
    <row r="148" spans="1:9" ht="15.75" x14ac:dyDescent="0.25">
      <c r="A148" s="70">
        <v>42796</v>
      </c>
      <c r="B148" s="71" t="s">
        <v>7920</v>
      </c>
      <c r="C148" s="20">
        <v>102926</v>
      </c>
      <c r="D148" s="4" t="s">
        <v>531</v>
      </c>
      <c r="E148" s="17">
        <v>2857.6</v>
      </c>
      <c r="F148" s="78">
        <v>42798</v>
      </c>
      <c r="G148" s="17">
        <f t="shared" si="5"/>
        <v>2857.6</v>
      </c>
      <c r="H148" s="17">
        <f t="shared" si="6"/>
        <v>0</v>
      </c>
      <c r="I148" s="23"/>
    </row>
    <row r="149" spans="1:9" ht="15.75" x14ac:dyDescent="0.25">
      <c r="A149" s="70">
        <v>42796</v>
      </c>
      <c r="B149" s="71" t="s">
        <v>7921</v>
      </c>
      <c r="C149" s="20">
        <v>102927</v>
      </c>
      <c r="D149" s="4" t="s">
        <v>77</v>
      </c>
      <c r="E149" s="17">
        <v>327</v>
      </c>
      <c r="F149" s="78">
        <v>42796</v>
      </c>
      <c r="G149" s="17">
        <f t="shared" si="5"/>
        <v>327</v>
      </c>
      <c r="H149" s="17">
        <f t="shared" si="6"/>
        <v>0</v>
      </c>
      <c r="I149" s="23"/>
    </row>
    <row r="150" spans="1:9" ht="15.75" x14ac:dyDescent="0.25">
      <c r="A150" s="70">
        <v>42796</v>
      </c>
      <c r="B150" s="71" t="s">
        <v>7922</v>
      </c>
      <c r="C150" s="20">
        <v>102928</v>
      </c>
      <c r="D150" s="4" t="s">
        <v>472</v>
      </c>
      <c r="E150" s="17">
        <v>29690.3</v>
      </c>
      <c r="F150" s="78">
        <v>42796</v>
      </c>
      <c r="G150" s="17">
        <f t="shared" si="5"/>
        <v>29690.3</v>
      </c>
      <c r="H150" s="17">
        <f t="shared" si="6"/>
        <v>0</v>
      </c>
      <c r="I150" s="23"/>
    </row>
    <row r="151" spans="1:9" ht="15.75" x14ac:dyDescent="0.25">
      <c r="A151" s="70">
        <v>42796</v>
      </c>
      <c r="B151" s="71" t="s">
        <v>7923</v>
      </c>
      <c r="C151" s="20">
        <v>102929</v>
      </c>
      <c r="D151" s="4" t="s">
        <v>321</v>
      </c>
      <c r="E151" s="17">
        <v>264</v>
      </c>
      <c r="F151" s="78">
        <v>42796</v>
      </c>
      <c r="G151" s="17">
        <f t="shared" si="5"/>
        <v>264</v>
      </c>
      <c r="H151" s="17">
        <f t="shared" si="6"/>
        <v>0</v>
      </c>
      <c r="I151" s="23"/>
    </row>
    <row r="152" spans="1:9" ht="15.75" x14ac:dyDescent="0.25">
      <c r="A152" s="70">
        <v>42796</v>
      </c>
      <c r="B152" s="71" t="s">
        <v>7924</v>
      </c>
      <c r="C152" s="20">
        <v>102930</v>
      </c>
      <c r="D152" s="4" t="s">
        <v>268</v>
      </c>
      <c r="E152" s="17">
        <v>12707.8</v>
      </c>
      <c r="F152" s="78">
        <v>42802</v>
      </c>
      <c r="G152" s="17">
        <f t="shared" si="5"/>
        <v>12707.8</v>
      </c>
      <c r="H152" s="17">
        <f t="shared" si="6"/>
        <v>0</v>
      </c>
      <c r="I152" s="23"/>
    </row>
    <row r="153" spans="1:9" ht="15.75" x14ac:dyDescent="0.25">
      <c r="A153" s="70">
        <v>42796</v>
      </c>
      <c r="B153" s="71" t="s">
        <v>7925</v>
      </c>
      <c r="C153" s="20">
        <v>102931</v>
      </c>
      <c r="D153" s="4" t="s">
        <v>432</v>
      </c>
      <c r="E153" s="17">
        <v>11085.2</v>
      </c>
      <c r="F153" s="78">
        <v>42802</v>
      </c>
      <c r="G153" s="17">
        <f t="shared" si="5"/>
        <v>11085.2</v>
      </c>
      <c r="H153" s="17">
        <f t="shared" si="6"/>
        <v>0</v>
      </c>
      <c r="I153" s="23"/>
    </row>
    <row r="154" spans="1:9" ht="15.75" x14ac:dyDescent="0.25">
      <c r="A154" s="70">
        <v>42796</v>
      </c>
      <c r="B154" s="71" t="s">
        <v>7926</v>
      </c>
      <c r="C154" s="20">
        <v>102932</v>
      </c>
      <c r="D154" s="4" t="s">
        <v>2986</v>
      </c>
      <c r="E154" s="17">
        <v>2945</v>
      </c>
      <c r="G154" s="17">
        <f t="shared" si="5"/>
        <v>2945</v>
      </c>
      <c r="H154" s="17">
        <f t="shared" si="6"/>
        <v>0</v>
      </c>
      <c r="I154" s="23"/>
    </row>
    <row r="155" spans="1:9" ht="15.75" x14ac:dyDescent="0.25">
      <c r="A155" s="70">
        <v>42796</v>
      </c>
      <c r="B155" s="71" t="s">
        <v>7927</v>
      </c>
      <c r="C155" s="20">
        <v>102933</v>
      </c>
      <c r="D155" s="15" t="s">
        <v>1666</v>
      </c>
      <c r="E155" s="16">
        <v>0</v>
      </c>
      <c r="F155" s="145" t="s">
        <v>95</v>
      </c>
      <c r="G155" s="16">
        <f t="shared" si="5"/>
        <v>0</v>
      </c>
      <c r="H155" s="16">
        <f t="shared" si="6"/>
        <v>0</v>
      </c>
      <c r="I155" s="23"/>
    </row>
    <row r="156" spans="1:9" ht="15.75" x14ac:dyDescent="0.25">
      <c r="A156" s="70">
        <v>42796</v>
      </c>
      <c r="B156" s="71" t="s">
        <v>7928</v>
      </c>
      <c r="C156" s="20">
        <v>102934</v>
      </c>
      <c r="D156" s="4" t="s">
        <v>270</v>
      </c>
      <c r="E156" s="17">
        <v>30506.9</v>
      </c>
      <c r="F156" s="78">
        <v>42802</v>
      </c>
      <c r="G156" s="17">
        <f t="shared" si="5"/>
        <v>30506.9</v>
      </c>
      <c r="H156" s="17">
        <f t="shared" si="6"/>
        <v>0</v>
      </c>
      <c r="I156" s="23"/>
    </row>
    <row r="157" spans="1:9" ht="15.75" x14ac:dyDescent="0.25">
      <c r="A157" s="70">
        <v>42796</v>
      </c>
      <c r="B157" s="71" t="s">
        <v>7929</v>
      </c>
      <c r="C157" s="20">
        <v>102935</v>
      </c>
      <c r="D157" s="4" t="s">
        <v>435</v>
      </c>
      <c r="E157" s="17">
        <v>3002.4</v>
      </c>
      <c r="F157" s="78">
        <v>42802</v>
      </c>
      <c r="G157" s="17">
        <f t="shared" si="5"/>
        <v>3002.4</v>
      </c>
      <c r="H157" s="17">
        <f t="shared" si="6"/>
        <v>0</v>
      </c>
      <c r="I157" s="23"/>
    </row>
    <row r="158" spans="1:9" ht="15.75" x14ac:dyDescent="0.25">
      <c r="A158" s="70">
        <v>42796</v>
      </c>
      <c r="B158" s="71" t="s">
        <v>7930</v>
      </c>
      <c r="C158" s="20">
        <v>102936</v>
      </c>
      <c r="D158" s="4" t="s">
        <v>442</v>
      </c>
      <c r="E158" s="17">
        <v>9651.6</v>
      </c>
      <c r="F158" s="78">
        <v>42802</v>
      </c>
      <c r="G158" s="17">
        <f t="shared" si="5"/>
        <v>9651.6</v>
      </c>
      <c r="H158" s="17">
        <f t="shared" si="6"/>
        <v>0</v>
      </c>
      <c r="I158" s="23"/>
    </row>
    <row r="159" spans="1:9" ht="15.75" x14ac:dyDescent="0.25">
      <c r="A159" s="70">
        <v>42796</v>
      </c>
      <c r="B159" s="71" t="s">
        <v>7931</v>
      </c>
      <c r="C159" s="20">
        <v>102937</v>
      </c>
      <c r="D159" s="4" t="s">
        <v>876</v>
      </c>
      <c r="E159" s="17">
        <v>7543.2</v>
      </c>
      <c r="F159" s="78">
        <v>42804</v>
      </c>
      <c r="G159" s="17">
        <f t="shared" si="5"/>
        <v>7543.2</v>
      </c>
      <c r="H159" s="17">
        <f t="shared" si="6"/>
        <v>0</v>
      </c>
      <c r="I159" s="23"/>
    </row>
    <row r="160" spans="1:9" s="3" customFormat="1" ht="15.75" x14ac:dyDescent="0.25">
      <c r="A160" s="70">
        <v>42796</v>
      </c>
      <c r="B160" s="71" t="s">
        <v>7932</v>
      </c>
      <c r="C160" s="20">
        <v>102938</v>
      </c>
      <c r="D160" s="4" t="s">
        <v>1797</v>
      </c>
      <c r="E160" s="17">
        <v>4039.2</v>
      </c>
      <c r="F160" s="78">
        <v>42802</v>
      </c>
      <c r="G160" s="17">
        <f t="shared" si="5"/>
        <v>4039.2</v>
      </c>
      <c r="H160" s="17">
        <f t="shared" si="6"/>
        <v>0</v>
      </c>
      <c r="I160" s="23"/>
    </row>
    <row r="161" spans="1:9" s="3" customFormat="1" ht="15.75" x14ac:dyDescent="0.25">
      <c r="A161" s="70">
        <v>42796</v>
      </c>
      <c r="B161" s="71" t="s">
        <v>7933</v>
      </c>
      <c r="C161" s="20">
        <v>102939</v>
      </c>
      <c r="D161" s="4" t="s">
        <v>272</v>
      </c>
      <c r="E161" s="17">
        <v>1283.8</v>
      </c>
      <c r="F161" s="78">
        <v>42802</v>
      </c>
      <c r="G161" s="17">
        <f t="shared" si="5"/>
        <v>1283.8</v>
      </c>
      <c r="H161" s="17">
        <f t="shared" si="6"/>
        <v>0</v>
      </c>
      <c r="I161" s="23"/>
    </row>
    <row r="162" spans="1:9" s="3" customFormat="1" ht="15.75" x14ac:dyDescent="0.25">
      <c r="A162" s="70">
        <v>42796</v>
      </c>
      <c r="B162" s="71" t="s">
        <v>7934</v>
      </c>
      <c r="C162" s="20">
        <v>102940</v>
      </c>
      <c r="D162" s="4" t="s">
        <v>1666</v>
      </c>
      <c r="E162" s="17">
        <v>9132</v>
      </c>
      <c r="F162" s="78">
        <v>42802</v>
      </c>
      <c r="G162" s="17">
        <f t="shared" si="5"/>
        <v>9132</v>
      </c>
      <c r="H162" s="17">
        <f t="shared" si="6"/>
        <v>0</v>
      </c>
      <c r="I162" s="23"/>
    </row>
    <row r="163" spans="1:9" s="3" customFormat="1" ht="15.75" x14ac:dyDescent="0.25">
      <c r="A163" s="70">
        <v>42796</v>
      </c>
      <c r="B163" s="71" t="s">
        <v>7935</v>
      </c>
      <c r="C163" s="20">
        <v>102941</v>
      </c>
      <c r="D163" s="4" t="s">
        <v>35</v>
      </c>
      <c r="E163" s="17">
        <v>528.64</v>
      </c>
      <c r="F163" s="78">
        <v>42796</v>
      </c>
      <c r="G163" s="17">
        <f t="shared" si="5"/>
        <v>528.64</v>
      </c>
      <c r="H163" s="17">
        <f t="shared" si="6"/>
        <v>0</v>
      </c>
      <c r="I163" s="23"/>
    </row>
    <row r="164" spans="1:9" s="3" customFormat="1" ht="15.75" x14ac:dyDescent="0.25">
      <c r="A164" s="70">
        <v>42796</v>
      </c>
      <c r="B164" s="71" t="s">
        <v>7936</v>
      </c>
      <c r="C164" s="20">
        <v>102942</v>
      </c>
      <c r="D164" s="4" t="s">
        <v>30</v>
      </c>
      <c r="E164" s="17">
        <v>1171.2</v>
      </c>
      <c r="F164" s="78">
        <v>42796</v>
      </c>
      <c r="G164" s="17">
        <f t="shared" si="5"/>
        <v>1171.2</v>
      </c>
      <c r="H164" s="17">
        <f t="shared" si="6"/>
        <v>0</v>
      </c>
      <c r="I164" s="23"/>
    </row>
    <row r="165" spans="1:9" s="3" customFormat="1" ht="15.75" x14ac:dyDescent="0.25">
      <c r="A165" s="70">
        <v>42796</v>
      </c>
      <c r="B165" s="71" t="s">
        <v>7937</v>
      </c>
      <c r="C165" s="20">
        <v>102943</v>
      </c>
      <c r="D165" s="4" t="s">
        <v>30</v>
      </c>
      <c r="E165" s="17">
        <v>811.2</v>
      </c>
      <c r="F165" s="78">
        <v>42796</v>
      </c>
      <c r="G165" s="17">
        <f t="shared" si="5"/>
        <v>811.2</v>
      </c>
      <c r="H165" s="17">
        <f t="shared" si="6"/>
        <v>0</v>
      </c>
      <c r="I165" s="23"/>
    </row>
    <row r="166" spans="1:9" s="3" customFormat="1" ht="15.75" x14ac:dyDescent="0.25">
      <c r="A166" s="70">
        <v>42796</v>
      </c>
      <c r="B166" s="71" t="s">
        <v>7938</v>
      </c>
      <c r="C166" s="20">
        <v>102944</v>
      </c>
      <c r="D166" s="4" t="s">
        <v>693</v>
      </c>
      <c r="E166" s="17">
        <v>80296.5</v>
      </c>
      <c r="F166" s="78">
        <v>42796</v>
      </c>
      <c r="G166" s="17">
        <f t="shared" si="5"/>
        <v>80296.5</v>
      </c>
      <c r="H166" s="17">
        <f t="shared" si="6"/>
        <v>0</v>
      </c>
      <c r="I166" s="23"/>
    </row>
    <row r="167" spans="1:9" s="3" customFormat="1" ht="15.75" x14ac:dyDescent="0.25">
      <c r="A167" s="70">
        <v>42796</v>
      </c>
      <c r="B167" s="71" t="s">
        <v>7939</v>
      </c>
      <c r="C167" s="20">
        <v>102945</v>
      </c>
      <c r="D167" s="4" t="s">
        <v>147</v>
      </c>
      <c r="E167" s="17">
        <v>24718.400000000001</v>
      </c>
      <c r="F167" s="78">
        <v>42796</v>
      </c>
      <c r="G167" s="17">
        <f t="shared" si="5"/>
        <v>24718.400000000001</v>
      </c>
      <c r="H167" s="17">
        <f t="shared" si="6"/>
        <v>0</v>
      </c>
      <c r="I167" s="23"/>
    </row>
    <row r="168" spans="1:9" s="3" customFormat="1" ht="15.75" x14ac:dyDescent="0.25">
      <c r="A168" s="70">
        <v>42796</v>
      </c>
      <c r="B168" s="71" t="s">
        <v>7940</v>
      </c>
      <c r="C168" s="20">
        <v>102946</v>
      </c>
      <c r="D168" s="4" t="s">
        <v>182</v>
      </c>
      <c r="E168" s="17">
        <v>3698.4</v>
      </c>
      <c r="F168" s="78">
        <v>42796</v>
      </c>
      <c r="G168" s="17">
        <f t="shared" si="5"/>
        <v>3698.4</v>
      </c>
      <c r="H168" s="17">
        <f t="shared" si="6"/>
        <v>0</v>
      </c>
      <c r="I168" s="23"/>
    </row>
    <row r="169" spans="1:9" s="3" customFormat="1" ht="15.75" x14ac:dyDescent="0.25">
      <c r="A169" s="70">
        <v>42796</v>
      </c>
      <c r="B169" s="71" t="s">
        <v>7941</v>
      </c>
      <c r="C169" s="20">
        <v>102947</v>
      </c>
      <c r="D169" s="4" t="s">
        <v>193</v>
      </c>
      <c r="E169" s="17">
        <v>1881</v>
      </c>
      <c r="F169" s="78">
        <v>42796</v>
      </c>
      <c r="G169" s="17">
        <f t="shared" si="5"/>
        <v>1881</v>
      </c>
      <c r="H169" s="17">
        <f t="shared" si="6"/>
        <v>0</v>
      </c>
      <c r="I169" s="23"/>
    </row>
    <row r="170" spans="1:9" s="3" customFormat="1" ht="15.75" x14ac:dyDescent="0.25">
      <c r="A170" s="70">
        <v>42796</v>
      </c>
      <c r="B170" s="71" t="s">
        <v>7942</v>
      </c>
      <c r="C170" s="20">
        <v>102948</v>
      </c>
      <c r="D170" s="4" t="s">
        <v>405</v>
      </c>
      <c r="E170" s="17">
        <v>4981.2</v>
      </c>
      <c r="F170" s="78">
        <v>42796</v>
      </c>
      <c r="G170" s="17">
        <f t="shared" si="5"/>
        <v>4981.2</v>
      </c>
      <c r="H170" s="17">
        <f t="shared" si="6"/>
        <v>0</v>
      </c>
      <c r="I170" s="23"/>
    </row>
    <row r="171" spans="1:9" ht="15.75" x14ac:dyDescent="0.25">
      <c r="A171" s="70">
        <v>42796</v>
      </c>
      <c r="B171" s="71" t="s">
        <v>7943</v>
      </c>
      <c r="C171" s="20">
        <v>102949</v>
      </c>
      <c r="D171" s="15" t="s">
        <v>231</v>
      </c>
      <c r="E171" s="16">
        <v>0</v>
      </c>
      <c r="F171" s="145" t="s">
        <v>95</v>
      </c>
      <c r="G171" s="16">
        <f t="shared" si="5"/>
        <v>0</v>
      </c>
      <c r="H171" s="16">
        <f t="shared" si="6"/>
        <v>0</v>
      </c>
      <c r="I171" s="23"/>
    </row>
    <row r="172" spans="1:9" ht="15.75" x14ac:dyDescent="0.25">
      <c r="A172" s="70">
        <v>42796</v>
      </c>
      <c r="B172" s="71" t="s">
        <v>7944</v>
      </c>
      <c r="C172" s="20">
        <v>102950</v>
      </c>
      <c r="D172" s="4" t="s">
        <v>3998</v>
      </c>
      <c r="E172" s="17">
        <v>4230</v>
      </c>
      <c r="F172" s="78">
        <v>42798</v>
      </c>
      <c r="G172" s="17">
        <f t="shared" si="5"/>
        <v>4230</v>
      </c>
      <c r="H172" s="17">
        <f t="shared" si="6"/>
        <v>0</v>
      </c>
      <c r="I172" s="23"/>
    </row>
    <row r="173" spans="1:9" ht="15.75" x14ac:dyDescent="0.25">
      <c r="A173" s="70">
        <v>42796</v>
      </c>
      <c r="B173" s="71" t="s">
        <v>7945</v>
      </c>
      <c r="C173" s="20">
        <v>102951</v>
      </c>
      <c r="D173" s="4" t="s">
        <v>2240</v>
      </c>
      <c r="E173" s="17">
        <v>3658.8</v>
      </c>
      <c r="F173" s="78">
        <v>42796</v>
      </c>
      <c r="G173" s="17">
        <f t="shared" si="5"/>
        <v>3658.8</v>
      </c>
      <c r="H173" s="17">
        <f t="shared" si="6"/>
        <v>0</v>
      </c>
      <c r="I173" s="23"/>
    </row>
    <row r="174" spans="1:9" ht="15.75" x14ac:dyDescent="0.25">
      <c r="A174" s="70">
        <v>42796</v>
      </c>
      <c r="B174" s="71" t="s">
        <v>7946</v>
      </c>
      <c r="C174" s="20">
        <v>102952</v>
      </c>
      <c r="D174" s="15" t="s">
        <v>2240</v>
      </c>
      <c r="E174" s="16">
        <v>0</v>
      </c>
      <c r="F174" s="145" t="s">
        <v>95</v>
      </c>
      <c r="G174" s="16">
        <f t="shared" si="5"/>
        <v>0</v>
      </c>
      <c r="H174" s="16">
        <f t="shared" si="6"/>
        <v>0</v>
      </c>
      <c r="I174" s="23"/>
    </row>
    <row r="175" spans="1:9" ht="15.75" x14ac:dyDescent="0.25">
      <c r="A175" s="70">
        <v>42796</v>
      </c>
      <c r="B175" s="71" t="s">
        <v>7947</v>
      </c>
      <c r="C175" s="20">
        <v>102953</v>
      </c>
      <c r="D175" s="4" t="s">
        <v>2240</v>
      </c>
      <c r="E175" s="17">
        <v>2904.2</v>
      </c>
      <c r="F175" s="78">
        <v>42796</v>
      </c>
      <c r="G175" s="17">
        <f t="shared" si="5"/>
        <v>2904.2</v>
      </c>
      <c r="H175" s="17">
        <f t="shared" si="6"/>
        <v>0</v>
      </c>
      <c r="I175" s="23"/>
    </row>
    <row r="176" spans="1:9" ht="15.75" x14ac:dyDescent="0.25">
      <c r="A176" s="70">
        <v>42796</v>
      </c>
      <c r="B176" s="71" t="s">
        <v>7948</v>
      </c>
      <c r="C176" s="20">
        <v>102954</v>
      </c>
      <c r="D176" s="4" t="s">
        <v>2736</v>
      </c>
      <c r="E176" s="17">
        <v>1095</v>
      </c>
      <c r="F176" s="78">
        <v>42796</v>
      </c>
      <c r="G176" s="17">
        <f t="shared" si="5"/>
        <v>1095</v>
      </c>
      <c r="H176" s="17">
        <f t="shared" si="6"/>
        <v>0</v>
      </c>
      <c r="I176" s="23"/>
    </row>
    <row r="177" spans="1:9" ht="15.75" x14ac:dyDescent="0.25">
      <c r="A177" s="70">
        <v>42796</v>
      </c>
      <c r="B177" s="71" t="s">
        <v>7949</v>
      </c>
      <c r="C177" s="20">
        <v>102955</v>
      </c>
      <c r="D177" s="4" t="s">
        <v>1380</v>
      </c>
      <c r="E177" s="17">
        <v>4613.3999999999996</v>
      </c>
      <c r="F177" s="78" t="s">
        <v>3807</v>
      </c>
      <c r="G177" s="17">
        <f t="shared" si="5"/>
        <v>4613.3999999999996</v>
      </c>
      <c r="H177" s="17">
        <f t="shared" si="6"/>
        <v>0</v>
      </c>
      <c r="I177" s="23"/>
    </row>
    <row r="178" spans="1:9" ht="15.75" x14ac:dyDescent="0.25">
      <c r="A178" s="70">
        <v>42796</v>
      </c>
      <c r="B178" s="71" t="s">
        <v>7950</v>
      </c>
      <c r="C178" s="20">
        <v>102956</v>
      </c>
      <c r="D178" s="4" t="s">
        <v>289</v>
      </c>
      <c r="E178" s="17">
        <v>11609.3</v>
      </c>
      <c r="F178" s="78">
        <v>42818</v>
      </c>
      <c r="G178" s="17">
        <f t="shared" si="5"/>
        <v>11609.3</v>
      </c>
      <c r="H178" s="17">
        <f t="shared" si="6"/>
        <v>0</v>
      </c>
      <c r="I178" s="23"/>
    </row>
    <row r="179" spans="1:9" ht="15.75" x14ac:dyDescent="0.25">
      <c r="A179" s="70">
        <v>42796</v>
      </c>
      <c r="B179" s="71" t="s">
        <v>7951</v>
      </c>
      <c r="C179" s="20">
        <v>102957</v>
      </c>
      <c r="D179" s="4" t="s">
        <v>289</v>
      </c>
      <c r="E179" s="17">
        <v>30505.200000000001</v>
      </c>
      <c r="F179" s="78">
        <v>42818</v>
      </c>
      <c r="G179" s="17">
        <f t="shared" si="5"/>
        <v>30505.200000000001</v>
      </c>
      <c r="H179" s="17">
        <f t="shared" si="6"/>
        <v>0</v>
      </c>
      <c r="I179" s="23"/>
    </row>
    <row r="180" spans="1:9" ht="15.75" x14ac:dyDescent="0.25">
      <c r="A180" s="70">
        <v>42796</v>
      </c>
      <c r="B180" s="71" t="s">
        <v>7952</v>
      </c>
      <c r="C180" s="20">
        <v>102958</v>
      </c>
      <c r="D180" s="4" t="s">
        <v>10</v>
      </c>
      <c r="E180" s="17">
        <v>61066.2</v>
      </c>
      <c r="F180" s="78">
        <v>42802</v>
      </c>
      <c r="G180" s="17">
        <f t="shared" si="5"/>
        <v>61066.2</v>
      </c>
      <c r="H180" s="17">
        <f t="shared" si="6"/>
        <v>0</v>
      </c>
      <c r="I180" s="23"/>
    </row>
    <row r="181" spans="1:9" ht="15.75" x14ac:dyDescent="0.25">
      <c r="A181" s="70">
        <v>42796</v>
      </c>
      <c r="B181" s="71" t="s">
        <v>7953</v>
      </c>
      <c r="C181" s="20">
        <v>102959</v>
      </c>
      <c r="D181" s="4" t="s">
        <v>30</v>
      </c>
      <c r="E181" s="17">
        <v>808.4</v>
      </c>
      <c r="F181" s="78">
        <v>42796</v>
      </c>
      <c r="G181" s="17">
        <f t="shared" si="5"/>
        <v>808.4</v>
      </c>
      <c r="H181" s="17">
        <f t="shared" si="6"/>
        <v>0</v>
      </c>
      <c r="I181" s="23"/>
    </row>
    <row r="182" spans="1:9" ht="15.75" x14ac:dyDescent="0.25">
      <c r="A182" s="70">
        <v>42796</v>
      </c>
      <c r="B182" s="71" t="s">
        <v>7954</v>
      </c>
      <c r="C182" s="20">
        <v>102960</v>
      </c>
      <c r="D182" s="4" t="s">
        <v>10</v>
      </c>
      <c r="E182" s="17">
        <v>326930.06</v>
      </c>
      <c r="F182" s="78">
        <v>42802</v>
      </c>
      <c r="G182" s="17">
        <f t="shared" si="5"/>
        <v>326930.06</v>
      </c>
      <c r="H182" s="17">
        <f t="shared" si="6"/>
        <v>0</v>
      </c>
      <c r="I182" s="23"/>
    </row>
    <row r="183" spans="1:9" ht="15.75" x14ac:dyDescent="0.25">
      <c r="A183" s="70">
        <v>42796</v>
      </c>
      <c r="B183" s="71" t="s">
        <v>7955</v>
      </c>
      <c r="C183" s="20">
        <v>102961</v>
      </c>
      <c r="D183" s="15" t="s">
        <v>7956</v>
      </c>
      <c r="E183" s="16">
        <v>0</v>
      </c>
      <c r="F183" s="145" t="s">
        <v>95</v>
      </c>
      <c r="G183" s="16">
        <f t="shared" si="5"/>
        <v>0</v>
      </c>
      <c r="H183" s="16">
        <f t="shared" si="6"/>
        <v>0</v>
      </c>
      <c r="I183" s="23"/>
    </row>
    <row r="184" spans="1:9" ht="15.75" x14ac:dyDescent="0.25">
      <c r="A184" s="70">
        <v>42796</v>
      </c>
      <c r="B184" s="71" t="s">
        <v>7957</v>
      </c>
      <c r="C184" s="20">
        <v>102962</v>
      </c>
      <c r="D184" s="4" t="s">
        <v>7956</v>
      </c>
      <c r="E184" s="17">
        <v>828</v>
      </c>
      <c r="F184" s="78">
        <v>42796</v>
      </c>
      <c r="G184" s="17">
        <f t="shared" si="5"/>
        <v>828</v>
      </c>
      <c r="H184" s="17">
        <f t="shared" si="6"/>
        <v>0</v>
      </c>
      <c r="I184" s="23"/>
    </row>
    <row r="185" spans="1:9" ht="15.75" x14ac:dyDescent="0.25">
      <c r="A185" s="70">
        <v>42796</v>
      </c>
      <c r="B185" s="71" t="s">
        <v>7958</v>
      </c>
      <c r="C185" s="20">
        <v>102963</v>
      </c>
      <c r="D185" s="4" t="s">
        <v>651</v>
      </c>
      <c r="E185" s="17">
        <v>40858.6</v>
      </c>
      <c r="F185" s="78">
        <v>42796</v>
      </c>
      <c r="G185" s="17">
        <f t="shared" si="5"/>
        <v>40858.6</v>
      </c>
      <c r="H185" s="17">
        <f t="shared" si="6"/>
        <v>0</v>
      </c>
      <c r="I185" s="23"/>
    </row>
    <row r="186" spans="1:9" ht="15.75" x14ac:dyDescent="0.25">
      <c r="A186" s="70">
        <v>42796</v>
      </c>
      <c r="B186" s="71" t="s">
        <v>7959</v>
      </c>
      <c r="C186" s="20">
        <v>102964</v>
      </c>
      <c r="D186" s="4" t="s">
        <v>55</v>
      </c>
      <c r="E186" s="17">
        <v>7370.8</v>
      </c>
      <c r="F186" s="78">
        <v>42796</v>
      </c>
      <c r="G186" s="17">
        <f t="shared" si="5"/>
        <v>7370.8</v>
      </c>
      <c r="H186" s="17">
        <f t="shared" si="6"/>
        <v>0</v>
      </c>
      <c r="I186" s="23"/>
    </row>
    <row r="187" spans="1:9" ht="15.75" x14ac:dyDescent="0.25">
      <c r="A187" s="70">
        <v>42796</v>
      </c>
      <c r="B187" s="71" t="s">
        <v>7960</v>
      </c>
      <c r="C187" s="20">
        <v>102965</v>
      </c>
      <c r="D187" s="4" t="s">
        <v>923</v>
      </c>
      <c r="E187" s="17">
        <v>17602</v>
      </c>
      <c r="F187" s="78">
        <v>42805</v>
      </c>
      <c r="G187" s="17">
        <f t="shared" si="5"/>
        <v>17602</v>
      </c>
      <c r="H187" s="17">
        <f t="shared" si="6"/>
        <v>0</v>
      </c>
      <c r="I187" s="21"/>
    </row>
    <row r="188" spans="1:9" ht="15.75" x14ac:dyDescent="0.25">
      <c r="A188" s="70">
        <v>42796</v>
      </c>
      <c r="B188" s="71" t="s">
        <v>7961</v>
      </c>
      <c r="C188" s="20">
        <v>102966</v>
      </c>
      <c r="D188" s="4" t="s">
        <v>1325</v>
      </c>
      <c r="E188" s="17">
        <v>3689.8</v>
      </c>
      <c r="F188" s="78" t="s">
        <v>3807</v>
      </c>
      <c r="G188" s="17">
        <f t="shared" si="5"/>
        <v>3689.8</v>
      </c>
      <c r="H188" s="17">
        <f t="shared" si="6"/>
        <v>0</v>
      </c>
      <c r="I188" s="23"/>
    </row>
    <row r="189" spans="1:9" ht="15.75" x14ac:dyDescent="0.25">
      <c r="A189" s="70">
        <v>42796</v>
      </c>
      <c r="B189" s="71" t="s">
        <v>7962</v>
      </c>
      <c r="C189" s="20">
        <v>102967</v>
      </c>
      <c r="D189" s="4" t="s">
        <v>10</v>
      </c>
      <c r="E189" s="17">
        <v>20918</v>
      </c>
      <c r="F189" s="78">
        <v>42802</v>
      </c>
      <c r="G189" s="17">
        <f t="shared" si="5"/>
        <v>20918</v>
      </c>
      <c r="H189" s="17">
        <f t="shared" si="6"/>
        <v>0</v>
      </c>
      <c r="I189" s="23"/>
    </row>
    <row r="190" spans="1:9" ht="15.75" x14ac:dyDescent="0.25">
      <c r="A190" s="70">
        <v>42796</v>
      </c>
      <c r="B190" s="71" t="s">
        <v>7963</v>
      </c>
      <c r="C190" s="20">
        <v>102968</v>
      </c>
      <c r="D190" s="4" t="s">
        <v>937</v>
      </c>
      <c r="E190" s="17">
        <v>3340.8</v>
      </c>
      <c r="F190" s="78">
        <v>42796</v>
      </c>
      <c r="G190" s="17">
        <f t="shared" si="5"/>
        <v>3340.8</v>
      </c>
      <c r="H190" s="17">
        <f t="shared" si="6"/>
        <v>0</v>
      </c>
      <c r="I190" s="23"/>
    </row>
    <row r="191" spans="1:9" ht="15.75" x14ac:dyDescent="0.25">
      <c r="A191" s="70">
        <v>42796</v>
      </c>
      <c r="B191" s="71" t="s">
        <v>7964</v>
      </c>
      <c r="C191" s="20">
        <v>102969</v>
      </c>
      <c r="D191" s="4" t="s">
        <v>10</v>
      </c>
      <c r="E191" s="17">
        <v>7686</v>
      </c>
      <c r="F191" s="78">
        <v>42802</v>
      </c>
      <c r="G191" s="17">
        <f t="shared" si="5"/>
        <v>7686</v>
      </c>
      <c r="H191" s="17">
        <f t="shared" si="6"/>
        <v>0</v>
      </c>
      <c r="I191" s="23"/>
    </row>
    <row r="192" spans="1:9" ht="15.75" x14ac:dyDescent="0.25">
      <c r="A192" s="70">
        <v>42796</v>
      </c>
      <c r="B192" s="71" t="s">
        <v>7965</v>
      </c>
      <c r="C192" s="20">
        <v>102970</v>
      </c>
      <c r="D192" s="4" t="s">
        <v>321</v>
      </c>
      <c r="E192" s="17">
        <v>414</v>
      </c>
      <c r="F192" s="78">
        <v>42796</v>
      </c>
      <c r="G192" s="17">
        <f t="shared" si="5"/>
        <v>414</v>
      </c>
      <c r="H192" s="17">
        <f t="shared" si="6"/>
        <v>0</v>
      </c>
      <c r="I192" s="23"/>
    </row>
    <row r="193" spans="1:9" ht="15.75" x14ac:dyDescent="0.25">
      <c r="A193" s="70">
        <v>42796</v>
      </c>
      <c r="B193" s="71" t="s">
        <v>7966</v>
      </c>
      <c r="C193" s="20">
        <v>102971</v>
      </c>
      <c r="D193" s="4" t="s">
        <v>30</v>
      </c>
      <c r="E193" s="17">
        <v>1816.8</v>
      </c>
      <c r="F193" s="78">
        <v>42796</v>
      </c>
      <c r="G193" s="17">
        <f t="shared" si="5"/>
        <v>1816.8</v>
      </c>
      <c r="H193" s="17">
        <f t="shared" si="6"/>
        <v>0</v>
      </c>
      <c r="I193" s="23"/>
    </row>
    <row r="194" spans="1:9" ht="15.75" x14ac:dyDescent="0.25">
      <c r="A194" s="70">
        <v>42796</v>
      </c>
      <c r="B194" s="71" t="s">
        <v>7967</v>
      </c>
      <c r="C194" s="20">
        <v>102972</v>
      </c>
      <c r="D194" s="4" t="s">
        <v>222</v>
      </c>
      <c r="E194" s="17">
        <v>239778</v>
      </c>
      <c r="F194" s="78" t="s">
        <v>3807</v>
      </c>
      <c r="G194" s="17">
        <f t="shared" si="5"/>
        <v>239778</v>
      </c>
      <c r="H194" s="17">
        <f t="shared" si="6"/>
        <v>0</v>
      </c>
      <c r="I194" s="23"/>
    </row>
    <row r="195" spans="1:9" ht="15.75" x14ac:dyDescent="0.25">
      <c r="A195" s="70">
        <v>42796</v>
      </c>
      <c r="B195" s="71" t="s">
        <v>7968</v>
      </c>
      <c r="C195" s="20">
        <v>102973</v>
      </c>
      <c r="D195" s="15" t="s">
        <v>222</v>
      </c>
      <c r="E195" s="16">
        <v>0</v>
      </c>
      <c r="F195" s="145" t="s">
        <v>95</v>
      </c>
      <c r="G195" s="16">
        <f t="shared" si="5"/>
        <v>0</v>
      </c>
      <c r="H195" s="16">
        <f t="shared" si="6"/>
        <v>0</v>
      </c>
      <c r="I195" s="23"/>
    </row>
    <row r="196" spans="1:9" ht="15.75" x14ac:dyDescent="0.25">
      <c r="A196" s="70">
        <v>42796</v>
      </c>
      <c r="B196" s="71" t="s">
        <v>7969</v>
      </c>
      <c r="C196" s="20">
        <v>102974</v>
      </c>
      <c r="D196" s="4" t="s">
        <v>266</v>
      </c>
      <c r="E196" s="17">
        <v>11316</v>
      </c>
      <c r="F196" s="78" t="s">
        <v>3807</v>
      </c>
      <c r="G196" s="17">
        <f t="shared" ref="G196:G259" si="7">E196</f>
        <v>11316</v>
      </c>
      <c r="H196" s="17">
        <f t="shared" ref="H196:H259" si="8">E196-G196</f>
        <v>0</v>
      </c>
      <c r="I196" s="23"/>
    </row>
    <row r="197" spans="1:9" ht="15.75" x14ac:dyDescent="0.25">
      <c r="A197" s="70">
        <v>42796</v>
      </c>
      <c r="B197" s="71" t="s">
        <v>7970</v>
      </c>
      <c r="C197" s="20">
        <v>102975</v>
      </c>
      <c r="D197" s="4" t="s">
        <v>1197</v>
      </c>
      <c r="E197" s="17">
        <v>3832.4</v>
      </c>
      <c r="F197" s="78">
        <v>42798</v>
      </c>
      <c r="G197" s="17">
        <f t="shared" si="7"/>
        <v>3832.4</v>
      </c>
      <c r="H197" s="17">
        <f t="shared" si="8"/>
        <v>0</v>
      </c>
      <c r="I197" s="23"/>
    </row>
    <row r="198" spans="1:9" ht="15.75" x14ac:dyDescent="0.25">
      <c r="A198" s="70">
        <v>42796</v>
      </c>
      <c r="B198" s="71" t="s">
        <v>7971</v>
      </c>
      <c r="C198" s="20">
        <v>102976</v>
      </c>
      <c r="D198" s="4" t="s">
        <v>675</v>
      </c>
      <c r="E198" s="17">
        <v>2209.1999999999998</v>
      </c>
      <c r="F198" s="78">
        <v>42798</v>
      </c>
      <c r="G198" s="17">
        <f t="shared" si="7"/>
        <v>2209.1999999999998</v>
      </c>
      <c r="H198" s="17">
        <f t="shared" si="8"/>
        <v>0</v>
      </c>
      <c r="I198" s="23"/>
    </row>
    <row r="199" spans="1:9" ht="15.75" x14ac:dyDescent="0.25">
      <c r="A199" s="70">
        <v>42796</v>
      </c>
      <c r="B199" s="71" t="s">
        <v>7972</v>
      </c>
      <c r="C199" s="20">
        <v>102977</v>
      </c>
      <c r="D199" s="4" t="s">
        <v>222</v>
      </c>
      <c r="E199" s="17">
        <v>31436.400000000001</v>
      </c>
      <c r="F199" s="78">
        <v>42800</v>
      </c>
      <c r="G199" s="17">
        <f t="shared" si="7"/>
        <v>31436.400000000001</v>
      </c>
      <c r="H199" s="17">
        <f t="shared" si="8"/>
        <v>0</v>
      </c>
      <c r="I199" s="23"/>
    </row>
    <row r="200" spans="1:9" ht="15.75" x14ac:dyDescent="0.25">
      <c r="A200" s="70">
        <v>42796</v>
      </c>
      <c r="B200" s="71" t="s">
        <v>7973</v>
      </c>
      <c r="C200" s="20">
        <v>102978</v>
      </c>
      <c r="D200" s="4" t="s">
        <v>680</v>
      </c>
      <c r="E200" s="17">
        <v>2417.6</v>
      </c>
      <c r="F200" s="78">
        <v>42798</v>
      </c>
      <c r="G200" s="17">
        <f t="shared" si="7"/>
        <v>2417.6</v>
      </c>
      <c r="H200" s="17">
        <f t="shared" si="8"/>
        <v>0</v>
      </c>
      <c r="I200" s="23"/>
    </row>
    <row r="201" spans="1:9" ht="15.75" x14ac:dyDescent="0.25">
      <c r="A201" s="70">
        <v>42796</v>
      </c>
      <c r="B201" s="71" t="s">
        <v>7974</v>
      </c>
      <c r="C201" s="20">
        <v>102979</v>
      </c>
      <c r="D201" s="4" t="s">
        <v>677</v>
      </c>
      <c r="E201" s="17">
        <v>2704.7</v>
      </c>
      <c r="F201" s="78">
        <v>42798</v>
      </c>
      <c r="G201" s="17">
        <f t="shared" si="7"/>
        <v>2704.7</v>
      </c>
      <c r="H201" s="17">
        <f t="shared" si="8"/>
        <v>0</v>
      </c>
      <c r="I201" s="23"/>
    </row>
    <row r="202" spans="1:9" ht="15.75" x14ac:dyDescent="0.25">
      <c r="A202" s="70">
        <v>42796</v>
      </c>
      <c r="B202" s="71" t="s">
        <v>7975</v>
      </c>
      <c r="C202" s="20">
        <v>102980</v>
      </c>
      <c r="D202" s="4" t="s">
        <v>921</v>
      </c>
      <c r="E202" s="17">
        <v>4391.1000000000004</v>
      </c>
      <c r="F202" s="78" t="s">
        <v>3807</v>
      </c>
      <c r="G202" s="17">
        <f t="shared" si="7"/>
        <v>4391.1000000000004</v>
      </c>
      <c r="H202" s="17">
        <f t="shared" si="8"/>
        <v>0</v>
      </c>
      <c r="I202" s="23"/>
    </row>
    <row r="203" spans="1:9" ht="15.75" x14ac:dyDescent="0.25">
      <c r="A203" s="70">
        <v>42796</v>
      </c>
      <c r="B203" s="71" t="s">
        <v>7976</v>
      </c>
      <c r="C203" s="20">
        <v>102981</v>
      </c>
      <c r="D203" s="4" t="s">
        <v>231</v>
      </c>
      <c r="E203" s="17">
        <v>2480.8000000000002</v>
      </c>
      <c r="F203" s="78" t="s">
        <v>3807</v>
      </c>
      <c r="G203" s="17">
        <f t="shared" si="7"/>
        <v>2480.8000000000002</v>
      </c>
      <c r="H203" s="17">
        <f t="shared" si="8"/>
        <v>0</v>
      </c>
      <c r="I203" s="23"/>
    </row>
    <row r="204" spans="1:9" ht="15.75" x14ac:dyDescent="0.25">
      <c r="A204" s="70">
        <v>42796</v>
      </c>
      <c r="B204" s="71" t="s">
        <v>7977</v>
      </c>
      <c r="C204" s="20">
        <v>102982</v>
      </c>
      <c r="D204" s="4" t="s">
        <v>211</v>
      </c>
      <c r="E204" s="17">
        <v>8676.7999999999993</v>
      </c>
      <c r="F204" s="78">
        <v>42796</v>
      </c>
      <c r="G204" s="17">
        <f t="shared" si="7"/>
        <v>8676.7999999999993</v>
      </c>
      <c r="H204" s="17">
        <f t="shared" si="8"/>
        <v>0</v>
      </c>
      <c r="I204" s="23"/>
    </row>
    <row r="205" spans="1:9" ht="15.75" x14ac:dyDescent="0.25">
      <c r="A205" s="70">
        <v>42796</v>
      </c>
      <c r="B205" s="71" t="s">
        <v>7978</v>
      </c>
      <c r="C205" s="20">
        <v>102983</v>
      </c>
      <c r="D205" s="4" t="s">
        <v>4039</v>
      </c>
      <c r="E205" s="17">
        <v>4677.7</v>
      </c>
      <c r="F205" s="78">
        <v>42798</v>
      </c>
      <c r="G205" s="17">
        <f t="shared" si="7"/>
        <v>4677.7</v>
      </c>
      <c r="H205" s="17">
        <f t="shared" si="8"/>
        <v>0</v>
      </c>
      <c r="I205" s="23"/>
    </row>
    <row r="206" spans="1:9" ht="15.75" x14ac:dyDescent="0.25">
      <c r="A206" s="70">
        <v>42796</v>
      </c>
      <c r="B206" s="71" t="s">
        <v>7979</v>
      </c>
      <c r="C206" s="20">
        <v>102984</v>
      </c>
      <c r="D206" s="4" t="s">
        <v>688</v>
      </c>
      <c r="E206" s="17">
        <v>4573.3</v>
      </c>
      <c r="F206" s="78">
        <v>42798</v>
      </c>
      <c r="G206" s="17">
        <f t="shared" si="7"/>
        <v>4573.3</v>
      </c>
      <c r="H206" s="17">
        <f t="shared" si="8"/>
        <v>0</v>
      </c>
      <c r="I206" s="23"/>
    </row>
    <row r="207" spans="1:9" ht="15.75" x14ac:dyDescent="0.25">
      <c r="A207" s="70">
        <v>42796</v>
      </c>
      <c r="B207" s="71" t="s">
        <v>7980</v>
      </c>
      <c r="C207" s="20">
        <v>102985</v>
      </c>
      <c r="D207" s="4" t="s">
        <v>686</v>
      </c>
      <c r="E207" s="17">
        <v>16937.5</v>
      </c>
      <c r="F207" s="78">
        <v>42798</v>
      </c>
      <c r="G207" s="17">
        <f t="shared" si="7"/>
        <v>16937.5</v>
      </c>
      <c r="H207" s="17">
        <f t="shared" si="8"/>
        <v>0</v>
      </c>
      <c r="I207" s="23"/>
    </row>
    <row r="208" spans="1:9" ht="15.75" x14ac:dyDescent="0.25">
      <c r="A208" s="70">
        <v>42796</v>
      </c>
      <c r="B208" s="71" t="s">
        <v>7981</v>
      </c>
      <c r="C208" s="20">
        <v>102986</v>
      </c>
      <c r="D208" s="4" t="s">
        <v>670</v>
      </c>
      <c r="E208" s="17">
        <v>122327.37</v>
      </c>
      <c r="F208" s="78">
        <v>42802</v>
      </c>
      <c r="G208" s="17">
        <f t="shared" si="7"/>
        <v>122327.37</v>
      </c>
      <c r="H208" s="17">
        <f t="shared" si="8"/>
        <v>0</v>
      </c>
      <c r="I208" s="23"/>
    </row>
    <row r="209" spans="1:9" ht="15.75" x14ac:dyDescent="0.25">
      <c r="A209" s="70">
        <v>42796</v>
      </c>
      <c r="B209" s="71" t="s">
        <v>7982</v>
      </c>
      <c r="C209" s="20">
        <v>102987</v>
      </c>
      <c r="D209" s="4" t="s">
        <v>354</v>
      </c>
      <c r="E209" s="17">
        <v>1472.1</v>
      </c>
      <c r="F209" s="78">
        <v>42796</v>
      </c>
      <c r="G209" s="17">
        <f t="shared" si="7"/>
        <v>1472.1</v>
      </c>
      <c r="H209" s="17">
        <f t="shared" si="8"/>
        <v>0</v>
      </c>
      <c r="I209" s="23"/>
    </row>
    <row r="210" spans="1:9" ht="15.75" x14ac:dyDescent="0.25">
      <c r="A210" s="70">
        <v>42796</v>
      </c>
      <c r="B210" s="71" t="s">
        <v>7983</v>
      </c>
      <c r="C210" s="20">
        <v>102988</v>
      </c>
      <c r="D210" s="4" t="s">
        <v>1589</v>
      </c>
      <c r="E210" s="17">
        <v>7060.8</v>
      </c>
      <c r="F210" s="78">
        <v>42798</v>
      </c>
      <c r="G210" s="17">
        <f t="shared" si="7"/>
        <v>7060.8</v>
      </c>
      <c r="H210" s="17">
        <f t="shared" si="8"/>
        <v>0</v>
      </c>
      <c r="I210" s="23"/>
    </row>
    <row r="211" spans="1:9" ht="15.75" x14ac:dyDescent="0.25">
      <c r="A211" s="70">
        <v>42796</v>
      </c>
      <c r="B211" s="71" t="s">
        <v>7984</v>
      </c>
      <c r="C211" s="20">
        <v>102989</v>
      </c>
      <c r="D211" s="4" t="s">
        <v>670</v>
      </c>
      <c r="E211" s="17">
        <v>83855.100000000006</v>
      </c>
      <c r="F211" s="78">
        <v>42802</v>
      </c>
      <c r="G211" s="17">
        <f t="shared" si="7"/>
        <v>83855.100000000006</v>
      </c>
      <c r="H211" s="17">
        <f t="shared" si="8"/>
        <v>0</v>
      </c>
      <c r="I211" s="23"/>
    </row>
    <row r="212" spans="1:9" ht="15.75" x14ac:dyDescent="0.25">
      <c r="A212" s="70">
        <v>42796</v>
      </c>
      <c r="B212" s="71" t="s">
        <v>7985</v>
      </c>
      <c r="C212" s="20">
        <v>102990</v>
      </c>
      <c r="D212" s="4" t="s">
        <v>665</v>
      </c>
      <c r="E212" s="17">
        <v>61272.86</v>
      </c>
      <c r="F212" s="78">
        <v>42805</v>
      </c>
      <c r="G212" s="17">
        <f t="shared" si="7"/>
        <v>61272.86</v>
      </c>
      <c r="H212" s="17">
        <f t="shared" si="8"/>
        <v>0</v>
      </c>
      <c r="I212" s="23"/>
    </row>
    <row r="213" spans="1:9" ht="15.75" x14ac:dyDescent="0.25">
      <c r="A213" s="70">
        <v>42796</v>
      </c>
      <c r="B213" s="71" t="s">
        <v>7986</v>
      </c>
      <c r="C213" s="20">
        <v>102991</v>
      </c>
      <c r="D213" s="4" t="s">
        <v>10</v>
      </c>
      <c r="E213" s="17">
        <v>23701.8</v>
      </c>
      <c r="F213" s="78">
        <v>42802</v>
      </c>
      <c r="G213" s="17">
        <f t="shared" si="7"/>
        <v>23701.8</v>
      </c>
      <c r="H213" s="17">
        <f t="shared" si="8"/>
        <v>0</v>
      </c>
      <c r="I213" s="23"/>
    </row>
    <row r="214" spans="1:9" ht="15.75" x14ac:dyDescent="0.25">
      <c r="A214" s="70">
        <v>42796</v>
      </c>
      <c r="B214" s="71" t="s">
        <v>7987</v>
      </c>
      <c r="C214" s="20">
        <v>102992</v>
      </c>
      <c r="D214" s="4" t="s">
        <v>220</v>
      </c>
      <c r="E214" s="17">
        <v>2953.2</v>
      </c>
      <c r="F214" s="78" t="s">
        <v>3807</v>
      </c>
      <c r="G214" s="17">
        <f t="shared" si="7"/>
        <v>2953.2</v>
      </c>
      <c r="H214" s="17">
        <f t="shared" si="8"/>
        <v>0</v>
      </c>
      <c r="I214" s="23"/>
    </row>
    <row r="215" spans="1:9" ht="15.75" x14ac:dyDescent="0.25">
      <c r="A215" s="70">
        <v>42797</v>
      </c>
      <c r="B215" s="71" t="s">
        <v>7988</v>
      </c>
      <c r="C215" s="20">
        <v>102993</v>
      </c>
      <c r="D215" s="4" t="s">
        <v>231</v>
      </c>
      <c r="E215" s="17">
        <v>2593.6999999999998</v>
      </c>
      <c r="F215" s="78" t="s">
        <v>3807</v>
      </c>
      <c r="G215" s="17">
        <f t="shared" si="7"/>
        <v>2593.6999999999998</v>
      </c>
      <c r="H215" s="17">
        <f t="shared" si="8"/>
        <v>0</v>
      </c>
      <c r="I215" s="23"/>
    </row>
    <row r="216" spans="1:9" ht="15.75" x14ac:dyDescent="0.25">
      <c r="A216" s="70">
        <v>42797</v>
      </c>
      <c r="B216" s="71" t="s">
        <v>7989</v>
      </c>
      <c r="C216" s="20">
        <v>102994</v>
      </c>
      <c r="D216" s="4" t="s">
        <v>374</v>
      </c>
      <c r="E216" s="17">
        <v>5225.3999999999996</v>
      </c>
      <c r="F216" s="78" t="s">
        <v>3807</v>
      </c>
      <c r="G216" s="17">
        <f t="shared" si="7"/>
        <v>5225.3999999999996</v>
      </c>
      <c r="H216" s="17">
        <f t="shared" si="8"/>
        <v>0</v>
      </c>
      <c r="I216" s="23"/>
    </row>
    <row r="217" spans="1:9" ht="15.75" x14ac:dyDescent="0.25">
      <c r="A217" s="70">
        <v>42797</v>
      </c>
      <c r="B217" s="71" t="s">
        <v>7990</v>
      </c>
      <c r="C217" s="20">
        <v>102995</v>
      </c>
      <c r="D217" s="4" t="s">
        <v>231</v>
      </c>
      <c r="E217" s="17">
        <v>34281.4</v>
      </c>
      <c r="F217" s="78">
        <v>42798</v>
      </c>
      <c r="G217" s="17">
        <f t="shared" si="7"/>
        <v>34281.4</v>
      </c>
      <c r="H217" s="17">
        <f t="shared" si="8"/>
        <v>0</v>
      </c>
      <c r="I217" s="23"/>
    </row>
    <row r="218" spans="1:9" ht="15.75" x14ac:dyDescent="0.25">
      <c r="A218" s="70">
        <v>42797</v>
      </c>
      <c r="B218" s="71" t="s">
        <v>7991</v>
      </c>
      <c r="C218" s="20">
        <v>102996</v>
      </c>
      <c r="D218" s="4" t="s">
        <v>231</v>
      </c>
      <c r="E218" s="17">
        <v>438.6</v>
      </c>
      <c r="F218" s="78">
        <v>42798</v>
      </c>
      <c r="G218" s="17">
        <f t="shared" si="7"/>
        <v>438.6</v>
      </c>
      <c r="H218" s="17">
        <f t="shared" si="8"/>
        <v>0</v>
      </c>
      <c r="I218" s="23"/>
    </row>
    <row r="219" spans="1:9" ht="15.75" x14ac:dyDescent="0.25">
      <c r="A219" s="70">
        <v>42797</v>
      </c>
      <c r="B219" s="71" t="s">
        <v>7992</v>
      </c>
      <c r="C219" s="20">
        <v>102997</v>
      </c>
      <c r="D219" s="4" t="s">
        <v>1925</v>
      </c>
      <c r="E219" s="17">
        <v>563</v>
      </c>
      <c r="F219" s="78" t="s">
        <v>3807</v>
      </c>
      <c r="G219" s="17">
        <f t="shared" si="7"/>
        <v>563</v>
      </c>
      <c r="H219" s="17">
        <f t="shared" si="8"/>
        <v>0</v>
      </c>
      <c r="I219" s="23"/>
    </row>
    <row r="220" spans="1:9" ht="15.75" x14ac:dyDescent="0.25">
      <c r="A220" s="70">
        <v>42797</v>
      </c>
      <c r="B220" s="71" t="s">
        <v>7993</v>
      </c>
      <c r="C220" s="20">
        <v>102998</v>
      </c>
      <c r="D220" s="4" t="s">
        <v>236</v>
      </c>
      <c r="E220" s="17">
        <v>29907.9</v>
      </c>
      <c r="F220" s="78">
        <v>42807</v>
      </c>
      <c r="G220" s="17">
        <f t="shared" si="7"/>
        <v>29907.9</v>
      </c>
      <c r="H220" s="17">
        <f t="shared" si="8"/>
        <v>0</v>
      </c>
      <c r="I220" s="23"/>
    </row>
    <row r="221" spans="1:9" ht="15.75" x14ac:dyDescent="0.25">
      <c r="A221" s="70">
        <v>42797</v>
      </c>
      <c r="B221" s="71" t="s">
        <v>7994</v>
      </c>
      <c r="C221" s="20">
        <v>102999</v>
      </c>
      <c r="D221" s="4" t="s">
        <v>55</v>
      </c>
      <c r="E221" s="17">
        <v>12530.4</v>
      </c>
      <c r="F221" s="83" t="s">
        <v>7995</v>
      </c>
      <c r="G221" s="22">
        <f>7000+5530.4</f>
        <v>12530.4</v>
      </c>
      <c r="H221" s="22">
        <f t="shared" si="8"/>
        <v>0</v>
      </c>
      <c r="I221" s="23"/>
    </row>
    <row r="222" spans="1:9" ht="15.75" x14ac:dyDescent="0.25">
      <c r="A222" s="70">
        <v>42797</v>
      </c>
      <c r="B222" s="71" t="s">
        <v>7996</v>
      </c>
      <c r="C222" s="20">
        <v>103000</v>
      </c>
      <c r="D222" s="4" t="s">
        <v>26</v>
      </c>
      <c r="E222" s="17">
        <v>11726.8</v>
      </c>
      <c r="F222" s="78" t="s">
        <v>3807</v>
      </c>
      <c r="G222" s="17">
        <f t="shared" si="7"/>
        <v>11726.8</v>
      </c>
      <c r="H222" s="17">
        <f t="shared" si="8"/>
        <v>0</v>
      </c>
      <c r="I222" s="23"/>
    </row>
    <row r="223" spans="1:9" ht="15.75" x14ac:dyDescent="0.25">
      <c r="A223" s="70">
        <v>42797</v>
      </c>
      <c r="B223" s="71" t="s">
        <v>7997</v>
      </c>
      <c r="C223" s="20">
        <v>103001</v>
      </c>
      <c r="D223" s="4" t="s">
        <v>476</v>
      </c>
      <c r="E223" s="17">
        <v>22035.9</v>
      </c>
      <c r="F223" s="78">
        <v>42800</v>
      </c>
      <c r="G223" s="17">
        <f t="shared" si="7"/>
        <v>22035.9</v>
      </c>
      <c r="H223" s="17">
        <f t="shared" si="8"/>
        <v>0</v>
      </c>
      <c r="I223" s="23"/>
    </row>
    <row r="224" spans="1:9" ht="15.75" x14ac:dyDescent="0.25">
      <c r="A224" s="70">
        <v>42797</v>
      </c>
      <c r="B224" s="71" t="s">
        <v>7998</v>
      </c>
      <c r="C224" s="20">
        <v>103002</v>
      </c>
      <c r="D224" s="4" t="s">
        <v>305</v>
      </c>
      <c r="E224" s="17">
        <v>1048.5999999999999</v>
      </c>
      <c r="F224" s="78">
        <v>42800</v>
      </c>
      <c r="G224" s="17">
        <f t="shared" si="7"/>
        <v>1048.5999999999999</v>
      </c>
      <c r="H224" s="17">
        <f t="shared" si="8"/>
        <v>0</v>
      </c>
      <c r="I224" s="23"/>
    </row>
    <row r="225" spans="1:9" ht="15.75" x14ac:dyDescent="0.25">
      <c r="A225" s="70">
        <v>42797</v>
      </c>
      <c r="B225" s="71" t="s">
        <v>7999</v>
      </c>
      <c r="C225" s="20">
        <v>103003</v>
      </c>
      <c r="D225" s="4" t="s">
        <v>19</v>
      </c>
      <c r="E225" s="17">
        <v>2074.6</v>
      </c>
      <c r="F225" s="78" t="s">
        <v>3807</v>
      </c>
      <c r="G225" s="17">
        <f t="shared" si="7"/>
        <v>2074.6</v>
      </c>
      <c r="H225" s="17">
        <f t="shared" si="8"/>
        <v>0</v>
      </c>
      <c r="I225" s="23"/>
    </row>
    <row r="226" spans="1:9" ht="15.75" x14ac:dyDescent="0.25">
      <c r="A226" s="70">
        <v>42797</v>
      </c>
      <c r="B226" s="71" t="s">
        <v>8000</v>
      </c>
      <c r="C226" s="20">
        <v>103004</v>
      </c>
      <c r="D226" s="4" t="s">
        <v>1786</v>
      </c>
      <c r="E226" s="17">
        <v>8935.2000000000007</v>
      </c>
      <c r="F226" s="78" t="s">
        <v>3807</v>
      </c>
      <c r="G226" s="17">
        <f t="shared" si="7"/>
        <v>8935.2000000000007</v>
      </c>
      <c r="H226" s="17">
        <f t="shared" si="8"/>
        <v>0</v>
      </c>
      <c r="I226" s="23"/>
    </row>
    <row r="227" spans="1:9" ht="15.75" x14ac:dyDescent="0.25">
      <c r="A227" s="70">
        <v>42797</v>
      </c>
      <c r="B227" s="71" t="s">
        <v>8001</v>
      </c>
      <c r="C227" s="20">
        <v>103005</v>
      </c>
      <c r="D227" s="4" t="s">
        <v>28</v>
      </c>
      <c r="E227" s="17">
        <v>4334.3999999999996</v>
      </c>
      <c r="F227" s="78" t="s">
        <v>3807</v>
      </c>
      <c r="G227" s="17">
        <f t="shared" si="7"/>
        <v>4334.3999999999996</v>
      </c>
      <c r="H227" s="17">
        <f t="shared" si="8"/>
        <v>0</v>
      </c>
      <c r="I227" s="23"/>
    </row>
    <row r="228" spans="1:9" ht="15.75" x14ac:dyDescent="0.25">
      <c r="A228" s="70">
        <v>42797</v>
      </c>
      <c r="B228" s="71" t="s">
        <v>8002</v>
      </c>
      <c r="C228" s="20">
        <v>103006</v>
      </c>
      <c r="D228" s="4" t="s">
        <v>236</v>
      </c>
      <c r="E228" s="17">
        <v>33873.18</v>
      </c>
      <c r="F228" s="78">
        <v>42807</v>
      </c>
      <c r="G228" s="17">
        <f t="shared" si="7"/>
        <v>33873.18</v>
      </c>
      <c r="H228" s="17">
        <f t="shared" si="8"/>
        <v>0</v>
      </c>
      <c r="I228" s="23"/>
    </row>
    <row r="229" spans="1:9" ht="15.75" x14ac:dyDescent="0.25">
      <c r="A229" s="70">
        <v>42797</v>
      </c>
      <c r="B229" s="71" t="s">
        <v>8003</v>
      </c>
      <c r="C229" s="20">
        <v>103007</v>
      </c>
      <c r="D229" s="4" t="s">
        <v>21</v>
      </c>
      <c r="E229" s="17">
        <v>45007.199999999997</v>
      </c>
      <c r="F229" s="78">
        <v>42811</v>
      </c>
      <c r="G229" s="17">
        <f t="shared" si="7"/>
        <v>45007.199999999997</v>
      </c>
      <c r="H229" s="17">
        <f t="shared" si="8"/>
        <v>0</v>
      </c>
      <c r="I229" s="23"/>
    </row>
    <row r="230" spans="1:9" ht="15.75" x14ac:dyDescent="0.25">
      <c r="A230" s="70">
        <v>42797</v>
      </c>
      <c r="B230" s="71" t="s">
        <v>8004</v>
      </c>
      <c r="C230" s="20">
        <v>103008</v>
      </c>
      <c r="D230" s="4" t="s">
        <v>30</v>
      </c>
      <c r="E230" s="17">
        <v>3612</v>
      </c>
      <c r="F230" s="78" t="s">
        <v>3807</v>
      </c>
      <c r="G230" s="17">
        <f t="shared" si="7"/>
        <v>3612</v>
      </c>
      <c r="H230" s="17">
        <f t="shared" si="8"/>
        <v>0</v>
      </c>
      <c r="I230" s="23"/>
    </row>
    <row r="231" spans="1:9" ht="15.75" x14ac:dyDescent="0.25">
      <c r="A231" s="70">
        <v>42797</v>
      </c>
      <c r="B231" s="71" t="s">
        <v>8005</v>
      </c>
      <c r="C231" s="20">
        <v>103009</v>
      </c>
      <c r="D231" s="4" t="s">
        <v>35</v>
      </c>
      <c r="E231" s="17">
        <v>11906.3</v>
      </c>
      <c r="F231" s="78">
        <v>42800</v>
      </c>
      <c r="G231" s="17">
        <f t="shared" si="7"/>
        <v>11906.3</v>
      </c>
      <c r="H231" s="17">
        <f t="shared" si="8"/>
        <v>0</v>
      </c>
      <c r="I231" s="23"/>
    </row>
    <row r="232" spans="1:9" ht="15.75" x14ac:dyDescent="0.25">
      <c r="A232" s="70">
        <v>42797</v>
      </c>
      <c r="B232" s="71" t="s">
        <v>8006</v>
      </c>
      <c r="C232" s="20">
        <v>103010</v>
      </c>
      <c r="D232" s="4" t="s">
        <v>32</v>
      </c>
      <c r="E232" s="17">
        <v>5708.6</v>
      </c>
      <c r="F232" s="78">
        <v>42803</v>
      </c>
      <c r="G232" s="17">
        <f t="shared" si="7"/>
        <v>5708.6</v>
      </c>
      <c r="H232" s="17">
        <f t="shared" si="8"/>
        <v>0</v>
      </c>
      <c r="I232" s="23"/>
    </row>
    <row r="233" spans="1:9" ht="15.75" x14ac:dyDescent="0.25">
      <c r="A233" s="70">
        <v>42797</v>
      </c>
      <c r="B233" s="71" t="s">
        <v>8007</v>
      </c>
      <c r="C233" s="20">
        <v>103011</v>
      </c>
      <c r="D233" s="4" t="s">
        <v>38</v>
      </c>
      <c r="E233" s="17">
        <v>7006.8</v>
      </c>
      <c r="F233" s="83" t="s">
        <v>8008</v>
      </c>
      <c r="G233" s="22">
        <f>4000+3006.8</f>
        <v>7006.8</v>
      </c>
      <c r="H233" s="22">
        <f t="shared" si="8"/>
        <v>0</v>
      </c>
      <c r="I233" s="23"/>
    </row>
    <row r="234" spans="1:9" ht="15.75" x14ac:dyDescent="0.25">
      <c r="A234" s="70">
        <v>42797</v>
      </c>
      <c r="B234" s="71" t="s">
        <v>8009</v>
      </c>
      <c r="C234" s="20">
        <v>103012</v>
      </c>
      <c r="D234" s="4" t="s">
        <v>312</v>
      </c>
      <c r="E234" s="17">
        <v>23950</v>
      </c>
      <c r="F234" s="78">
        <v>42846</v>
      </c>
      <c r="G234" s="17">
        <f t="shared" si="7"/>
        <v>23950</v>
      </c>
      <c r="H234" s="17">
        <f t="shared" si="8"/>
        <v>0</v>
      </c>
      <c r="I234" s="23"/>
    </row>
    <row r="235" spans="1:9" ht="15.75" x14ac:dyDescent="0.25">
      <c r="A235" s="70">
        <v>42797</v>
      </c>
      <c r="B235" s="71" t="s">
        <v>8010</v>
      </c>
      <c r="C235" s="20">
        <v>103013</v>
      </c>
      <c r="D235" s="4" t="s">
        <v>1645</v>
      </c>
      <c r="E235" s="17">
        <v>2334.8000000000002</v>
      </c>
      <c r="G235" s="17">
        <f t="shared" si="7"/>
        <v>2334.8000000000002</v>
      </c>
      <c r="H235" s="17">
        <f t="shared" si="8"/>
        <v>0</v>
      </c>
      <c r="I235" s="23"/>
    </row>
    <row r="236" spans="1:9" ht="15.75" x14ac:dyDescent="0.25">
      <c r="A236" s="70">
        <v>42797</v>
      </c>
      <c r="B236" s="71" t="s">
        <v>8011</v>
      </c>
      <c r="C236" s="20">
        <v>103014</v>
      </c>
      <c r="D236" s="4" t="s">
        <v>10</v>
      </c>
      <c r="E236" s="17">
        <v>12922.8</v>
      </c>
      <c r="F236" s="78">
        <v>42802</v>
      </c>
      <c r="G236" s="17">
        <f t="shared" si="7"/>
        <v>12922.8</v>
      </c>
      <c r="H236" s="17">
        <f t="shared" si="8"/>
        <v>0</v>
      </c>
      <c r="I236" s="23"/>
    </row>
    <row r="237" spans="1:9" ht="15.75" x14ac:dyDescent="0.25">
      <c r="A237" s="70">
        <v>42797</v>
      </c>
      <c r="B237" s="71" t="s">
        <v>8012</v>
      </c>
      <c r="C237" s="20">
        <v>103015</v>
      </c>
      <c r="D237" s="4" t="s">
        <v>35</v>
      </c>
      <c r="E237" s="17">
        <v>525</v>
      </c>
      <c r="F237" s="78">
        <v>42800</v>
      </c>
      <c r="G237" s="17">
        <f t="shared" si="7"/>
        <v>525</v>
      </c>
      <c r="H237" s="17">
        <f t="shared" si="8"/>
        <v>0</v>
      </c>
      <c r="I237" s="23"/>
    </row>
    <row r="238" spans="1:9" ht="15.75" x14ac:dyDescent="0.25">
      <c r="A238" s="70">
        <v>42797</v>
      </c>
      <c r="B238" s="71" t="s">
        <v>8013</v>
      </c>
      <c r="C238" s="20">
        <v>103016</v>
      </c>
      <c r="D238" s="4" t="s">
        <v>428</v>
      </c>
      <c r="E238" s="17">
        <v>1800.1</v>
      </c>
      <c r="F238" s="78">
        <v>42800</v>
      </c>
      <c r="G238" s="17">
        <f t="shared" si="7"/>
        <v>1800.1</v>
      </c>
      <c r="H238" s="17">
        <f t="shared" si="8"/>
        <v>0</v>
      </c>
      <c r="I238" s="23"/>
    </row>
    <row r="239" spans="1:9" ht="15.75" x14ac:dyDescent="0.25">
      <c r="A239" s="70">
        <v>42797</v>
      </c>
      <c r="B239" s="71" t="s">
        <v>8014</v>
      </c>
      <c r="C239" s="20">
        <v>103017</v>
      </c>
      <c r="D239" s="4" t="s">
        <v>40</v>
      </c>
      <c r="E239" s="17">
        <v>2764.8</v>
      </c>
      <c r="F239" s="78">
        <v>42802</v>
      </c>
      <c r="G239" s="17">
        <f t="shared" si="7"/>
        <v>2764.8</v>
      </c>
      <c r="H239" s="17">
        <f t="shared" si="8"/>
        <v>0</v>
      </c>
      <c r="I239" s="23"/>
    </row>
    <row r="240" spans="1:9" ht="15.75" x14ac:dyDescent="0.25">
      <c r="A240" s="70">
        <v>42797</v>
      </c>
      <c r="B240" s="71" t="s">
        <v>8015</v>
      </c>
      <c r="C240" s="20">
        <v>103018</v>
      </c>
      <c r="D240" s="4" t="s">
        <v>231</v>
      </c>
      <c r="E240" s="17">
        <v>1482</v>
      </c>
      <c r="F240" s="78">
        <v>42798</v>
      </c>
      <c r="G240" s="17">
        <f t="shared" si="7"/>
        <v>1482</v>
      </c>
      <c r="H240" s="17">
        <f t="shared" si="8"/>
        <v>0</v>
      </c>
      <c r="I240" s="23"/>
    </row>
    <row r="241" spans="1:9" ht="15.75" x14ac:dyDescent="0.25">
      <c r="A241" s="70">
        <v>42797</v>
      </c>
      <c r="B241" s="71" t="s">
        <v>8016</v>
      </c>
      <c r="C241" s="20">
        <v>103019</v>
      </c>
      <c r="D241" s="4" t="s">
        <v>253</v>
      </c>
      <c r="E241" s="17">
        <v>2995.2</v>
      </c>
      <c r="F241" s="78">
        <v>42798</v>
      </c>
      <c r="G241" s="17">
        <f t="shared" si="7"/>
        <v>2995.2</v>
      </c>
      <c r="H241" s="17">
        <f t="shared" si="8"/>
        <v>0</v>
      </c>
      <c r="I241" s="23"/>
    </row>
    <row r="242" spans="1:9" ht="15.75" x14ac:dyDescent="0.25">
      <c r="A242" s="70">
        <v>42797</v>
      </c>
      <c r="B242" s="71" t="s">
        <v>8017</v>
      </c>
      <c r="C242" s="20">
        <v>103020</v>
      </c>
      <c r="D242" s="4" t="s">
        <v>49</v>
      </c>
      <c r="E242" s="17">
        <v>13087.2</v>
      </c>
      <c r="F242" s="78">
        <v>42800</v>
      </c>
      <c r="G242" s="17">
        <f t="shared" si="7"/>
        <v>13087.2</v>
      </c>
      <c r="H242" s="17">
        <f t="shared" si="8"/>
        <v>0</v>
      </c>
      <c r="I242" s="23"/>
    </row>
    <row r="243" spans="1:9" ht="15.75" x14ac:dyDescent="0.25">
      <c r="A243" s="70">
        <v>42797</v>
      </c>
      <c r="B243" s="71" t="s">
        <v>8018</v>
      </c>
      <c r="C243" s="20">
        <v>103021</v>
      </c>
      <c r="D243" s="4" t="s">
        <v>609</v>
      </c>
      <c r="E243" s="17">
        <v>51961.599999999999</v>
      </c>
      <c r="F243" s="78">
        <v>42798</v>
      </c>
      <c r="G243" s="17">
        <f t="shared" si="7"/>
        <v>51961.599999999999</v>
      </c>
      <c r="H243" s="17">
        <f t="shared" si="8"/>
        <v>0</v>
      </c>
      <c r="I243" s="23"/>
    </row>
    <row r="244" spans="1:9" ht="15.75" x14ac:dyDescent="0.25">
      <c r="A244" s="70">
        <v>42797</v>
      </c>
      <c r="B244" s="71" t="s">
        <v>8019</v>
      </c>
      <c r="C244" s="20">
        <v>103022</v>
      </c>
      <c r="D244" s="4" t="s">
        <v>250</v>
      </c>
      <c r="E244" s="17">
        <v>9112.7999999999993</v>
      </c>
      <c r="F244" s="78">
        <v>42798</v>
      </c>
      <c r="G244" s="17">
        <f t="shared" si="7"/>
        <v>9112.7999999999993</v>
      </c>
      <c r="H244" s="17">
        <f t="shared" si="8"/>
        <v>0</v>
      </c>
      <c r="I244" s="23"/>
    </row>
    <row r="245" spans="1:9" ht="15.75" x14ac:dyDescent="0.25">
      <c r="A245" s="70">
        <v>42797</v>
      </c>
      <c r="B245" s="71" t="s">
        <v>8020</v>
      </c>
      <c r="C245" s="20">
        <v>103023</v>
      </c>
      <c r="D245" s="4" t="s">
        <v>43</v>
      </c>
      <c r="E245" s="17">
        <v>6595.8</v>
      </c>
      <c r="F245" s="83" t="s">
        <v>8021</v>
      </c>
      <c r="G245" s="22">
        <f>2854.8+3741</f>
        <v>6595.8</v>
      </c>
      <c r="H245" s="22">
        <f t="shared" si="8"/>
        <v>0</v>
      </c>
      <c r="I245" s="23"/>
    </row>
    <row r="246" spans="1:9" ht="15.75" x14ac:dyDescent="0.25">
      <c r="A246" s="70">
        <v>42797</v>
      </c>
      <c r="B246" s="71" t="s">
        <v>8022</v>
      </c>
      <c r="C246" s="20">
        <v>103024</v>
      </c>
      <c r="D246" s="4" t="s">
        <v>51</v>
      </c>
      <c r="E246" s="17">
        <v>3749.6</v>
      </c>
      <c r="F246" s="78">
        <v>42800</v>
      </c>
      <c r="G246" s="17">
        <f t="shared" si="7"/>
        <v>3749.6</v>
      </c>
      <c r="H246" s="17">
        <f t="shared" si="8"/>
        <v>0</v>
      </c>
      <c r="I246" s="23"/>
    </row>
    <row r="247" spans="1:9" ht="15.75" x14ac:dyDescent="0.25">
      <c r="A247" s="70">
        <v>42797</v>
      </c>
      <c r="B247" s="71" t="s">
        <v>8023</v>
      </c>
      <c r="C247" s="20">
        <v>103025</v>
      </c>
      <c r="D247" s="4" t="s">
        <v>312</v>
      </c>
      <c r="E247" s="17">
        <v>60893.15</v>
      </c>
      <c r="F247" s="78">
        <v>42846</v>
      </c>
      <c r="G247" s="17">
        <f t="shared" si="7"/>
        <v>60893.15</v>
      </c>
      <c r="H247" s="17">
        <f t="shared" si="8"/>
        <v>0</v>
      </c>
      <c r="I247" s="23"/>
    </row>
    <row r="248" spans="1:9" ht="15.75" x14ac:dyDescent="0.25">
      <c r="A248" s="70">
        <v>42797</v>
      </c>
      <c r="B248" s="71" t="s">
        <v>8024</v>
      </c>
      <c r="C248" s="20">
        <v>103026</v>
      </c>
      <c r="D248" s="4" t="s">
        <v>1090</v>
      </c>
      <c r="E248" s="17">
        <v>6610.8</v>
      </c>
      <c r="F248" s="78" t="s">
        <v>3807</v>
      </c>
      <c r="G248" s="17">
        <f t="shared" si="7"/>
        <v>6610.8</v>
      </c>
      <c r="H248" s="17">
        <f t="shared" si="8"/>
        <v>0</v>
      </c>
      <c r="I248" s="23"/>
    </row>
    <row r="249" spans="1:9" ht="15.75" x14ac:dyDescent="0.25">
      <c r="A249" s="70">
        <v>42797</v>
      </c>
      <c r="B249" s="71" t="s">
        <v>8025</v>
      </c>
      <c r="C249" s="20">
        <v>103027</v>
      </c>
      <c r="D249" s="4" t="s">
        <v>47</v>
      </c>
      <c r="E249" s="17">
        <v>2900.4</v>
      </c>
      <c r="F249" s="78" t="s">
        <v>3807</v>
      </c>
      <c r="G249" s="17">
        <f t="shared" si="7"/>
        <v>2900.4</v>
      </c>
      <c r="H249" s="17">
        <f t="shared" si="8"/>
        <v>0</v>
      </c>
      <c r="I249" s="23"/>
    </row>
    <row r="250" spans="1:9" ht="15.75" x14ac:dyDescent="0.25">
      <c r="A250" s="70">
        <v>42797</v>
      </c>
      <c r="B250" s="71" t="s">
        <v>8026</v>
      </c>
      <c r="C250" s="20">
        <v>103028</v>
      </c>
      <c r="D250" s="4" t="s">
        <v>149</v>
      </c>
      <c r="E250" s="17">
        <v>13426.8</v>
      </c>
      <c r="F250" s="78" t="s">
        <v>3807</v>
      </c>
      <c r="G250" s="17">
        <f t="shared" si="7"/>
        <v>13426.8</v>
      </c>
      <c r="H250" s="17">
        <f t="shared" si="8"/>
        <v>0</v>
      </c>
      <c r="I250" s="23"/>
    </row>
    <row r="251" spans="1:9" ht="15.75" x14ac:dyDescent="0.25">
      <c r="A251" s="70">
        <v>42797</v>
      </c>
      <c r="B251" s="71" t="s">
        <v>8027</v>
      </c>
      <c r="C251" s="20">
        <v>103029</v>
      </c>
      <c r="D251" s="4" t="s">
        <v>149</v>
      </c>
      <c r="E251" s="17">
        <v>972.9</v>
      </c>
      <c r="F251" s="78" t="s">
        <v>3807</v>
      </c>
      <c r="G251" s="17">
        <f t="shared" si="7"/>
        <v>972.9</v>
      </c>
      <c r="H251" s="17">
        <f t="shared" si="8"/>
        <v>0</v>
      </c>
      <c r="I251" s="23"/>
    </row>
    <row r="252" spans="1:9" ht="15.75" x14ac:dyDescent="0.25">
      <c r="A252" s="70">
        <v>42797</v>
      </c>
      <c r="B252" s="71" t="s">
        <v>8028</v>
      </c>
      <c r="C252" s="20">
        <v>103030</v>
      </c>
      <c r="D252" s="4" t="s">
        <v>457</v>
      </c>
      <c r="E252" s="17">
        <v>1488</v>
      </c>
      <c r="G252" s="17">
        <f t="shared" si="7"/>
        <v>1488</v>
      </c>
      <c r="H252" s="17">
        <f t="shared" si="8"/>
        <v>0</v>
      </c>
      <c r="I252" s="23"/>
    </row>
    <row r="253" spans="1:9" ht="15.75" x14ac:dyDescent="0.25">
      <c r="A253" s="70">
        <v>42797</v>
      </c>
      <c r="B253" s="71" t="s">
        <v>8029</v>
      </c>
      <c r="C253" s="20">
        <v>103031</v>
      </c>
      <c r="D253" s="4" t="s">
        <v>2054</v>
      </c>
      <c r="E253" s="17">
        <v>450</v>
      </c>
      <c r="F253" s="78" t="s">
        <v>3807</v>
      </c>
      <c r="G253" s="17">
        <f t="shared" si="7"/>
        <v>450</v>
      </c>
      <c r="H253" s="17">
        <f t="shared" si="8"/>
        <v>0</v>
      </c>
      <c r="I253" s="23"/>
    </row>
    <row r="254" spans="1:9" ht="15.75" x14ac:dyDescent="0.25">
      <c r="A254" s="70">
        <v>42797</v>
      </c>
      <c r="B254" s="71" t="s">
        <v>8030</v>
      </c>
      <c r="C254" s="20">
        <v>103032</v>
      </c>
      <c r="D254" s="4" t="s">
        <v>240</v>
      </c>
      <c r="E254" s="17">
        <v>6912</v>
      </c>
      <c r="F254" s="78" t="s">
        <v>3807</v>
      </c>
      <c r="G254" s="17">
        <f t="shared" si="7"/>
        <v>6912</v>
      </c>
      <c r="H254" s="17">
        <f t="shared" si="8"/>
        <v>0</v>
      </c>
      <c r="I254" s="23"/>
    </row>
    <row r="255" spans="1:9" ht="15.75" x14ac:dyDescent="0.25">
      <c r="A255" s="70">
        <v>42797</v>
      </c>
      <c r="B255" s="71" t="s">
        <v>8031</v>
      </c>
      <c r="C255" s="20">
        <v>103033</v>
      </c>
      <c r="D255" s="4" t="s">
        <v>30</v>
      </c>
      <c r="E255" s="17">
        <v>2040</v>
      </c>
      <c r="F255" s="78" t="s">
        <v>3807</v>
      </c>
      <c r="G255" s="17">
        <f t="shared" si="7"/>
        <v>2040</v>
      </c>
      <c r="H255" s="17">
        <f t="shared" si="8"/>
        <v>0</v>
      </c>
      <c r="I255" s="23"/>
    </row>
    <row r="256" spans="1:9" ht="15.75" x14ac:dyDescent="0.25">
      <c r="A256" s="70">
        <v>42797</v>
      </c>
      <c r="B256" s="71" t="s">
        <v>8032</v>
      </c>
      <c r="C256" s="20">
        <v>103034</v>
      </c>
      <c r="D256" s="4" t="s">
        <v>240</v>
      </c>
      <c r="E256" s="17">
        <v>4230.6000000000004</v>
      </c>
      <c r="F256" s="78">
        <v>42797</v>
      </c>
      <c r="G256" s="17">
        <f t="shared" si="7"/>
        <v>4230.6000000000004</v>
      </c>
      <c r="H256" s="17">
        <f t="shared" si="8"/>
        <v>0</v>
      </c>
      <c r="I256" s="23"/>
    </row>
    <row r="257" spans="1:9" ht="15.75" x14ac:dyDescent="0.25">
      <c r="A257" s="70">
        <v>42797</v>
      </c>
      <c r="B257" s="71" t="s">
        <v>8033</v>
      </c>
      <c r="C257" s="20">
        <v>103035</v>
      </c>
      <c r="D257" s="4" t="s">
        <v>157</v>
      </c>
      <c r="E257" s="17">
        <v>32287.9</v>
      </c>
      <c r="F257" s="78">
        <v>42797</v>
      </c>
      <c r="G257" s="17">
        <f t="shared" si="7"/>
        <v>32287.9</v>
      </c>
      <c r="H257" s="17">
        <f t="shared" si="8"/>
        <v>0</v>
      </c>
      <c r="I257" s="23"/>
    </row>
    <row r="258" spans="1:9" ht="15.75" x14ac:dyDescent="0.25">
      <c r="A258" s="70">
        <v>42797</v>
      </c>
      <c r="B258" s="71" t="s">
        <v>8034</v>
      </c>
      <c r="C258" s="20">
        <v>103036</v>
      </c>
      <c r="D258" s="4" t="s">
        <v>151</v>
      </c>
      <c r="E258" s="17">
        <v>25271.1</v>
      </c>
      <c r="F258" s="78">
        <v>42797</v>
      </c>
      <c r="G258" s="17">
        <f t="shared" si="7"/>
        <v>25271.1</v>
      </c>
      <c r="H258" s="17">
        <f t="shared" si="8"/>
        <v>0</v>
      </c>
      <c r="I258" s="23"/>
    </row>
    <row r="259" spans="1:9" ht="15.75" x14ac:dyDescent="0.25">
      <c r="A259" s="70">
        <v>42797</v>
      </c>
      <c r="B259" s="71" t="s">
        <v>8035</v>
      </c>
      <c r="C259" s="20">
        <v>103037</v>
      </c>
      <c r="D259" s="4" t="s">
        <v>133</v>
      </c>
      <c r="E259" s="17">
        <v>11136.9</v>
      </c>
      <c r="F259" s="78">
        <v>42807</v>
      </c>
      <c r="G259" s="17">
        <f t="shared" si="7"/>
        <v>11136.9</v>
      </c>
      <c r="H259" s="17">
        <f t="shared" si="8"/>
        <v>0</v>
      </c>
      <c r="I259" s="23"/>
    </row>
    <row r="260" spans="1:9" ht="15.75" x14ac:dyDescent="0.25">
      <c r="A260" s="70">
        <v>42797</v>
      </c>
      <c r="B260" s="71" t="s">
        <v>8036</v>
      </c>
      <c r="C260" s="20">
        <v>103038</v>
      </c>
      <c r="D260" s="4" t="s">
        <v>133</v>
      </c>
      <c r="E260" s="17">
        <v>5350</v>
      </c>
      <c r="F260" s="78">
        <v>42804</v>
      </c>
      <c r="G260" s="17">
        <f t="shared" ref="G260:G323" si="9">E260</f>
        <v>5350</v>
      </c>
      <c r="H260" s="17">
        <f t="shared" ref="H260:H323" si="10">E260-G260</f>
        <v>0</v>
      </c>
      <c r="I260" s="23"/>
    </row>
    <row r="261" spans="1:9" ht="15.75" x14ac:dyDescent="0.25">
      <c r="A261" s="70">
        <v>42797</v>
      </c>
      <c r="B261" s="71" t="s">
        <v>8037</v>
      </c>
      <c r="C261" s="20">
        <v>103039</v>
      </c>
      <c r="D261" s="4" t="s">
        <v>155</v>
      </c>
      <c r="E261" s="17">
        <v>17661.7</v>
      </c>
      <c r="F261" s="78">
        <v>42801</v>
      </c>
      <c r="G261" s="17">
        <f t="shared" si="9"/>
        <v>17661.7</v>
      </c>
      <c r="H261" s="17">
        <f t="shared" si="10"/>
        <v>0</v>
      </c>
      <c r="I261" s="23"/>
    </row>
    <row r="262" spans="1:9" ht="15.75" x14ac:dyDescent="0.25">
      <c r="A262" s="70">
        <v>42797</v>
      </c>
      <c r="B262" s="71" t="s">
        <v>8038</v>
      </c>
      <c r="C262" s="20">
        <v>103040</v>
      </c>
      <c r="D262" s="4" t="s">
        <v>509</v>
      </c>
      <c r="E262" s="17">
        <v>19717.8</v>
      </c>
      <c r="F262" s="78">
        <v>42812</v>
      </c>
      <c r="G262" s="17">
        <f t="shared" si="9"/>
        <v>19717.8</v>
      </c>
      <c r="H262" s="17">
        <f t="shared" si="10"/>
        <v>0</v>
      </c>
      <c r="I262" s="23"/>
    </row>
    <row r="263" spans="1:9" ht="15.75" x14ac:dyDescent="0.25">
      <c r="A263" s="70">
        <v>42797</v>
      </c>
      <c r="B263" s="71" t="s">
        <v>8039</v>
      </c>
      <c r="C263" s="20">
        <v>103041</v>
      </c>
      <c r="D263" s="4" t="s">
        <v>268</v>
      </c>
      <c r="E263" s="17">
        <v>14122.8</v>
      </c>
      <c r="F263" s="78">
        <v>42802</v>
      </c>
      <c r="G263" s="17">
        <f t="shared" si="9"/>
        <v>14122.8</v>
      </c>
      <c r="H263" s="17">
        <f t="shared" si="10"/>
        <v>0</v>
      </c>
      <c r="I263" s="23"/>
    </row>
    <row r="264" spans="1:9" ht="15.75" x14ac:dyDescent="0.25">
      <c r="A264" s="70">
        <v>42797</v>
      </c>
      <c r="B264" s="71" t="s">
        <v>8040</v>
      </c>
      <c r="C264" s="20">
        <v>103042</v>
      </c>
      <c r="D264" s="4" t="s">
        <v>432</v>
      </c>
      <c r="E264" s="17">
        <v>13417.2</v>
      </c>
      <c r="F264" s="78">
        <v>42802</v>
      </c>
      <c r="G264" s="17">
        <f t="shared" si="9"/>
        <v>13417.2</v>
      </c>
      <c r="H264" s="17">
        <f t="shared" si="10"/>
        <v>0</v>
      </c>
      <c r="I264" s="23"/>
    </row>
    <row r="265" spans="1:9" ht="15.75" x14ac:dyDescent="0.25">
      <c r="A265" s="70">
        <v>42797</v>
      </c>
      <c r="B265" s="71" t="s">
        <v>8041</v>
      </c>
      <c r="C265" s="20">
        <v>103043</v>
      </c>
      <c r="D265" s="4" t="s">
        <v>272</v>
      </c>
      <c r="E265" s="17">
        <v>2862</v>
      </c>
      <c r="F265" s="78">
        <v>42802</v>
      </c>
      <c r="G265" s="17">
        <f t="shared" si="9"/>
        <v>2862</v>
      </c>
      <c r="H265" s="17">
        <f t="shared" si="10"/>
        <v>0</v>
      </c>
      <c r="I265" s="23"/>
    </row>
    <row r="266" spans="1:9" ht="15.75" x14ac:dyDescent="0.25">
      <c r="A266" s="70">
        <v>42797</v>
      </c>
      <c r="B266" s="71" t="s">
        <v>8042</v>
      </c>
      <c r="C266" s="20">
        <v>103044</v>
      </c>
      <c r="D266" s="4" t="s">
        <v>435</v>
      </c>
      <c r="E266" s="17">
        <v>2973.6</v>
      </c>
      <c r="F266" s="78">
        <v>42802</v>
      </c>
      <c r="G266" s="17">
        <f t="shared" si="9"/>
        <v>2973.6</v>
      </c>
      <c r="H266" s="17">
        <f t="shared" si="10"/>
        <v>0</v>
      </c>
      <c r="I266" s="23"/>
    </row>
    <row r="267" spans="1:9" ht="15.75" x14ac:dyDescent="0.25">
      <c r="A267" s="70">
        <v>42797</v>
      </c>
      <c r="B267" s="71" t="s">
        <v>8043</v>
      </c>
      <c r="C267" s="20">
        <v>103045</v>
      </c>
      <c r="D267" s="4" t="s">
        <v>270</v>
      </c>
      <c r="E267" s="17">
        <v>3370.58</v>
      </c>
      <c r="F267" s="78">
        <v>42802</v>
      </c>
      <c r="G267" s="17">
        <f t="shared" si="9"/>
        <v>3370.58</v>
      </c>
      <c r="H267" s="17">
        <f t="shared" si="10"/>
        <v>0</v>
      </c>
      <c r="I267" s="23"/>
    </row>
    <row r="268" spans="1:9" ht="15.75" x14ac:dyDescent="0.25">
      <c r="A268" s="70">
        <v>42797</v>
      </c>
      <c r="B268" s="71" t="s">
        <v>8044</v>
      </c>
      <c r="C268" s="20">
        <v>103046</v>
      </c>
      <c r="D268" s="4" t="s">
        <v>145</v>
      </c>
      <c r="E268" s="17">
        <v>15818</v>
      </c>
      <c r="F268" s="78">
        <v>42798</v>
      </c>
      <c r="G268" s="17">
        <f t="shared" si="9"/>
        <v>15818</v>
      </c>
      <c r="H268" s="17">
        <f t="shared" si="10"/>
        <v>0</v>
      </c>
      <c r="I268" s="23"/>
    </row>
    <row r="269" spans="1:9" ht="15.75" x14ac:dyDescent="0.25">
      <c r="A269" s="70">
        <v>42797</v>
      </c>
      <c r="B269" s="71" t="s">
        <v>8045</v>
      </c>
      <c r="C269" s="20">
        <v>103047</v>
      </c>
      <c r="D269" s="4" t="s">
        <v>3320</v>
      </c>
      <c r="E269" s="17">
        <v>11200</v>
      </c>
      <c r="F269" s="78">
        <v>42798</v>
      </c>
      <c r="G269" s="17">
        <f t="shared" si="9"/>
        <v>11200</v>
      </c>
      <c r="H269" s="17">
        <f t="shared" si="10"/>
        <v>0</v>
      </c>
      <c r="I269" s="23"/>
    </row>
    <row r="270" spans="1:9" ht="15.75" x14ac:dyDescent="0.25">
      <c r="A270" s="70">
        <v>42797</v>
      </c>
      <c r="B270" s="71" t="s">
        <v>8046</v>
      </c>
      <c r="C270" s="20">
        <v>103048</v>
      </c>
      <c r="D270" s="4" t="s">
        <v>1116</v>
      </c>
      <c r="E270" s="17">
        <v>4496.8</v>
      </c>
      <c r="F270" s="78">
        <v>42799</v>
      </c>
      <c r="G270" s="17">
        <f t="shared" si="9"/>
        <v>4496.8</v>
      </c>
      <c r="H270" s="17">
        <f t="shared" si="10"/>
        <v>0</v>
      </c>
      <c r="I270" s="23"/>
    </row>
    <row r="271" spans="1:9" ht="15.75" x14ac:dyDescent="0.25">
      <c r="A271" s="70">
        <v>42797</v>
      </c>
      <c r="B271" s="71" t="s">
        <v>8047</v>
      </c>
      <c r="C271" s="20">
        <v>103049</v>
      </c>
      <c r="D271" s="4" t="s">
        <v>30</v>
      </c>
      <c r="E271" s="17">
        <v>1160.9000000000001</v>
      </c>
      <c r="F271" s="78">
        <v>42797</v>
      </c>
      <c r="G271" s="17">
        <f t="shared" si="9"/>
        <v>1160.9000000000001</v>
      </c>
      <c r="H271" s="17">
        <f t="shared" si="10"/>
        <v>0</v>
      </c>
      <c r="I271" s="23"/>
    </row>
    <row r="272" spans="1:9" ht="15.75" x14ac:dyDescent="0.25">
      <c r="A272" s="70">
        <v>42797</v>
      </c>
      <c r="B272" s="71" t="s">
        <v>8048</v>
      </c>
      <c r="C272" s="20">
        <v>103050</v>
      </c>
      <c r="D272" s="4" t="s">
        <v>30</v>
      </c>
      <c r="E272" s="17">
        <v>2683.7</v>
      </c>
      <c r="F272" s="78">
        <v>42797</v>
      </c>
      <c r="G272" s="17">
        <f t="shared" si="9"/>
        <v>2683.7</v>
      </c>
      <c r="H272" s="17">
        <f t="shared" si="10"/>
        <v>0</v>
      </c>
      <c r="I272" s="23"/>
    </row>
    <row r="273" spans="1:9" ht="15.75" x14ac:dyDescent="0.25">
      <c r="A273" s="70">
        <v>42797</v>
      </c>
      <c r="B273" s="71" t="s">
        <v>8049</v>
      </c>
      <c r="C273" s="20">
        <v>103051</v>
      </c>
      <c r="D273" s="4" t="s">
        <v>30</v>
      </c>
      <c r="E273" s="17">
        <v>1673.2</v>
      </c>
      <c r="F273" s="78">
        <v>42797</v>
      </c>
      <c r="G273" s="17">
        <f t="shared" si="9"/>
        <v>1673.2</v>
      </c>
      <c r="H273" s="17">
        <f t="shared" si="10"/>
        <v>0</v>
      </c>
      <c r="I273" s="23"/>
    </row>
    <row r="274" spans="1:9" ht="15.75" x14ac:dyDescent="0.25">
      <c r="A274" s="70">
        <v>42797</v>
      </c>
      <c r="B274" s="71" t="s">
        <v>8050</v>
      </c>
      <c r="C274" s="20">
        <v>103052</v>
      </c>
      <c r="D274" s="4" t="s">
        <v>1797</v>
      </c>
      <c r="E274" s="17">
        <v>10713.9</v>
      </c>
      <c r="F274" s="78">
        <v>42802</v>
      </c>
      <c r="G274" s="17">
        <f t="shared" si="9"/>
        <v>10713.9</v>
      </c>
      <c r="H274" s="17">
        <f t="shared" si="10"/>
        <v>0</v>
      </c>
      <c r="I274" s="23"/>
    </row>
    <row r="275" spans="1:9" ht="15.75" x14ac:dyDescent="0.25">
      <c r="A275" s="70">
        <v>42797</v>
      </c>
      <c r="B275" s="71" t="s">
        <v>8051</v>
      </c>
      <c r="C275" s="20">
        <v>103053</v>
      </c>
      <c r="D275" s="4" t="s">
        <v>274</v>
      </c>
      <c r="E275" s="17">
        <v>14117.6</v>
      </c>
      <c r="F275" s="78">
        <v>42802</v>
      </c>
      <c r="G275" s="17">
        <f t="shared" si="9"/>
        <v>14117.6</v>
      </c>
      <c r="H275" s="17">
        <f t="shared" si="10"/>
        <v>0</v>
      </c>
      <c r="I275" s="23"/>
    </row>
    <row r="276" spans="1:9" ht="15.75" x14ac:dyDescent="0.25">
      <c r="A276" s="70">
        <v>42797</v>
      </c>
      <c r="B276" s="71" t="s">
        <v>8052</v>
      </c>
      <c r="C276" s="20">
        <v>103054</v>
      </c>
      <c r="D276" s="4" t="s">
        <v>1666</v>
      </c>
      <c r="E276" s="17">
        <v>12832.6</v>
      </c>
      <c r="F276" s="78">
        <v>42802</v>
      </c>
      <c r="G276" s="17">
        <f t="shared" si="9"/>
        <v>12832.6</v>
      </c>
      <c r="H276" s="17">
        <f t="shared" si="10"/>
        <v>0</v>
      </c>
      <c r="I276" s="23"/>
    </row>
    <row r="277" spans="1:9" ht="15.75" x14ac:dyDescent="0.25">
      <c r="A277" s="70">
        <v>42797</v>
      </c>
      <c r="B277" s="71" t="s">
        <v>8053</v>
      </c>
      <c r="C277" s="20">
        <v>103055</v>
      </c>
      <c r="D277" s="4" t="s">
        <v>30</v>
      </c>
      <c r="E277" s="17">
        <v>7983.8</v>
      </c>
      <c r="F277" s="78">
        <v>42802</v>
      </c>
      <c r="G277" s="17">
        <f t="shared" si="9"/>
        <v>7983.8</v>
      </c>
      <c r="H277" s="17">
        <f t="shared" si="10"/>
        <v>0</v>
      </c>
      <c r="I277" s="23"/>
    </row>
    <row r="278" spans="1:9" ht="15.75" x14ac:dyDescent="0.25">
      <c r="A278" s="70">
        <v>42797</v>
      </c>
      <c r="B278" s="71" t="s">
        <v>8054</v>
      </c>
      <c r="C278" s="20">
        <v>103056</v>
      </c>
      <c r="D278" s="15" t="s">
        <v>165</v>
      </c>
      <c r="E278" s="16">
        <v>0</v>
      </c>
      <c r="F278" s="145" t="s">
        <v>95</v>
      </c>
      <c r="G278" s="16">
        <f t="shared" si="9"/>
        <v>0</v>
      </c>
      <c r="H278" s="16">
        <f t="shared" si="10"/>
        <v>0</v>
      </c>
      <c r="I278" s="23"/>
    </row>
    <row r="279" spans="1:9" ht="15.75" x14ac:dyDescent="0.25">
      <c r="A279" s="70">
        <v>42797</v>
      </c>
      <c r="B279" s="71" t="s">
        <v>8055</v>
      </c>
      <c r="C279" s="20">
        <v>103057</v>
      </c>
      <c r="D279" s="4" t="s">
        <v>161</v>
      </c>
      <c r="E279" s="17">
        <v>44401</v>
      </c>
      <c r="F279" s="78">
        <v>42818</v>
      </c>
      <c r="G279" s="17">
        <f t="shared" si="9"/>
        <v>44401</v>
      </c>
      <c r="H279" s="17">
        <f t="shared" si="10"/>
        <v>0</v>
      </c>
      <c r="I279" s="23"/>
    </row>
    <row r="280" spans="1:9" ht="15.75" x14ac:dyDescent="0.25">
      <c r="A280" s="70">
        <v>42797</v>
      </c>
      <c r="B280" s="71" t="s">
        <v>8056</v>
      </c>
      <c r="C280" s="20">
        <v>103058</v>
      </c>
      <c r="D280" s="4" t="s">
        <v>83</v>
      </c>
      <c r="E280" s="17">
        <v>5092.8</v>
      </c>
      <c r="F280" s="78">
        <v>42797</v>
      </c>
      <c r="G280" s="17">
        <f t="shared" si="9"/>
        <v>5092.8</v>
      </c>
      <c r="H280" s="17">
        <f t="shared" si="10"/>
        <v>0</v>
      </c>
      <c r="I280" s="23"/>
    </row>
    <row r="281" spans="1:9" ht="15.75" x14ac:dyDescent="0.25">
      <c r="A281" s="70">
        <v>42797</v>
      </c>
      <c r="B281" s="71" t="s">
        <v>8057</v>
      </c>
      <c r="C281" s="20">
        <v>103059</v>
      </c>
      <c r="D281" s="4" t="s">
        <v>281</v>
      </c>
      <c r="E281" s="17">
        <v>2140.6</v>
      </c>
      <c r="F281" s="78">
        <v>42797</v>
      </c>
      <c r="G281" s="17">
        <f t="shared" si="9"/>
        <v>2140.6</v>
      </c>
      <c r="H281" s="17">
        <f t="shared" si="10"/>
        <v>0</v>
      </c>
      <c r="I281" s="23"/>
    </row>
    <row r="282" spans="1:9" ht="15.75" x14ac:dyDescent="0.25">
      <c r="A282" s="70">
        <v>42797</v>
      </c>
      <c r="B282" s="77" t="s">
        <v>8058</v>
      </c>
      <c r="C282" s="20">
        <v>103060</v>
      </c>
      <c r="D282" s="4" t="s">
        <v>99</v>
      </c>
      <c r="E282" s="17">
        <v>1840</v>
      </c>
      <c r="F282" s="78">
        <v>42797</v>
      </c>
      <c r="G282" s="17">
        <f t="shared" si="9"/>
        <v>1840</v>
      </c>
      <c r="H282" s="17">
        <f t="shared" si="10"/>
        <v>0</v>
      </c>
      <c r="I282" s="23"/>
    </row>
    <row r="283" spans="1:9" ht="15.75" x14ac:dyDescent="0.25">
      <c r="A283" s="70">
        <v>42797</v>
      </c>
      <c r="B283" s="71" t="s">
        <v>8059</v>
      </c>
      <c r="C283" s="20">
        <v>103061</v>
      </c>
      <c r="D283" s="4" t="s">
        <v>101</v>
      </c>
      <c r="E283" s="17">
        <v>920</v>
      </c>
      <c r="F283" s="78">
        <v>42797</v>
      </c>
      <c r="G283" s="17">
        <f t="shared" si="9"/>
        <v>920</v>
      </c>
      <c r="H283" s="17">
        <f t="shared" si="10"/>
        <v>0</v>
      </c>
      <c r="I283" s="23"/>
    </row>
    <row r="284" spans="1:9" ht="15.75" x14ac:dyDescent="0.25">
      <c r="A284" s="70">
        <v>42797</v>
      </c>
      <c r="B284" s="71" t="s">
        <v>8060</v>
      </c>
      <c r="C284" s="20">
        <v>103062</v>
      </c>
      <c r="D284" s="4" t="s">
        <v>1259</v>
      </c>
      <c r="E284" s="17">
        <v>1881</v>
      </c>
      <c r="F284" s="78">
        <v>42797</v>
      </c>
      <c r="G284" s="17">
        <f t="shared" si="9"/>
        <v>1881</v>
      </c>
      <c r="H284" s="17">
        <f t="shared" si="10"/>
        <v>0</v>
      </c>
      <c r="I284" s="23"/>
    </row>
    <row r="285" spans="1:9" ht="15.75" x14ac:dyDescent="0.25">
      <c r="A285" s="70">
        <v>42797</v>
      </c>
      <c r="B285" s="71" t="s">
        <v>8061</v>
      </c>
      <c r="C285" s="20">
        <v>103063</v>
      </c>
      <c r="D285" s="4" t="s">
        <v>92</v>
      </c>
      <c r="E285" s="17">
        <v>1974</v>
      </c>
      <c r="F285" s="78">
        <v>42797</v>
      </c>
      <c r="G285" s="17">
        <f t="shared" si="9"/>
        <v>1974</v>
      </c>
      <c r="H285" s="17">
        <f t="shared" si="10"/>
        <v>0</v>
      </c>
      <c r="I285" s="23"/>
    </row>
    <row r="286" spans="1:9" ht="15.75" x14ac:dyDescent="0.25">
      <c r="A286" s="70">
        <v>42797</v>
      </c>
      <c r="B286" s="71" t="s">
        <v>8062</v>
      </c>
      <c r="C286" s="20">
        <v>103064</v>
      </c>
      <c r="D286" s="4" t="s">
        <v>30</v>
      </c>
      <c r="E286" s="17">
        <v>1778.7</v>
      </c>
      <c r="F286" s="78">
        <v>42797</v>
      </c>
      <c r="G286" s="17">
        <f t="shared" si="9"/>
        <v>1778.7</v>
      </c>
      <c r="H286" s="17">
        <f t="shared" si="10"/>
        <v>0</v>
      </c>
      <c r="I286" s="23"/>
    </row>
    <row r="287" spans="1:9" ht="15.75" x14ac:dyDescent="0.25">
      <c r="A287" s="70">
        <v>42797</v>
      </c>
      <c r="B287" s="71" t="s">
        <v>8063</v>
      </c>
      <c r="C287" s="20">
        <v>103065</v>
      </c>
      <c r="D287" s="4" t="s">
        <v>208</v>
      </c>
      <c r="E287" s="17">
        <v>11679.2</v>
      </c>
      <c r="F287" s="78">
        <v>42797</v>
      </c>
      <c r="G287" s="17">
        <f t="shared" si="9"/>
        <v>11679.2</v>
      </c>
      <c r="H287" s="17">
        <f t="shared" si="10"/>
        <v>0</v>
      </c>
      <c r="I287" s="23"/>
    </row>
    <row r="288" spans="1:9" ht="15.75" x14ac:dyDescent="0.25">
      <c r="A288" s="70">
        <v>42797</v>
      </c>
      <c r="B288" s="71" t="s">
        <v>8064</v>
      </c>
      <c r="C288" s="20">
        <v>103066</v>
      </c>
      <c r="D288" s="4" t="s">
        <v>205</v>
      </c>
      <c r="E288" s="17">
        <v>21019</v>
      </c>
      <c r="F288" s="78">
        <v>42797</v>
      </c>
      <c r="G288" s="17">
        <f t="shared" si="9"/>
        <v>21019</v>
      </c>
      <c r="H288" s="17">
        <f t="shared" si="10"/>
        <v>0</v>
      </c>
      <c r="I288" s="23"/>
    </row>
    <row r="289" spans="1:9" ht="15.75" x14ac:dyDescent="0.25">
      <c r="A289" s="70">
        <v>42797</v>
      </c>
      <c r="B289" s="71" t="s">
        <v>8065</v>
      </c>
      <c r="C289" s="20">
        <v>103067</v>
      </c>
      <c r="D289" s="4" t="s">
        <v>103</v>
      </c>
      <c r="E289" s="17">
        <v>561.4</v>
      </c>
      <c r="F289" s="78">
        <v>42798</v>
      </c>
      <c r="G289" s="17">
        <f t="shared" si="9"/>
        <v>561.4</v>
      </c>
      <c r="H289" s="17">
        <f t="shared" si="10"/>
        <v>0</v>
      </c>
      <c r="I289" s="23"/>
    </row>
    <row r="290" spans="1:9" ht="15.75" x14ac:dyDescent="0.25">
      <c r="A290" s="70">
        <v>42797</v>
      </c>
      <c r="B290" s="71" t="s">
        <v>8066</v>
      </c>
      <c r="C290" s="20">
        <v>103068</v>
      </c>
      <c r="D290" s="4" t="s">
        <v>1081</v>
      </c>
      <c r="E290" s="17">
        <v>385</v>
      </c>
      <c r="F290" s="78">
        <v>42797</v>
      </c>
      <c r="G290" s="17">
        <f t="shared" si="9"/>
        <v>385</v>
      </c>
      <c r="H290" s="17">
        <f t="shared" si="10"/>
        <v>0</v>
      </c>
      <c r="I290" s="23"/>
    </row>
    <row r="291" spans="1:9" ht="30" x14ac:dyDescent="0.25">
      <c r="A291" s="78">
        <v>42797</v>
      </c>
      <c r="B291" s="79" t="s">
        <v>8067</v>
      </c>
      <c r="C291" s="80">
        <v>103069</v>
      </c>
      <c r="D291" s="81" t="s">
        <v>1256</v>
      </c>
      <c r="E291" s="82">
        <v>4390</v>
      </c>
      <c r="F291" s="83" t="s">
        <v>8068</v>
      </c>
      <c r="G291" s="84">
        <f>132.5+500+3757.5</f>
        <v>4390</v>
      </c>
      <c r="H291" s="84">
        <f t="shared" si="10"/>
        <v>0</v>
      </c>
      <c r="I291" s="23"/>
    </row>
    <row r="292" spans="1:9" ht="15.75" x14ac:dyDescent="0.25">
      <c r="A292" s="70">
        <v>42797</v>
      </c>
      <c r="B292" s="71" t="s">
        <v>8069</v>
      </c>
      <c r="C292" s="20">
        <v>103070</v>
      </c>
      <c r="D292" s="4" t="s">
        <v>109</v>
      </c>
      <c r="E292" s="17">
        <v>5281.2</v>
      </c>
      <c r="F292" s="78">
        <v>42797</v>
      </c>
      <c r="G292" s="17">
        <f t="shared" si="9"/>
        <v>5281.2</v>
      </c>
      <c r="H292" s="17">
        <f t="shared" si="10"/>
        <v>0</v>
      </c>
      <c r="I292" s="23"/>
    </row>
    <row r="293" spans="1:9" ht="15.75" x14ac:dyDescent="0.25">
      <c r="A293" s="70">
        <v>42797</v>
      </c>
      <c r="B293" s="71" t="s">
        <v>8070</v>
      </c>
      <c r="C293" s="20">
        <v>103071</v>
      </c>
      <c r="D293" s="4" t="s">
        <v>105</v>
      </c>
      <c r="E293" s="17">
        <v>2723.2</v>
      </c>
      <c r="F293" s="78">
        <v>42798</v>
      </c>
      <c r="G293" s="17">
        <f t="shared" si="9"/>
        <v>2723.2</v>
      </c>
      <c r="H293" s="17">
        <f t="shared" si="10"/>
        <v>0</v>
      </c>
      <c r="I293" s="23"/>
    </row>
    <row r="294" spans="1:9" ht="15.75" x14ac:dyDescent="0.25">
      <c r="A294" s="70">
        <v>42797</v>
      </c>
      <c r="B294" s="71" t="s">
        <v>8071</v>
      </c>
      <c r="C294" s="20">
        <v>103072</v>
      </c>
      <c r="D294" s="4" t="s">
        <v>81</v>
      </c>
      <c r="E294" s="17">
        <v>3191.3</v>
      </c>
      <c r="F294" s="78">
        <v>42797</v>
      </c>
      <c r="G294" s="17">
        <f t="shared" si="9"/>
        <v>3191.3</v>
      </c>
      <c r="H294" s="17">
        <f t="shared" si="10"/>
        <v>0</v>
      </c>
      <c r="I294" s="23"/>
    </row>
    <row r="295" spans="1:9" ht="15.75" x14ac:dyDescent="0.25">
      <c r="A295" s="70">
        <v>42797</v>
      </c>
      <c r="B295" s="71" t="s">
        <v>8072</v>
      </c>
      <c r="C295" s="20">
        <v>103073</v>
      </c>
      <c r="D295" s="4" t="s">
        <v>613</v>
      </c>
      <c r="E295" s="17">
        <v>3024</v>
      </c>
      <c r="F295" s="78">
        <v>42797</v>
      </c>
      <c r="G295" s="17">
        <f t="shared" si="9"/>
        <v>3024</v>
      </c>
      <c r="H295" s="17">
        <f t="shared" si="10"/>
        <v>0</v>
      </c>
      <c r="I295" s="23"/>
    </row>
    <row r="296" spans="1:9" ht="15.75" x14ac:dyDescent="0.25">
      <c r="A296" s="70">
        <v>42797</v>
      </c>
      <c r="B296" s="71" t="s">
        <v>8073</v>
      </c>
      <c r="C296" s="20">
        <v>103074</v>
      </c>
      <c r="D296" s="4" t="s">
        <v>879</v>
      </c>
      <c r="E296" s="17">
        <v>3146.4</v>
      </c>
      <c r="F296" s="78">
        <v>42797</v>
      </c>
      <c r="G296" s="17">
        <f t="shared" si="9"/>
        <v>3146.4</v>
      </c>
      <c r="H296" s="17">
        <f t="shared" si="10"/>
        <v>0</v>
      </c>
      <c r="I296" s="23"/>
    </row>
    <row r="297" spans="1:9" ht="15.75" x14ac:dyDescent="0.25">
      <c r="A297" s="70">
        <v>42797</v>
      </c>
      <c r="B297" s="71" t="s">
        <v>8074</v>
      </c>
      <c r="C297" s="20">
        <v>103075</v>
      </c>
      <c r="D297" s="4" t="s">
        <v>71</v>
      </c>
      <c r="E297" s="17">
        <v>4928</v>
      </c>
      <c r="F297" s="78">
        <v>42797</v>
      </c>
      <c r="G297" s="17">
        <f t="shared" si="9"/>
        <v>4928</v>
      </c>
      <c r="H297" s="17">
        <f t="shared" si="10"/>
        <v>0</v>
      </c>
      <c r="I297" s="21"/>
    </row>
    <row r="298" spans="1:9" ht="15.75" x14ac:dyDescent="0.25">
      <c r="A298" s="70">
        <v>42797</v>
      </c>
      <c r="B298" s="71" t="s">
        <v>8075</v>
      </c>
      <c r="C298" s="20">
        <v>103076</v>
      </c>
      <c r="D298" s="15" t="s">
        <v>88</v>
      </c>
      <c r="E298" s="16">
        <v>0</v>
      </c>
      <c r="F298" s="145" t="s">
        <v>95</v>
      </c>
      <c r="G298" s="16">
        <f t="shared" si="9"/>
        <v>0</v>
      </c>
      <c r="H298" s="16">
        <f t="shared" si="10"/>
        <v>0</v>
      </c>
      <c r="I298" s="21"/>
    </row>
    <row r="299" spans="1:9" ht="15.75" x14ac:dyDescent="0.25">
      <c r="A299" s="70">
        <v>42797</v>
      </c>
      <c r="B299" s="71" t="s">
        <v>8076</v>
      </c>
      <c r="C299" s="20">
        <v>103077</v>
      </c>
      <c r="D299" s="4" t="s">
        <v>88</v>
      </c>
      <c r="E299" s="17">
        <v>14040</v>
      </c>
      <c r="F299" s="78">
        <v>42797</v>
      </c>
      <c r="G299" s="17">
        <f t="shared" si="9"/>
        <v>14040</v>
      </c>
      <c r="H299" s="17">
        <f t="shared" si="10"/>
        <v>0</v>
      </c>
      <c r="I299" s="21"/>
    </row>
    <row r="300" spans="1:9" ht="15.75" x14ac:dyDescent="0.25">
      <c r="A300" s="70">
        <v>42797</v>
      </c>
      <c r="B300" s="71" t="s">
        <v>8077</v>
      </c>
      <c r="C300" s="20">
        <v>103078</v>
      </c>
      <c r="D300" s="4" t="s">
        <v>163</v>
      </c>
      <c r="E300" s="17">
        <v>10029.799999999999</v>
      </c>
      <c r="F300" s="78">
        <v>42816</v>
      </c>
      <c r="G300" s="17">
        <f t="shared" si="9"/>
        <v>10029.799999999999</v>
      </c>
      <c r="H300" s="17">
        <f t="shared" si="10"/>
        <v>0</v>
      </c>
      <c r="I300" s="21"/>
    </row>
    <row r="301" spans="1:9" ht="15.75" x14ac:dyDescent="0.25">
      <c r="A301" s="70">
        <v>42797</v>
      </c>
      <c r="B301" s="71" t="s">
        <v>8078</v>
      </c>
      <c r="C301" s="20">
        <v>103079</v>
      </c>
      <c r="D301" s="4" t="s">
        <v>172</v>
      </c>
      <c r="E301" s="17">
        <v>34150.400000000001</v>
      </c>
      <c r="F301" s="78">
        <v>42804</v>
      </c>
      <c r="G301" s="17">
        <f t="shared" si="9"/>
        <v>34150.400000000001</v>
      </c>
      <c r="H301" s="17">
        <f t="shared" si="10"/>
        <v>0</v>
      </c>
      <c r="I301" s="21"/>
    </row>
    <row r="302" spans="1:9" ht="15.75" x14ac:dyDescent="0.25">
      <c r="A302" s="70">
        <v>42797</v>
      </c>
      <c r="B302" s="71" t="s">
        <v>8079</v>
      </c>
      <c r="C302" s="20">
        <v>103080</v>
      </c>
      <c r="D302" s="4" t="s">
        <v>165</v>
      </c>
      <c r="E302" s="17">
        <v>2994.6</v>
      </c>
      <c r="F302" s="78">
        <v>42816</v>
      </c>
      <c r="G302" s="17">
        <f t="shared" si="9"/>
        <v>2994.6</v>
      </c>
      <c r="H302" s="17">
        <f t="shared" si="10"/>
        <v>0</v>
      </c>
      <c r="I302" s="21"/>
    </row>
    <row r="303" spans="1:9" ht="15.75" x14ac:dyDescent="0.25">
      <c r="A303" s="70">
        <v>42797</v>
      </c>
      <c r="B303" s="71" t="s">
        <v>8080</v>
      </c>
      <c r="C303" s="20">
        <v>103081</v>
      </c>
      <c r="D303" s="4" t="s">
        <v>422</v>
      </c>
      <c r="E303" s="17">
        <v>2305.6</v>
      </c>
      <c r="F303" s="78">
        <v>42797</v>
      </c>
      <c r="G303" s="17">
        <f t="shared" si="9"/>
        <v>2305.6</v>
      </c>
      <c r="H303" s="17">
        <f t="shared" si="10"/>
        <v>0</v>
      </c>
      <c r="I303" s="21"/>
    </row>
    <row r="304" spans="1:9" ht="15.75" x14ac:dyDescent="0.25">
      <c r="A304" s="70">
        <v>42797</v>
      </c>
      <c r="B304" s="71" t="s">
        <v>8081</v>
      </c>
      <c r="C304" s="20">
        <v>103082</v>
      </c>
      <c r="D304" s="4" t="s">
        <v>492</v>
      </c>
      <c r="E304" s="17">
        <v>27896.6</v>
      </c>
      <c r="F304" s="78">
        <v>42798</v>
      </c>
      <c r="G304" s="17">
        <f t="shared" si="9"/>
        <v>27896.6</v>
      </c>
      <c r="H304" s="17">
        <f t="shared" si="10"/>
        <v>0</v>
      </c>
      <c r="I304" s="21"/>
    </row>
    <row r="305" spans="1:9" ht="15.75" x14ac:dyDescent="0.25">
      <c r="A305" s="70">
        <v>42797</v>
      </c>
      <c r="B305" s="71" t="s">
        <v>8082</v>
      </c>
      <c r="C305" s="20">
        <v>103083</v>
      </c>
      <c r="D305" s="4" t="s">
        <v>866</v>
      </c>
      <c r="E305" s="17">
        <v>5598.2</v>
      </c>
      <c r="F305" s="78">
        <v>42797</v>
      </c>
      <c r="G305" s="17">
        <f t="shared" si="9"/>
        <v>5598.2</v>
      </c>
      <c r="H305" s="17">
        <f t="shared" si="10"/>
        <v>0</v>
      </c>
      <c r="I305" s="21"/>
    </row>
    <row r="306" spans="1:9" ht="15.75" x14ac:dyDescent="0.25">
      <c r="A306" s="70">
        <v>42797</v>
      </c>
      <c r="B306" s="71" t="s">
        <v>8083</v>
      </c>
      <c r="C306" s="20">
        <v>103084</v>
      </c>
      <c r="D306" s="4" t="s">
        <v>125</v>
      </c>
      <c r="E306" s="17">
        <v>7405.2</v>
      </c>
      <c r="F306" s="78">
        <v>42797</v>
      </c>
      <c r="G306" s="17">
        <f t="shared" si="9"/>
        <v>7405.2</v>
      </c>
      <c r="H306" s="17">
        <f t="shared" si="10"/>
        <v>0</v>
      </c>
      <c r="I306" s="21"/>
    </row>
    <row r="307" spans="1:9" ht="15.75" x14ac:dyDescent="0.25">
      <c r="A307" s="70">
        <v>42797</v>
      </c>
      <c r="B307" s="71" t="s">
        <v>8084</v>
      </c>
      <c r="C307" s="20">
        <v>103085</v>
      </c>
      <c r="D307" s="15" t="s">
        <v>155</v>
      </c>
      <c r="E307" s="16">
        <v>0</v>
      </c>
      <c r="F307" s="145" t="s">
        <v>95</v>
      </c>
      <c r="G307" s="16">
        <f t="shared" si="9"/>
        <v>0</v>
      </c>
      <c r="H307" s="16">
        <f t="shared" si="10"/>
        <v>0</v>
      </c>
      <c r="I307" s="21"/>
    </row>
    <row r="308" spans="1:9" ht="15.75" x14ac:dyDescent="0.25">
      <c r="A308" s="70">
        <v>42797</v>
      </c>
      <c r="B308" s="71" t="s">
        <v>8085</v>
      </c>
      <c r="C308" s="20">
        <v>103086</v>
      </c>
      <c r="D308" s="4" t="s">
        <v>302</v>
      </c>
      <c r="E308" s="17">
        <v>11021.4</v>
      </c>
      <c r="F308" s="78">
        <v>42798</v>
      </c>
      <c r="G308" s="17">
        <f t="shared" si="9"/>
        <v>11021.4</v>
      </c>
      <c r="H308" s="17">
        <f t="shared" si="10"/>
        <v>0</v>
      </c>
      <c r="I308" s="21"/>
    </row>
    <row r="309" spans="1:9" ht="15.75" x14ac:dyDescent="0.25">
      <c r="A309" s="70">
        <v>42797</v>
      </c>
      <c r="B309" s="71" t="s">
        <v>8086</v>
      </c>
      <c r="C309" s="20">
        <v>103087</v>
      </c>
      <c r="D309" s="4" t="s">
        <v>128</v>
      </c>
      <c r="E309" s="17">
        <v>1518.9</v>
      </c>
      <c r="F309" s="78">
        <v>42797</v>
      </c>
      <c r="G309" s="17">
        <f t="shared" si="9"/>
        <v>1518.9</v>
      </c>
      <c r="H309" s="17">
        <f t="shared" si="10"/>
        <v>0</v>
      </c>
      <c r="I309" s="21"/>
    </row>
    <row r="310" spans="1:9" ht="15.75" x14ac:dyDescent="0.25">
      <c r="A310" s="70">
        <v>42797</v>
      </c>
      <c r="B310" s="71" t="s">
        <v>8087</v>
      </c>
      <c r="C310" s="20">
        <v>103088</v>
      </c>
      <c r="D310" s="4" t="s">
        <v>472</v>
      </c>
      <c r="E310" s="17">
        <v>1980</v>
      </c>
      <c r="F310" s="78">
        <v>42816</v>
      </c>
      <c r="G310" s="17">
        <f t="shared" si="9"/>
        <v>1980</v>
      </c>
      <c r="H310" s="17">
        <f t="shared" si="10"/>
        <v>0</v>
      </c>
      <c r="I310" s="21"/>
    </row>
    <row r="311" spans="1:9" ht="15.75" x14ac:dyDescent="0.25">
      <c r="A311" s="70">
        <v>42797</v>
      </c>
      <c r="B311" s="71" t="s">
        <v>8088</v>
      </c>
      <c r="C311" s="20">
        <v>103089</v>
      </c>
      <c r="D311" s="4" t="s">
        <v>12</v>
      </c>
      <c r="E311" s="17">
        <v>1984.5</v>
      </c>
      <c r="F311" s="78">
        <v>42797</v>
      </c>
      <c r="G311" s="17">
        <f t="shared" si="9"/>
        <v>1984.5</v>
      </c>
      <c r="H311" s="17">
        <f t="shared" si="10"/>
        <v>0</v>
      </c>
      <c r="I311" s="21"/>
    </row>
    <row r="312" spans="1:9" ht="15.75" x14ac:dyDescent="0.25">
      <c r="A312" s="70">
        <v>42797</v>
      </c>
      <c r="B312" s="71" t="s">
        <v>8089</v>
      </c>
      <c r="C312" s="20">
        <v>103090</v>
      </c>
      <c r="D312" s="4" t="s">
        <v>30</v>
      </c>
      <c r="E312" s="17">
        <v>2416.5</v>
      </c>
      <c r="F312" s="78">
        <v>42797</v>
      </c>
      <c r="G312" s="17">
        <f t="shared" si="9"/>
        <v>2416.5</v>
      </c>
      <c r="H312" s="17">
        <f t="shared" si="10"/>
        <v>0</v>
      </c>
      <c r="I312" s="21"/>
    </row>
    <row r="313" spans="1:9" ht="15.75" x14ac:dyDescent="0.25">
      <c r="A313" s="70">
        <v>42797</v>
      </c>
      <c r="B313" s="71" t="s">
        <v>8090</v>
      </c>
      <c r="C313" s="20">
        <v>103091</v>
      </c>
      <c r="D313" s="4" t="s">
        <v>30</v>
      </c>
      <c r="E313" s="17">
        <v>720.8</v>
      </c>
      <c r="F313" s="78">
        <v>42797</v>
      </c>
      <c r="G313" s="17">
        <f t="shared" si="9"/>
        <v>720.8</v>
      </c>
      <c r="H313" s="17">
        <f t="shared" si="10"/>
        <v>0</v>
      </c>
      <c r="I313" s="21"/>
    </row>
    <row r="314" spans="1:9" ht="15.75" x14ac:dyDescent="0.25">
      <c r="A314" s="70">
        <v>42797</v>
      </c>
      <c r="B314" s="71" t="s">
        <v>8091</v>
      </c>
      <c r="C314" s="20">
        <v>103092</v>
      </c>
      <c r="D314" s="4" t="s">
        <v>277</v>
      </c>
      <c r="E314" s="17">
        <v>4038</v>
      </c>
      <c r="F314" s="78">
        <v>42797</v>
      </c>
      <c r="G314" s="17">
        <f t="shared" si="9"/>
        <v>4038</v>
      </c>
      <c r="H314" s="17">
        <f t="shared" si="10"/>
        <v>0</v>
      </c>
      <c r="I314" s="21"/>
    </row>
    <row r="315" spans="1:9" ht="15.75" x14ac:dyDescent="0.25">
      <c r="A315" s="70">
        <v>42797</v>
      </c>
      <c r="B315" s="71" t="s">
        <v>8092</v>
      </c>
      <c r="C315" s="20">
        <v>103093</v>
      </c>
      <c r="D315" s="4" t="s">
        <v>159</v>
      </c>
      <c r="E315" s="17">
        <v>8009</v>
      </c>
      <c r="F315" s="78">
        <v>42797</v>
      </c>
      <c r="G315" s="17">
        <f t="shared" si="9"/>
        <v>8009</v>
      </c>
      <c r="H315" s="17">
        <f t="shared" si="10"/>
        <v>0</v>
      </c>
      <c r="I315" s="21"/>
    </row>
    <row r="316" spans="1:9" ht="15.75" x14ac:dyDescent="0.25">
      <c r="A316" s="70">
        <v>42797</v>
      </c>
      <c r="B316" s="71" t="s">
        <v>8093</v>
      </c>
      <c r="C316" s="20">
        <v>103094</v>
      </c>
      <c r="D316" s="4" t="s">
        <v>131</v>
      </c>
      <c r="E316" s="17">
        <v>8262</v>
      </c>
      <c r="F316" s="78">
        <v>42797</v>
      </c>
      <c r="G316" s="17">
        <f t="shared" si="9"/>
        <v>8262</v>
      </c>
      <c r="H316" s="17">
        <f t="shared" si="10"/>
        <v>0</v>
      </c>
      <c r="I316" s="21"/>
    </row>
    <row r="317" spans="1:9" ht="15.75" x14ac:dyDescent="0.25">
      <c r="A317" s="70">
        <v>42797</v>
      </c>
      <c r="B317" s="71" t="s">
        <v>8094</v>
      </c>
      <c r="C317" s="20">
        <v>103095</v>
      </c>
      <c r="D317" s="4" t="s">
        <v>470</v>
      </c>
      <c r="E317" s="17">
        <v>10445.700000000001</v>
      </c>
      <c r="F317" s="78">
        <v>42797</v>
      </c>
      <c r="G317" s="17">
        <f t="shared" si="9"/>
        <v>10445.700000000001</v>
      </c>
      <c r="H317" s="17">
        <f t="shared" si="10"/>
        <v>0</v>
      </c>
      <c r="I317" s="21"/>
    </row>
    <row r="318" spans="1:9" ht="15.75" x14ac:dyDescent="0.25">
      <c r="A318" s="70">
        <v>42797</v>
      </c>
      <c r="B318" s="71" t="s">
        <v>8095</v>
      </c>
      <c r="C318" s="20">
        <v>103096</v>
      </c>
      <c r="D318" s="4" t="s">
        <v>785</v>
      </c>
      <c r="E318" s="17">
        <v>15474.8</v>
      </c>
      <c r="F318" s="78">
        <v>42797</v>
      </c>
      <c r="G318" s="17">
        <f t="shared" si="9"/>
        <v>15474.8</v>
      </c>
      <c r="H318" s="17">
        <f t="shared" si="10"/>
        <v>0</v>
      </c>
      <c r="I318" s="21"/>
    </row>
    <row r="319" spans="1:9" ht="15.75" x14ac:dyDescent="0.25">
      <c r="A319" s="70">
        <v>42797</v>
      </c>
      <c r="B319" s="71" t="s">
        <v>8096</v>
      </c>
      <c r="C319" s="20">
        <v>103097</v>
      </c>
      <c r="D319" s="4" t="s">
        <v>2240</v>
      </c>
      <c r="E319" s="17">
        <v>4289.3999999999996</v>
      </c>
      <c r="F319" s="78">
        <v>42797</v>
      </c>
      <c r="G319" s="17">
        <f t="shared" si="9"/>
        <v>4289.3999999999996</v>
      </c>
      <c r="H319" s="17">
        <f t="shared" si="10"/>
        <v>0</v>
      </c>
      <c r="I319" s="21"/>
    </row>
    <row r="320" spans="1:9" ht="15.75" x14ac:dyDescent="0.25">
      <c r="A320" s="70">
        <v>42797</v>
      </c>
      <c r="B320" s="71" t="s">
        <v>8097</v>
      </c>
      <c r="C320" s="20">
        <v>103098</v>
      </c>
      <c r="D320" s="4" t="s">
        <v>61</v>
      </c>
      <c r="E320" s="17">
        <v>2782.8</v>
      </c>
      <c r="F320" s="78">
        <v>42798</v>
      </c>
      <c r="G320" s="17">
        <f t="shared" si="9"/>
        <v>2782.8</v>
      </c>
      <c r="H320" s="17">
        <f t="shared" si="10"/>
        <v>0</v>
      </c>
      <c r="I320" s="21"/>
    </row>
    <row r="321" spans="1:9" ht="15.75" x14ac:dyDescent="0.25">
      <c r="A321" s="70">
        <v>42797</v>
      </c>
      <c r="B321" s="71" t="s">
        <v>8098</v>
      </c>
      <c r="C321" s="20">
        <v>103099</v>
      </c>
      <c r="D321" s="15" t="s">
        <v>2616</v>
      </c>
      <c r="E321" s="16">
        <v>0</v>
      </c>
      <c r="F321" s="145" t="s">
        <v>95</v>
      </c>
      <c r="G321" s="16">
        <f t="shared" si="9"/>
        <v>0</v>
      </c>
      <c r="H321" s="16">
        <f t="shared" si="10"/>
        <v>0</v>
      </c>
      <c r="I321" s="21"/>
    </row>
    <row r="322" spans="1:9" ht="15.75" x14ac:dyDescent="0.25">
      <c r="A322" s="70">
        <v>42797</v>
      </c>
      <c r="B322" s="71" t="s">
        <v>8099</v>
      </c>
      <c r="C322" s="20">
        <v>103100</v>
      </c>
      <c r="D322" s="4" t="s">
        <v>2616</v>
      </c>
      <c r="E322" s="17">
        <v>30101.61</v>
      </c>
      <c r="F322" s="78">
        <v>42798</v>
      </c>
      <c r="G322" s="17">
        <f t="shared" si="9"/>
        <v>30101.61</v>
      </c>
      <c r="H322" s="17">
        <f t="shared" si="10"/>
        <v>0</v>
      </c>
      <c r="I322" s="21"/>
    </row>
    <row r="323" spans="1:9" ht="15.75" x14ac:dyDescent="0.25">
      <c r="A323" s="70">
        <v>42797</v>
      </c>
      <c r="B323" s="71" t="s">
        <v>8100</v>
      </c>
      <c r="C323" s="20">
        <v>103101</v>
      </c>
      <c r="D323" s="4" t="s">
        <v>53</v>
      </c>
      <c r="E323" s="17">
        <v>2670.8</v>
      </c>
      <c r="F323" s="78">
        <v>42798</v>
      </c>
      <c r="G323" s="17">
        <f t="shared" si="9"/>
        <v>2670.8</v>
      </c>
      <c r="H323" s="17">
        <f t="shared" si="10"/>
        <v>0</v>
      </c>
      <c r="I323" s="21"/>
    </row>
    <row r="324" spans="1:9" ht="15.75" x14ac:dyDescent="0.25">
      <c r="A324" s="70">
        <v>42797</v>
      </c>
      <c r="B324" s="71" t="s">
        <v>8101</v>
      </c>
      <c r="C324" s="20">
        <v>103102</v>
      </c>
      <c r="D324" s="4" t="s">
        <v>609</v>
      </c>
      <c r="E324" s="17">
        <v>14590.8</v>
      </c>
      <c r="F324" s="78">
        <v>42802</v>
      </c>
      <c r="G324" s="17">
        <f t="shared" ref="G324:G387" si="11">E324</f>
        <v>14590.8</v>
      </c>
      <c r="H324" s="17">
        <f t="shared" ref="H324:H387" si="12">E324-G324</f>
        <v>0</v>
      </c>
      <c r="I324" s="21"/>
    </row>
    <row r="325" spans="1:9" ht="15.75" x14ac:dyDescent="0.25">
      <c r="A325" s="70">
        <v>42797</v>
      </c>
      <c r="B325" s="71" t="s">
        <v>8102</v>
      </c>
      <c r="C325" s="20">
        <v>103103</v>
      </c>
      <c r="D325" s="4" t="s">
        <v>806</v>
      </c>
      <c r="E325" s="17">
        <v>2921.6</v>
      </c>
      <c r="F325" s="78">
        <v>42797</v>
      </c>
      <c r="G325" s="17">
        <f t="shared" si="11"/>
        <v>2921.6</v>
      </c>
      <c r="H325" s="17">
        <f t="shared" si="12"/>
        <v>0</v>
      </c>
      <c r="I325" s="21"/>
    </row>
    <row r="326" spans="1:9" ht="15.75" x14ac:dyDescent="0.25">
      <c r="A326" s="70">
        <v>42797</v>
      </c>
      <c r="B326" s="71" t="s">
        <v>8103</v>
      </c>
      <c r="C326" s="20">
        <v>103104</v>
      </c>
      <c r="D326" s="4" t="s">
        <v>1141</v>
      </c>
      <c r="E326" s="17">
        <v>745.2</v>
      </c>
      <c r="F326" s="78">
        <v>42797</v>
      </c>
      <c r="G326" s="17">
        <f t="shared" si="11"/>
        <v>745.2</v>
      </c>
      <c r="H326" s="17">
        <f t="shared" si="12"/>
        <v>0</v>
      </c>
      <c r="I326" s="21"/>
    </row>
    <row r="327" spans="1:9" ht="15.75" x14ac:dyDescent="0.25">
      <c r="A327" s="70">
        <v>42797</v>
      </c>
      <c r="B327" s="71" t="s">
        <v>8104</v>
      </c>
      <c r="C327" s="20">
        <v>103105</v>
      </c>
      <c r="D327" s="4" t="s">
        <v>61</v>
      </c>
      <c r="E327" s="17">
        <v>440</v>
      </c>
      <c r="F327" s="78">
        <v>42798</v>
      </c>
      <c r="G327" s="17">
        <f t="shared" si="11"/>
        <v>440</v>
      </c>
      <c r="H327" s="17">
        <f t="shared" si="12"/>
        <v>0</v>
      </c>
      <c r="I327" s="21"/>
    </row>
    <row r="328" spans="1:9" ht="15.75" x14ac:dyDescent="0.25">
      <c r="A328" s="70">
        <v>42797</v>
      </c>
      <c r="B328" s="71" t="s">
        <v>8105</v>
      </c>
      <c r="C328" s="20">
        <v>103106</v>
      </c>
      <c r="D328" s="4" t="s">
        <v>8106</v>
      </c>
      <c r="E328" s="17">
        <v>3331.6</v>
      </c>
      <c r="F328" s="78">
        <v>42798</v>
      </c>
      <c r="G328" s="17">
        <f t="shared" si="11"/>
        <v>3331.6</v>
      </c>
      <c r="H328" s="17">
        <f t="shared" si="12"/>
        <v>0</v>
      </c>
      <c r="I328" s="21"/>
    </row>
    <row r="329" spans="1:9" ht="15.75" x14ac:dyDescent="0.25">
      <c r="A329" s="70">
        <v>42797</v>
      </c>
      <c r="B329" s="71" t="s">
        <v>8107</v>
      </c>
      <c r="C329" s="20">
        <v>103107</v>
      </c>
      <c r="D329" s="4" t="s">
        <v>331</v>
      </c>
      <c r="E329" s="17">
        <v>2188.1999999999998</v>
      </c>
      <c r="F329" s="78">
        <v>42798</v>
      </c>
      <c r="G329" s="17">
        <f t="shared" si="11"/>
        <v>2188.1999999999998</v>
      </c>
      <c r="H329" s="17">
        <f t="shared" si="12"/>
        <v>0</v>
      </c>
      <c r="I329" s="21"/>
    </row>
    <row r="330" spans="1:9" ht="15.75" x14ac:dyDescent="0.25">
      <c r="A330" s="70">
        <v>42797</v>
      </c>
      <c r="B330" s="71" t="s">
        <v>8108</v>
      </c>
      <c r="C330" s="20">
        <v>103108</v>
      </c>
      <c r="D330" s="4" t="s">
        <v>184</v>
      </c>
      <c r="E330" s="17">
        <v>1344.2</v>
      </c>
      <c r="F330" s="78">
        <v>42798</v>
      </c>
      <c r="G330" s="17">
        <f t="shared" si="11"/>
        <v>1344.2</v>
      </c>
      <c r="H330" s="17">
        <f t="shared" si="12"/>
        <v>0</v>
      </c>
      <c r="I330" s="21"/>
    </row>
    <row r="331" spans="1:9" ht="15.75" x14ac:dyDescent="0.25">
      <c r="A331" s="70">
        <v>42797</v>
      </c>
      <c r="B331" s="71" t="s">
        <v>8109</v>
      </c>
      <c r="C331" s="20">
        <v>103109</v>
      </c>
      <c r="D331" s="4" t="s">
        <v>188</v>
      </c>
      <c r="E331" s="17">
        <v>3473.3</v>
      </c>
      <c r="F331" s="78">
        <v>42798</v>
      </c>
      <c r="G331" s="17">
        <f t="shared" si="11"/>
        <v>3473.3</v>
      </c>
      <c r="H331" s="17">
        <f t="shared" si="12"/>
        <v>0</v>
      </c>
      <c r="I331" s="21"/>
    </row>
    <row r="332" spans="1:9" ht="15.75" x14ac:dyDescent="0.25">
      <c r="A332" s="70">
        <v>42797</v>
      </c>
      <c r="B332" s="71" t="s">
        <v>8110</v>
      </c>
      <c r="C332" s="20">
        <v>103110</v>
      </c>
      <c r="D332" s="4" t="s">
        <v>19</v>
      </c>
      <c r="E332" s="17">
        <v>2070</v>
      </c>
      <c r="F332" s="78">
        <v>42798</v>
      </c>
      <c r="G332" s="17">
        <f t="shared" si="11"/>
        <v>2070</v>
      </c>
      <c r="H332" s="17">
        <f t="shared" si="12"/>
        <v>0</v>
      </c>
      <c r="I332" s="21"/>
    </row>
    <row r="333" spans="1:9" ht="15.75" x14ac:dyDescent="0.25">
      <c r="A333" s="70">
        <v>42797</v>
      </c>
      <c r="B333" s="71" t="s">
        <v>8111</v>
      </c>
      <c r="C333" s="20">
        <v>103111</v>
      </c>
      <c r="D333" s="4" t="s">
        <v>430</v>
      </c>
      <c r="E333" s="17">
        <v>2128</v>
      </c>
      <c r="G333" s="17">
        <f t="shared" si="11"/>
        <v>2128</v>
      </c>
      <c r="H333" s="17">
        <f t="shared" si="12"/>
        <v>0</v>
      </c>
      <c r="I333" s="21"/>
    </row>
    <row r="334" spans="1:9" ht="15.75" x14ac:dyDescent="0.25">
      <c r="A334" s="70">
        <v>42797</v>
      </c>
      <c r="B334" s="71" t="s">
        <v>8112</v>
      </c>
      <c r="C334" s="20">
        <v>103112</v>
      </c>
      <c r="D334" s="4" t="s">
        <v>182</v>
      </c>
      <c r="E334" s="17">
        <v>2760</v>
      </c>
      <c r="F334" s="78">
        <v>42798</v>
      </c>
      <c r="G334" s="17">
        <f t="shared" si="11"/>
        <v>2760</v>
      </c>
      <c r="H334" s="17">
        <f t="shared" si="12"/>
        <v>0</v>
      </c>
      <c r="I334" s="21"/>
    </row>
    <row r="335" spans="1:9" ht="15.75" x14ac:dyDescent="0.25">
      <c r="A335" s="70">
        <v>42797</v>
      </c>
      <c r="B335" s="71" t="s">
        <v>8113</v>
      </c>
      <c r="C335" s="20">
        <v>103113</v>
      </c>
      <c r="D335" s="4" t="s">
        <v>193</v>
      </c>
      <c r="E335" s="17">
        <v>1935</v>
      </c>
      <c r="F335" s="78">
        <v>42798</v>
      </c>
      <c r="G335" s="17">
        <f t="shared" si="11"/>
        <v>1935</v>
      </c>
      <c r="H335" s="17">
        <f t="shared" si="12"/>
        <v>0</v>
      </c>
      <c r="I335" s="21"/>
    </row>
    <row r="336" spans="1:9" ht="15.75" x14ac:dyDescent="0.25">
      <c r="A336" s="70">
        <v>42797</v>
      </c>
      <c r="B336" s="71" t="s">
        <v>8114</v>
      </c>
      <c r="C336" s="20">
        <v>103114</v>
      </c>
      <c r="D336" s="4" t="s">
        <v>57</v>
      </c>
      <c r="E336" s="17">
        <v>644</v>
      </c>
      <c r="F336" s="78">
        <v>42798</v>
      </c>
      <c r="G336" s="17">
        <f t="shared" si="11"/>
        <v>644</v>
      </c>
      <c r="H336" s="17">
        <f t="shared" si="12"/>
        <v>0</v>
      </c>
      <c r="I336" s="21"/>
    </row>
    <row r="337" spans="1:12" ht="15.75" x14ac:dyDescent="0.25">
      <c r="A337" s="70">
        <v>42797</v>
      </c>
      <c r="B337" s="71" t="s">
        <v>8115</v>
      </c>
      <c r="C337" s="20">
        <v>103115</v>
      </c>
      <c r="D337" s="4" t="s">
        <v>205</v>
      </c>
      <c r="E337" s="17">
        <v>39938.239999999998</v>
      </c>
      <c r="F337" s="78">
        <v>42797</v>
      </c>
      <c r="G337" s="17">
        <f t="shared" si="11"/>
        <v>39938.239999999998</v>
      </c>
      <c r="H337" s="17">
        <f t="shared" si="12"/>
        <v>0</v>
      </c>
      <c r="I337" s="21"/>
    </row>
    <row r="338" spans="1:12" ht="15.75" x14ac:dyDescent="0.25">
      <c r="A338" s="70">
        <v>42797</v>
      </c>
      <c r="B338" s="71" t="s">
        <v>8116</v>
      </c>
      <c r="C338" s="20">
        <v>103116</v>
      </c>
      <c r="D338" s="4" t="s">
        <v>289</v>
      </c>
      <c r="E338" s="17">
        <v>51011.92</v>
      </c>
      <c r="F338" s="78">
        <v>42818</v>
      </c>
      <c r="G338" s="17">
        <f t="shared" si="11"/>
        <v>51011.92</v>
      </c>
      <c r="H338" s="17">
        <f t="shared" si="12"/>
        <v>0</v>
      </c>
      <c r="I338" s="21"/>
    </row>
    <row r="339" spans="1:12" ht="15.75" x14ac:dyDescent="0.25">
      <c r="A339" s="70">
        <v>42797</v>
      </c>
      <c r="B339" s="71" t="s">
        <v>8117</v>
      </c>
      <c r="C339" s="20">
        <v>103117</v>
      </c>
      <c r="D339" s="4" t="s">
        <v>118</v>
      </c>
      <c r="E339" s="17">
        <v>30939.81</v>
      </c>
      <c r="F339" s="78">
        <v>42797</v>
      </c>
      <c r="G339" s="17">
        <f t="shared" si="11"/>
        <v>30939.81</v>
      </c>
      <c r="H339" s="17">
        <f t="shared" si="12"/>
        <v>0</v>
      </c>
      <c r="I339" s="21"/>
    </row>
    <row r="340" spans="1:12" ht="15.75" x14ac:dyDescent="0.25">
      <c r="A340" s="70">
        <v>42797</v>
      </c>
      <c r="B340" s="71" t="s">
        <v>8118</v>
      </c>
      <c r="C340" s="20">
        <v>103118</v>
      </c>
      <c r="D340" s="4" t="s">
        <v>354</v>
      </c>
      <c r="E340" s="17">
        <v>804.8</v>
      </c>
      <c r="F340" s="78">
        <v>42797</v>
      </c>
      <c r="G340" s="17">
        <f t="shared" si="11"/>
        <v>804.8</v>
      </c>
      <c r="H340" s="17">
        <f t="shared" si="12"/>
        <v>0</v>
      </c>
      <c r="I340" s="21"/>
    </row>
    <row r="341" spans="1:12" ht="15.75" x14ac:dyDescent="0.25">
      <c r="A341" s="70">
        <v>42797</v>
      </c>
      <c r="B341" s="71" t="s">
        <v>8119</v>
      </c>
      <c r="C341" s="20">
        <v>103119</v>
      </c>
      <c r="D341" s="4" t="s">
        <v>2986</v>
      </c>
      <c r="E341" s="17">
        <v>2812</v>
      </c>
      <c r="F341" s="78">
        <v>42797</v>
      </c>
      <c r="G341" s="17">
        <f t="shared" si="11"/>
        <v>2812</v>
      </c>
      <c r="H341" s="17">
        <f t="shared" si="12"/>
        <v>0</v>
      </c>
      <c r="I341" s="21"/>
    </row>
    <row r="342" spans="1:12" ht="15.75" x14ac:dyDescent="0.25">
      <c r="A342" s="70">
        <v>42797</v>
      </c>
      <c r="B342" s="71" t="s">
        <v>8120</v>
      </c>
      <c r="C342" s="20">
        <v>103120</v>
      </c>
      <c r="D342" s="4" t="s">
        <v>465</v>
      </c>
      <c r="E342" s="17">
        <v>5397.6</v>
      </c>
      <c r="F342" s="78">
        <v>42810</v>
      </c>
      <c r="G342" s="17">
        <f t="shared" si="11"/>
        <v>5397.6</v>
      </c>
      <c r="H342" s="17">
        <f t="shared" si="12"/>
        <v>0</v>
      </c>
      <c r="I342" s="21"/>
    </row>
    <row r="343" spans="1:12" ht="15.75" x14ac:dyDescent="0.25">
      <c r="A343" s="70">
        <v>42797</v>
      </c>
      <c r="B343" s="71" t="s">
        <v>8121</v>
      </c>
      <c r="C343" s="20">
        <v>103121</v>
      </c>
      <c r="D343" s="4" t="s">
        <v>312</v>
      </c>
      <c r="E343" s="17">
        <v>19819.400000000001</v>
      </c>
      <c r="F343" s="78">
        <v>42846</v>
      </c>
      <c r="G343" s="17">
        <f t="shared" si="11"/>
        <v>19819.400000000001</v>
      </c>
      <c r="H343" s="17">
        <f t="shared" si="12"/>
        <v>0</v>
      </c>
      <c r="I343" s="21"/>
    </row>
    <row r="344" spans="1:12" ht="15.75" x14ac:dyDescent="0.25">
      <c r="A344" s="70">
        <v>42797</v>
      </c>
      <c r="B344" s="71" t="s">
        <v>8122</v>
      </c>
      <c r="C344" s="20">
        <v>103122</v>
      </c>
      <c r="D344" s="4" t="s">
        <v>3637</v>
      </c>
      <c r="E344" s="17">
        <v>30525.200000000001</v>
      </c>
      <c r="F344" s="78">
        <v>42797</v>
      </c>
      <c r="G344" s="17">
        <f t="shared" si="11"/>
        <v>30525.200000000001</v>
      </c>
      <c r="H344" s="17">
        <f t="shared" si="12"/>
        <v>0</v>
      </c>
      <c r="I344" s="21"/>
    </row>
    <row r="345" spans="1:12" ht="15.75" x14ac:dyDescent="0.25">
      <c r="A345" s="70">
        <v>42797</v>
      </c>
      <c r="B345" s="71" t="s">
        <v>8123</v>
      </c>
      <c r="C345" s="20">
        <v>103123</v>
      </c>
      <c r="D345" s="4" t="s">
        <v>250</v>
      </c>
      <c r="E345" s="17">
        <v>3863.2</v>
      </c>
      <c r="F345" s="83" t="s">
        <v>7757</v>
      </c>
      <c r="G345" s="22">
        <f>1900+1963.2</f>
        <v>3863.2</v>
      </c>
      <c r="H345" s="22">
        <f t="shared" si="12"/>
        <v>0</v>
      </c>
      <c r="I345" s="21"/>
    </row>
    <row r="346" spans="1:12" ht="15.75" x14ac:dyDescent="0.25">
      <c r="A346" s="70">
        <v>42797</v>
      </c>
      <c r="B346" s="71" t="s">
        <v>8124</v>
      </c>
      <c r="C346" s="20">
        <v>103124</v>
      </c>
      <c r="D346" s="4" t="s">
        <v>122</v>
      </c>
      <c r="E346" s="17">
        <v>10507</v>
      </c>
      <c r="F346" s="78">
        <v>42804</v>
      </c>
      <c r="G346" s="17">
        <f t="shared" si="11"/>
        <v>10507</v>
      </c>
      <c r="H346" s="17">
        <f t="shared" si="12"/>
        <v>0</v>
      </c>
      <c r="I346" s="21"/>
    </row>
    <row r="347" spans="1:12" ht="15.75" x14ac:dyDescent="0.25">
      <c r="A347" s="70">
        <v>42797</v>
      </c>
      <c r="B347" s="71" t="s">
        <v>8125</v>
      </c>
      <c r="C347" s="20">
        <v>103125</v>
      </c>
      <c r="D347" s="4" t="s">
        <v>352</v>
      </c>
      <c r="E347" s="17">
        <v>2335.9</v>
      </c>
      <c r="F347" s="78">
        <v>42797</v>
      </c>
      <c r="G347" s="17">
        <f t="shared" si="11"/>
        <v>2335.9</v>
      </c>
      <c r="H347" s="17">
        <f t="shared" si="12"/>
        <v>0</v>
      </c>
      <c r="I347" s="21"/>
    </row>
    <row r="348" spans="1:12" ht="15.75" x14ac:dyDescent="0.25">
      <c r="A348" s="70">
        <v>42797</v>
      </c>
      <c r="B348" s="71" t="s">
        <v>8126</v>
      </c>
      <c r="C348" s="20">
        <v>103126</v>
      </c>
      <c r="D348" s="4" t="s">
        <v>289</v>
      </c>
      <c r="E348" s="17">
        <v>32047.62</v>
      </c>
      <c r="F348" s="78">
        <v>42818</v>
      </c>
      <c r="G348" s="17">
        <f t="shared" si="11"/>
        <v>32047.62</v>
      </c>
      <c r="H348" s="17">
        <f t="shared" si="12"/>
        <v>0</v>
      </c>
      <c r="I348" s="21"/>
    </row>
    <row r="349" spans="1:12" ht="15.75" x14ac:dyDescent="0.25">
      <c r="A349" s="70">
        <v>42797</v>
      </c>
      <c r="B349" s="71" t="s">
        <v>8127</v>
      </c>
      <c r="C349" s="20">
        <v>103127</v>
      </c>
      <c r="D349" s="4" t="s">
        <v>9</v>
      </c>
      <c r="E349" s="17">
        <v>3162.4</v>
      </c>
      <c r="F349" s="78">
        <v>42802</v>
      </c>
      <c r="G349" s="17">
        <f t="shared" si="11"/>
        <v>3162.4</v>
      </c>
      <c r="H349" s="17">
        <f t="shared" si="12"/>
        <v>0</v>
      </c>
      <c r="I349" s="21"/>
    </row>
    <row r="350" spans="1:12" ht="15.75" x14ac:dyDescent="0.25">
      <c r="A350" s="70">
        <v>42797</v>
      </c>
      <c r="B350" s="71" t="s">
        <v>8128</v>
      </c>
      <c r="C350" s="20">
        <v>103128</v>
      </c>
      <c r="D350" s="4" t="s">
        <v>222</v>
      </c>
      <c r="E350" s="17">
        <v>21768.3</v>
      </c>
      <c r="G350" s="17">
        <f t="shared" si="11"/>
        <v>21768.3</v>
      </c>
      <c r="H350" s="17">
        <f t="shared" si="12"/>
        <v>0</v>
      </c>
      <c r="I350" s="21"/>
    </row>
    <row r="351" spans="1:12" ht="15.75" x14ac:dyDescent="0.25">
      <c r="A351" s="70">
        <v>42797</v>
      </c>
      <c r="B351" s="71" t="s">
        <v>8129</v>
      </c>
      <c r="C351" s="20">
        <v>103129</v>
      </c>
      <c r="D351" s="4" t="s">
        <v>1126</v>
      </c>
      <c r="E351" s="17">
        <v>3120</v>
      </c>
      <c r="F351" s="78">
        <v>42802</v>
      </c>
      <c r="G351" s="17">
        <f t="shared" si="11"/>
        <v>3120</v>
      </c>
      <c r="H351" s="17">
        <f t="shared" si="12"/>
        <v>0</v>
      </c>
      <c r="I351" s="21"/>
    </row>
    <row r="352" spans="1:12" ht="18.75" x14ac:dyDescent="0.3">
      <c r="A352" s="70">
        <v>42797</v>
      </c>
      <c r="B352" s="71" t="s">
        <v>8130</v>
      </c>
      <c r="C352" s="20">
        <v>103130</v>
      </c>
      <c r="D352" s="4" t="s">
        <v>693</v>
      </c>
      <c r="E352" s="17">
        <v>25392.400000000001</v>
      </c>
      <c r="F352" s="78">
        <v>42803</v>
      </c>
      <c r="G352" s="17">
        <f t="shared" si="11"/>
        <v>25392.400000000001</v>
      </c>
      <c r="H352" s="17">
        <f t="shared" si="12"/>
        <v>0</v>
      </c>
      <c r="I352" s="21"/>
      <c r="K352" s="24"/>
      <c r="L352" s="24"/>
    </row>
    <row r="353" spans="1:9" ht="15.75" x14ac:dyDescent="0.25">
      <c r="A353" s="70">
        <v>42797</v>
      </c>
      <c r="B353" s="71" t="s">
        <v>8131</v>
      </c>
      <c r="C353" s="20">
        <v>103131</v>
      </c>
      <c r="D353" s="4" t="s">
        <v>211</v>
      </c>
      <c r="E353" s="17">
        <v>9013.4</v>
      </c>
      <c r="F353" s="78">
        <v>42797</v>
      </c>
      <c r="G353" s="17">
        <f t="shared" si="11"/>
        <v>9013.4</v>
      </c>
      <c r="H353" s="17">
        <f t="shared" si="12"/>
        <v>0</v>
      </c>
      <c r="I353" s="21"/>
    </row>
    <row r="354" spans="1:9" ht="15.75" x14ac:dyDescent="0.25">
      <c r="A354" s="70">
        <v>42797</v>
      </c>
      <c r="B354" s="71" t="s">
        <v>8132</v>
      </c>
      <c r="C354" s="20">
        <v>103132</v>
      </c>
      <c r="D354" s="4" t="s">
        <v>10</v>
      </c>
      <c r="E354" s="17">
        <v>221388.61</v>
      </c>
      <c r="F354" s="83" t="s">
        <v>8133</v>
      </c>
      <c r="G354" s="22">
        <f>25416.22+195972.39</f>
        <v>221388.61000000002</v>
      </c>
      <c r="H354" s="22">
        <f t="shared" si="12"/>
        <v>0</v>
      </c>
      <c r="I354" s="21"/>
    </row>
    <row r="355" spans="1:9" ht="15.75" x14ac:dyDescent="0.25">
      <c r="A355" s="70">
        <v>42797</v>
      </c>
      <c r="B355" s="71" t="s">
        <v>8134</v>
      </c>
      <c r="C355" s="20">
        <v>103133</v>
      </c>
      <c r="D355" s="4" t="s">
        <v>2240</v>
      </c>
      <c r="E355" s="17">
        <v>5905.5</v>
      </c>
      <c r="F355" s="78">
        <v>42797</v>
      </c>
      <c r="G355" s="17">
        <f t="shared" si="11"/>
        <v>5905.5</v>
      </c>
      <c r="H355" s="17">
        <f t="shared" si="12"/>
        <v>0</v>
      </c>
      <c r="I355" s="21"/>
    </row>
    <row r="356" spans="1:9" ht="15.75" x14ac:dyDescent="0.25">
      <c r="A356" s="70">
        <v>42797</v>
      </c>
      <c r="B356" s="71" t="s">
        <v>8135</v>
      </c>
      <c r="C356" s="20">
        <v>103134</v>
      </c>
      <c r="D356" s="4" t="s">
        <v>379</v>
      </c>
      <c r="E356" s="17">
        <v>1516</v>
      </c>
      <c r="F356" s="78">
        <v>42797</v>
      </c>
      <c r="G356" s="17">
        <f t="shared" si="11"/>
        <v>1516</v>
      </c>
      <c r="H356" s="17">
        <f t="shared" si="12"/>
        <v>0</v>
      </c>
      <c r="I356" s="21"/>
    </row>
    <row r="357" spans="1:9" ht="15.75" x14ac:dyDescent="0.25">
      <c r="A357" s="70">
        <v>42797</v>
      </c>
      <c r="B357" s="71" t="s">
        <v>8136</v>
      </c>
      <c r="C357" s="20">
        <v>103135</v>
      </c>
      <c r="D357" s="4" t="s">
        <v>10</v>
      </c>
      <c r="E357" s="17">
        <v>40468</v>
      </c>
      <c r="F357" s="78">
        <v>42803</v>
      </c>
      <c r="G357" s="17">
        <f t="shared" si="11"/>
        <v>40468</v>
      </c>
      <c r="H357" s="17">
        <f t="shared" si="12"/>
        <v>0</v>
      </c>
      <c r="I357" s="21"/>
    </row>
    <row r="358" spans="1:9" ht="15.75" x14ac:dyDescent="0.25">
      <c r="A358" s="70">
        <v>42797</v>
      </c>
      <c r="B358" s="71" t="s">
        <v>8137</v>
      </c>
      <c r="C358" s="20">
        <v>103136</v>
      </c>
      <c r="D358" s="4" t="s">
        <v>236</v>
      </c>
      <c r="E358" s="17">
        <v>39257.08</v>
      </c>
      <c r="F358" s="78">
        <v>42807</v>
      </c>
      <c r="G358" s="17">
        <f t="shared" si="11"/>
        <v>39257.08</v>
      </c>
      <c r="H358" s="17">
        <f t="shared" si="12"/>
        <v>0</v>
      </c>
      <c r="I358" s="21"/>
    </row>
    <row r="359" spans="1:9" ht="15.75" x14ac:dyDescent="0.25">
      <c r="A359" s="70">
        <v>42797</v>
      </c>
      <c r="B359" s="71" t="s">
        <v>8138</v>
      </c>
      <c r="C359" s="20">
        <v>103137</v>
      </c>
      <c r="D359" s="4" t="s">
        <v>10</v>
      </c>
      <c r="E359" s="17">
        <v>6093.9</v>
      </c>
      <c r="F359" s="78">
        <v>42803</v>
      </c>
      <c r="G359" s="17">
        <f t="shared" si="11"/>
        <v>6093.9</v>
      </c>
      <c r="H359" s="17">
        <f t="shared" si="12"/>
        <v>0</v>
      </c>
      <c r="I359" s="21"/>
    </row>
    <row r="360" spans="1:9" ht="15.75" x14ac:dyDescent="0.25">
      <c r="A360" s="70">
        <v>42797</v>
      </c>
      <c r="B360" s="71" t="s">
        <v>8139</v>
      </c>
      <c r="C360" s="20">
        <v>103138</v>
      </c>
      <c r="D360" s="4" t="s">
        <v>921</v>
      </c>
      <c r="E360" s="17">
        <v>4307.1000000000004</v>
      </c>
      <c r="F360" s="78">
        <v>42797</v>
      </c>
      <c r="G360" s="17">
        <f t="shared" si="11"/>
        <v>4307.1000000000004</v>
      </c>
      <c r="H360" s="17">
        <f t="shared" si="12"/>
        <v>0</v>
      </c>
      <c r="I360" s="21"/>
    </row>
    <row r="361" spans="1:9" ht="15.75" x14ac:dyDescent="0.25">
      <c r="A361" s="70">
        <v>42797</v>
      </c>
      <c r="B361" s="71" t="s">
        <v>8140</v>
      </c>
      <c r="C361" s="20">
        <v>103139</v>
      </c>
      <c r="D361" s="4" t="s">
        <v>55</v>
      </c>
      <c r="E361" s="17">
        <v>3637.7</v>
      </c>
      <c r="F361" s="78">
        <v>42797</v>
      </c>
      <c r="G361" s="17">
        <f t="shared" si="11"/>
        <v>3637.7</v>
      </c>
      <c r="H361" s="17">
        <f t="shared" si="12"/>
        <v>0</v>
      </c>
      <c r="I361" s="21"/>
    </row>
    <row r="362" spans="1:9" ht="15.75" x14ac:dyDescent="0.25">
      <c r="A362" s="70">
        <v>42797</v>
      </c>
      <c r="B362" s="71" t="s">
        <v>8141</v>
      </c>
      <c r="C362" s="20">
        <v>103140</v>
      </c>
      <c r="D362" s="4" t="s">
        <v>220</v>
      </c>
      <c r="E362" s="17">
        <v>2010.8</v>
      </c>
      <c r="F362" s="78">
        <v>42798</v>
      </c>
      <c r="G362" s="17">
        <f t="shared" si="11"/>
        <v>2010.8</v>
      </c>
      <c r="H362" s="17">
        <f t="shared" si="12"/>
        <v>0</v>
      </c>
      <c r="I362" s="21"/>
    </row>
    <row r="363" spans="1:9" ht="15.75" x14ac:dyDescent="0.25">
      <c r="A363" s="70">
        <v>42798</v>
      </c>
      <c r="B363" s="71" t="s">
        <v>8142</v>
      </c>
      <c r="C363" s="20">
        <v>103141</v>
      </c>
      <c r="D363" s="4" t="s">
        <v>374</v>
      </c>
      <c r="E363" s="17">
        <v>1957.5</v>
      </c>
      <c r="F363" s="78">
        <v>42798</v>
      </c>
      <c r="G363" s="17">
        <f t="shared" si="11"/>
        <v>1957.5</v>
      </c>
      <c r="H363" s="17">
        <f t="shared" si="12"/>
        <v>0</v>
      </c>
      <c r="I363" s="21"/>
    </row>
    <row r="364" spans="1:9" ht="15.75" x14ac:dyDescent="0.25">
      <c r="A364" s="70">
        <v>42798</v>
      </c>
      <c r="B364" s="71" t="s">
        <v>8143</v>
      </c>
      <c r="C364" s="20">
        <v>103142</v>
      </c>
      <c r="D364" s="4" t="s">
        <v>231</v>
      </c>
      <c r="E364" s="17">
        <v>9118</v>
      </c>
      <c r="F364" s="78">
        <v>42799</v>
      </c>
      <c r="G364" s="17">
        <f t="shared" si="11"/>
        <v>9118</v>
      </c>
      <c r="H364" s="17">
        <f t="shared" si="12"/>
        <v>0</v>
      </c>
      <c r="I364" s="21"/>
    </row>
    <row r="365" spans="1:9" ht="15.75" customHeight="1" x14ac:dyDescent="0.25">
      <c r="A365" s="70">
        <v>42798</v>
      </c>
      <c r="B365" s="71" t="s">
        <v>8144</v>
      </c>
      <c r="C365" s="20">
        <v>103143</v>
      </c>
      <c r="D365" s="4" t="s">
        <v>28</v>
      </c>
      <c r="E365" s="17">
        <v>4485.6000000000004</v>
      </c>
      <c r="F365" s="78">
        <v>42798</v>
      </c>
      <c r="G365" s="17">
        <f t="shared" si="11"/>
        <v>4485.6000000000004</v>
      </c>
      <c r="H365" s="17">
        <f t="shared" si="12"/>
        <v>0</v>
      </c>
      <c r="I365" s="21"/>
    </row>
    <row r="366" spans="1:9" ht="15.75" x14ac:dyDescent="0.25">
      <c r="A366" s="70">
        <v>42798</v>
      </c>
      <c r="B366" s="71" t="s">
        <v>8145</v>
      </c>
      <c r="C366" s="20">
        <v>103144</v>
      </c>
      <c r="D366" s="4" t="s">
        <v>231</v>
      </c>
      <c r="E366" s="17">
        <v>38475.699999999997</v>
      </c>
      <c r="F366" s="78">
        <v>42799</v>
      </c>
      <c r="G366" s="17">
        <f t="shared" si="11"/>
        <v>38475.699999999997</v>
      </c>
      <c r="H366" s="17">
        <f t="shared" si="12"/>
        <v>0</v>
      </c>
      <c r="I366" s="21"/>
    </row>
    <row r="367" spans="1:9" ht="15.75" x14ac:dyDescent="0.25">
      <c r="A367" s="70">
        <v>42798</v>
      </c>
      <c r="B367" s="71" t="s">
        <v>8146</v>
      </c>
      <c r="C367" s="20">
        <v>103145</v>
      </c>
      <c r="D367" s="4" t="s">
        <v>55</v>
      </c>
      <c r="E367" s="17">
        <v>7322</v>
      </c>
      <c r="F367" s="78">
        <v>42798</v>
      </c>
      <c r="G367" s="17">
        <f t="shared" si="11"/>
        <v>7322</v>
      </c>
      <c r="H367" s="17">
        <f t="shared" si="12"/>
        <v>0</v>
      </c>
      <c r="I367" s="21"/>
    </row>
    <row r="368" spans="1:9" ht="15.75" x14ac:dyDescent="0.25">
      <c r="A368" s="70">
        <v>42798</v>
      </c>
      <c r="B368" s="71" t="s">
        <v>8147</v>
      </c>
      <c r="C368" s="20">
        <v>103146</v>
      </c>
      <c r="D368" s="4" t="s">
        <v>26</v>
      </c>
      <c r="E368" s="17">
        <v>18960</v>
      </c>
      <c r="F368" s="78">
        <v>42798</v>
      </c>
      <c r="G368" s="17">
        <f t="shared" si="11"/>
        <v>18960</v>
      </c>
      <c r="H368" s="17">
        <f t="shared" si="12"/>
        <v>0</v>
      </c>
      <c r="I368" s="21"/>
    </row>
    <row r="369" spans="1:9" ht="15.75" x14ac:dyDescent="0.25">
      <c r="A369" s="70">
        <v>42798</v>
      </c>
      <c r="B369" s="71" t="s">
        <v>8148</v>
      </c>
      <c r="C369" s="20">
        <v>103147</v>
      </c>
      <c r="D369" s="4" t="s">
        <v>35</v>
      </c>
      <c r="E369" s="17">
        <v>31506.799999999999</v>
      </c>
      <c r="F369" s="83" t="s">
        <v>8149</v>
      </c>
      <c r="G369" s="22">
        <f>24000+7506.8</f>
        <v>31506.799999999999</v>
      </c>
      <c r="H369" s="22">
        <f t="shared" si="12"/>
        <v>0</v>
      </c>
      <c r="I369" s="21"/>
    </row>
    <row r="370" spans="1:9" ht="15.75" x14ac:dyDescent="0.25">
      <c r="A370" s="70">
        <v>42798</v>
      </c>
      <c r="B370" s="71" t="s">
        <v>8150</v>
      </c>
      <c r="C370" s="20">
        <v>103148</v>
      </c>
      <c r="D370" s="4" t="s">
        <v>1335</v>
      </c>
      <c r="E370" s="17">
        <v>8353.7999999999993</v>
      </c>
      <c r="F370" s="78">
        <v>42798</v>
      </c>
      <c r="G370" s="17">
        <f t="shared" si="11"/>
        <v>8353.7999999999993</v>
      </c>
      <c r="H370" s="17">
        <f t="shared" si="12"/>
        <v>0</v>
      </c>
      <c r="I370" s="21"/>
    </row>
    <row r="371" spans="1:9" ht="15.75" x14ac:dyDescent="0.25">
      <c r="A371" s="70">
        <v>42798</v>
      </c>
      <c r="B371" s="71" t="s">
        <v>8151</v>
      </c>
      <c r="C371" s="20">
        <v>103149</v>
      </c>
      <c r="D371" s="4" t="s">
        <v>17</v>
      </c>
      <c r="E371" s="17">
        <v>5060</v>
      </c>
      <c r="F371" s="78">
        <v>42798</v>
      </c>
      <c r="G371" s="17">
        <f t="shared" si="11"/>
        <v>5060</v>
      </c>
      <c r="H371" s="17">
        <f t="shared" si="12"/>
        <v>0</v>
      </c>
      <c r="I371" s="21"/>
    </row>
    <row r="372" spans="1:9" ht="15.75" x14ac:dyDescent="0.25">
      <c r="A372" s="70">
        <v>42798</v>
      </c>
      <c r="B372" s="71" t="s">
        <v>8152</v>
      </c>
      <c r="C372" s="20">
        <v>103150</v>
      </c>
      <c r="D372" s="4" t="s">
        <v>19</v>
      </c>
      <c r="E372" s="17">
        <v>1380</v>
      </c>
      <c r="F372" s="78">
        <v>42798</v>
      </c>
      <c r="G372" s="17">
        <f t="shared" si="11"/>
        <v>1380</v>
      </c>
      <c r="H372" s="17">
        <f t="shared" si="12"/>
        <v>0</v>
      </c>
      <c r="I372" s="21"/>
    </row>
    <row r="373" spans="1:9" ht="15.75" x14ac:dyDescent="0.25">
      <c r="A373" s="70">
        <v>42798</v>
      </c>
      <c r="B373" s="71" t="s">
        <v>8153</v>
      </c>
      <c r="C373" s="20">
        <v>103151</v>
      </c>
      <c r="D373" s="4" t="s">
        <v>428</v>
      </c>
      <c r="E373" s="17">
        <v>1927</v>
      </c>
      <c r="F373" s="78">
        <v>42800</v>
      </c>
      <c r="G373" s="17">
        <f t="shared" si="11"/>
        <v>1927</v>
      </c>
      <c r="H373" s="17">
        <f t="shared" si="12"/>
        <v>0</v>
      </c>
      <c r="I373" s="21"/>
    </row>
    <row r="374" spans="1:9" ht="15.75" x14ac:dyDescent="0.25">
      <c r="A374" s="70">
        <v>42798</v>
      </c>
      <c r="B374" s="71" t="s">
        <v>8154</v>
      </c>
      <c r="C374" s="20">
        <v>103152</v>
      </c>
      <c r="D374" s="4" t="s">
        <v>1335</v>
      </c>
      <c r="E374" s="17">
        <v>253.3</v>
      </c>
      <c r="F374" s="78">
        <v>42798</v>
      </c>
      <c r="G374" s="17">
        <f t="shared" si="11"/>
        <v>253.3</v>
      </c>
      <c r="H374" s="17">
        <f t="shared" si="12"/>
        <v>0</v>
      </c>
      <c r="I374" s="21"/>
    </row>
    <row r="375" spans="1:9" ht="15.75" x14ac:dyDescent="0.25">
      <c r="A375" s="70">
        <v>42798</v>
      </c>
      <c r="B375" s="71" t="s">
        <v>8155</v>
      </c>
      <c r="C375" s="20">
        <v>103153</v>
      </c>
      <c r="D375" s="4" t="s">
        <v>32</v>
      </c>
      <c r="E375" s="17">
        <v>13173</v>
      </c>
      <c r="F375" s="78">
        <v>42803</v>
      </c>
      <c r="G375" s="17">
        <f t="shared" si="11"/>
        <v>13173</v>
      </c>
      <c r="H375" s="17">
        <f t="shared" si="12"/>
        <v>0</v>
      </c>
      <c r="I375" s="21"/>
    </row>
    <row r="376" spans="1:9" ht="15.75" x14ac:dyDescent="0.25">
      <c r="A376" s="70">
        <v>42798</v>
      </c>
      <c r="B376" s="71" t="s">
        <v>8156</v>
      </c>
      <c r="C376" s="20">
        <v>103154</v>
      </c>
      <c r="D376" s="4" t="s">
        <v>222</v>
      </c>
      <c r="E376" s="17">
        <v>20345.599999999999</v>
      </c>
      <c r="F376" s="78">
        <v>42800</v>
      </c>
      <c r="G376" s="17">
        <f t="shared" si="11"/>
        <v>20345.599999999999</v>
      </c>
      <c r="H376" s="17">
        <f t="shared" si="12"/>
        <v>0</v>
      </c>
      <c r="I376" s="21"/>
    </row>
    <row r="377" spans="1:9" ht="15.75" x14ac:dyDescent="0.25">
      <c r="A377" s="70">
        <v>42798</v>
      </c>
      <c r="B377" s="71" t="s">
        <v>8157</v>
      </c>
      <c r="C377" s="20">
        <v>103155</v>
      </c>
      <c r="D377" s="4" t="s">
        <v>32</v>
      </c>
      <c r="E377" s="17">
        <v>1120</v>
      </c>
      <c r="F377" s="78">
        <v>42803</v>
      </c>
      <c r="G377" s="17">
        <f t="shared" si="11"/>
        <v>1120</v>
      </c>
      <c r="H377" s="17">
        <f t="shared" si="12"/>
        <v>0</v>
      </c>
      <c r="I377" s="21"/>
    </row>
    <row r="378" spans="1:9" ht="15.75" x14ac:dyDescent="0.25">
      <c r="A378" s="70">
        <v>42798</v>
      </c>
      <c r="B378" s="71" t="s">
        <v>8158</v>
      </c>
      <c r="C378" s="20">
        <v>103156</v>
      </c>
      <c r="D378" s="4" t="s">
        <v>69</v>
      </c>
      <c r="E378" s="17">
        <v>1956.7</v>
      </c>
      <c r="F378" s="78">
        <v>42798</v>
      </c>
      <c r="G378" s="17">
        <f t="shared" si="11"/>
        <v>1956.7</v>
      </c>
      <c r="H378" s="17">
        <f t="shared" si="12"/>
        <v>0</v>
      </c>
      <c r="I378" s="21"/>
    </row>
    <row r="379" spans="1:9" ht="15.75" x14ac:dyDescent="0.25">
      <c r="A379" s="70">
        <v>42798</v>
      </c>
      <c r="B379" s="71" t="s">
        <v>8159</v>
      </c>
      <c r="C379" s="20">
        <v>103157</v>
      </c>
      <c r="D379" s="15" t="s">
        <v>974</v>
      </c>
      <c r="E379" s="16">
        <v>0</v>
      </c>
      <c r="F379" s="145" t="s">
        <v>95</v>
      </c>
      <c r="G379" s="16">
        <f t="shared" si="11"/>
        <v>0</v>
      </c>
      <c r="H379" s="16">
        <f t="shared" si="12"/>
        <v>0</v>
      </c>
      <c r="I379" s="21"/>
    </row>
    <row r="380" spans="1:9" ht="15.75" x14ac:dyDescent="0.25">
      <c r="A380" s="70">
        <v>42798</v>
      </c>
      <c r="B380" s="71" t="s">
        <v>8160</v>
      </c>
      <c r="C380" s="20">
        <v>103158</v>
      </c>
      <c r="D380" s="4" t="s">
        <v>974</v>
      </c>
      <c r="E380" s="17">
        <v>6147.2</v>
      </c>
      <c r="F380" s="78">
        <v>42798</v>
      </c>
      <c r="G380" s="17">
        <f t="shared" si="11"/>
        <v>6147.2</v>
      </c>
      <c r="H380" s="17">
        <f t="shared" si="12"/>
        <v>0</v>
      </c>
      <c r="I380" s="21"/>
    </row>
    <row r="381" spans="1:9" ht="15.75" x14ac:dyDescent="0.25">
      <c r="A381" s="70">
        <v>42798</v>
      </c>
      <c r="B381" s="71" t="s">
        <v>8161</v>
      </c>
      <c r="C381" s="20">
        <v>103159</v>
      </c>
      <c r="D381" s="4" t="s">
        <v>49</v>
      </c>
      <c r="E381" s="17">
        <v>25185.599999999999</v>
      </c>
      <c r="F381" s="78">
        <v>42801</v>
      </c>
      <c r="G381" s="17">
        <f t="shared" si="11"/>
        <v>25185.599999999999</v>
      </c>
      <c r="H381" s="17">
        <f t="shared" si="12"/>
        <v>0</v>
      </c>
      <c r="I381" s="21"/>
    </row>
    <row r="382" spans="1:9" ht="15.75" x14ac:dyDescent="0.25">
      <c r="A382" s="70">
        <v>42798</v>
      </c>
      <c r="B382" s="71" t="s">
        <v>8162</v>
      </c>
      <c r="C382" s="20">
        <v>103160</v>
      </c>
      <c r="D382" s="4" t="s">
        <v>250</v>
      </c>
      <c r="E382" s="17">
        <v>12709.5</v>
      </c>
      <c r="F382" s="83" t="s">
        <v>8163</v>
      </c>
      <c r="G382" s="22">
        <f>10000+2709.5</f>
        <v>12709.5</v>
      </c>
      <c r="H382" s="22">
        <f t="shared" si="12"/>
        <v>0</v>
      </c>
      <c r="I382" s="21"/>
    </row>
    <row r="383" spans="1:9" ht="15.75" x14ac:dyDescent="0.25">
      <c r="A383" s="70">
        <v>42798</v>
      </c>
      <c r="B383" s="71" t="s">
        <v>8164</v>
      </c>
      <c r="C383" s="20">
        <v>103161</v>
      </c>
      <c r="D383" s="4" t="s">
        <v>509</v>
      </c>
      <c r="E383" s="17">
        <v>27642</v>
      </c>
      <c r="F383" s="83" t="s">
        <v>8165</v>
      </c>
      <c r="G383" s="22">
        <f>798+26844</f>
        <v>27642</v>
      </c>
      <c r="H383" s="22">
        <f t="shared" si="12"/>
        <v>0</v>
      </c>
      <c r="I383" s="21"/>
    </row>
    <row r="384" spans="1:9" ht="15.75" x14ac:dyDescent="0.25">
      <c r="A384" s="70">
        <v>42798</v>
      </c>
      <c r="B384" s="71" t="s">
        <v>8166</v>
      </c>
      <c r="C384" s="20">
        <v>103162</v>
      </c>
      <c r="D384" s="4" t="s">
        <v>38</v>
      </c>
      <c r="E384" s="17">
        <v>6849.5</v>
      </c>
      <c r="F384" s="78">
        <v>42802</v>
      </c>
      <c r="G384" s="17">
        <f t="shared" si="11"/>
        <v>6849.5</v>
      </c>
      <c r="H384" s="17">
        <f t="shared" si="12"/>
        <v>0</v>
      </c>
      <c r="I384" s="21"/>
    </row>
    <row r="385" spans="1:9" ht="15.75" x14ac:dyDescent="0.25">
      <c r="A385" s="70">
        <v>42798</v>
      </c>
      <c r="B385" s="71" t="s">
        <v>8167</v>
      </c>
      <c r="C385" s="20">
        <v>103163</v>
      </c>
      <c r="D385" s="4" t="s">
        <v>51</v>
      </c>
      <c r="E385" s="17">
        <v>8022.4</v>
      </c>
      <c r="F385" s="83" t="s">
        <v>8163</v>
      </c>
      <c r="G385" s="22">
        <f>6500+1522.4</f>
        <v>8022.4</v>
      </c>
      <c r="H385" s="22">
        <f t="shared" si="12"/>
        <v>0</v>
      </c>
      <c r="I385" s="21"/>
    </row>
    <row r="386" spans="1:9" ht="15.75" x14ac:dyDescent="0.25">
      <c r="A386" s="70">
        <v>42798</v>
      </c>
      <c r="B386" s="71" t="s">
        <v>8168</v>
      </c>
      <c r="C386" s="20">
        <v>103164</v>
      </c>
      <c r="D386" s="4" t="s">
        <v>721</v>
      </c>
      <c r="E386" s="17">
        <v>7196.5</v>
      </c>
      <c r="F386" s="78">
        <v>42798</v>
      </c>
      <c r="G386" s="17">
        <f>E386</f>
        <v>7196.5</v>
      </c>
      <c r="H386" s="17">
        <f t="shared" si="12"/>
        <v>0</v>
      </c>
      <c r="I386" s="21"/>
    </row>
    <row r="387" spans="1:9" ht="15.75" x14ac:dyDescent="0.25">
      <c r="A387" s="70">
        <v>42798</v>
      </c>
      <c r="B387" s="71" t="s">
        <v>8169</v>
      </c>
      <c r="C387" s="20">
        <v>103165</v>
      </c>
      <c r="D387" s="4" t="s">
        <v>43</v>
      </c>
      <c r="E387" s="17">
        <v>14577.6</v>
      </c>
      <c r="F387" s="78">
        <v>42800</v>
      </c>
      <c r="G387" s="17">
        <f t="shared" si="11"/>
        <v>14577.6</v>
      </c>
      <c r="H387" s="17">
        <f t="shared" si="12"/>
        <v>0</v>
      </c>
      <c r="I387" s="21"/>
    </row>
    <row r="388" spans="1:9" ht="15.75" x14ac:dyDescent="0.25">
      <c r="A388" s="70">
        <v>42798</v>
      </c>
      <c r="B388" s="71" t="s">
        <v>8170</v>
      </c>
      <c r="C388" s="20">
        <v>103166</v>
      </c>
      <c r="D388" s="4" t="s">
        <v>40</v>
      </c>
      <c r="E388" s="17">
        <v>228</v>
      </c>
      <c r="F388" s="78">
        <v>42800</v>
      </c>
      <c r="G388" s="17">
        <f t="shared" ref="G388:G451" si="13">E388</f>
        <v>228</v>
      </c>
      <c r="H388" s="17">
        <f t="shared" ref="H388:H451" si="14">E388-G388</f>
        <v>0</v>
      </c>
      <c r="I388" s="21"/>
    </row>
    <row r="389" spans="1:9" ht="30" x14ac:dyDescent="0.25">
      <c r="A389" s="70">
        <v>42798</v>
      </c>
      <c r="B389" s="79" t="s">
        <v>8171</v>
      </c>
      <c r="C389" s="80">
        <v>103167</v>
      </c>
      <c r="D389" s="81" t="s">
        <v>253</v>
      </c>
      <c r="E389" s="82">
        <v>34933.800000000003</v>
      </c>
      <c r="F389" s="83" t="s">
        <v>8172</v>
      </c>
      <c r="G389" s="84">
        <f>8000+21500+5433.8</f>
        <v>34933.800000000003</v>
      </c>
      <c r="H389" s="84">
        <f t="shared" si="14"/>
        <v>0</v>
      </c>
      <c r="I389" s="21"/>
    </row>
    <row r="390" spans="1:9" ht="15.75" x14ac:dyDescent="0.25">
      <c r="A390" s="70">
        <v>42798</v>
      </c>
      <c r="B390" s="71" t="s">
        <v>8173</v>
      </c>
      <c r="C390" s="20">
        <v>103168</v>
      </c>
      <c r="D390" s="4" t="s">
        <v>1870</v>
      </c>
      <c r="E390" s="17">
        <v>3840.6</v>
      </c>
      <c r="F390" s="78">
        <v>42798</v>
      </c>
      <c r="G390" s="17">
        <f t="shared" si="13"/>
        <v>3840.6</v>
      </c>
      <c r="H390" s="17">
        <f t="shared" si="14"/>
        <v>0</v>
      </c>
      <c r="I390" s="21"/>
    </row>
    <row r="391" spans="1:9" ht="15.75" x14ac:dyDescent="0.25">
      <c r="A391" s="70">
        <v>42798</v>
      </c>
      <c r="B391" s="71" t="s">
        <v>8174</v>
      </c>
      <c r="C391" s="20">
        <v>103169</v>
      </c>
      <c r="D391" s="4" t="s">
        <v>1116</v>
      </c>
      <c r="E391" s="17">
        <v>4120.5</v>
      </c>
      <c r="F391" s="78">
        <v>42799</v>
      </c>
      <c r="G391" s="17">
        <f t="shared" si="13"/>
        <v>4120.5</v>
      </c>
      <c r="H391" s="17">
        <f t="shared" si="14"/>
        <v>0</v>
      </c>
      <c r="I391" s="21"/>
    </row>
    <row r="392" spans="1:9" ht="15.75" x14ac:dyDescent="0.25">
      <c r="A392" s="70">
        <v>42798</v>
      </c>
      <c r="B392" s="71" t="s">
        <v>8175</v>
      </c>
      <c r="C392" s="20">
        <v>103170</v>
      </c>
      <c r="D392" s="4" t="s">
        <v>47</v>
      </c>
      <c r="E392" s="17">
        <v>853.2</v>
      </c>
      <c r="F392" s="78">
        <v>42798</v>
      </c>
      <c r="G392" s="17">
        <f t="shared" si="13"/>
        <v>853.2</v>
      </c>
      <c r="H392" s="17">
        <f t="shared" si="14"/>
        <v>0</v>
      </c>
      <c r="I392" s="21"/>
    </row>
    <row r="393" spans="1:9" ht="15.75" x14ac:dyDescent="0.25">
      <c r="A393" s="70">
        <v>42798</v>
      </c>
      <c r="B393" s="71" t="s">
        <v>8176</v>
      </c>
      <c r="C393" s="20">
        <v>103171</v>
      </c>
      <c r="D393" s="4" t="s">
        <v>312</v>
      </c>
      <c r="E393" s="17">
        <v>12012.6</v>
      </c>
      <c r="F393" s="78">
        <v>42846</v>
      </c>
      <c r="G393" s="17">
        <f t="shared" si="13"/>
        <v>12012.6</v>
      </c>
      <c r="H393" s="17">
        <f t="shared" si="14"/>
        <v>0</v>
      </c>
      <c r="I393" s="21"/>
    </row>
    <row r="394" spans="1:9" ht="15.75" x14ac:dyDescent="0.25">
      <c r="A394" s="70">
        <v>42798</v>
      </c>
      <c r="B394" s="71" t="s">
        <v>8177</v>
      </c>
      <c r="C394" s="20">
        <v>103172</v>
      </c>
      <c r="D394" s="4" t="s">
        <v>457</v>
      </c>
      <c r="E394" s="17">
        <v>1608</v>
      </c>
      <c r="F394" s="78">
        <v>42798</v>
      </c>
      <c r="G394" s="17">
        <f t="shared" si="13"/>
        <v>1608</v>
      </c>
      <c r="H394" s="17">
        <f t="shared" si="14"/>
        <v>0</v>
      </c>
      <c r="I394" s="21"/>
    </row>
    <row r="395" spans="1:9" ht="15.75" x14ac:dyDescent="0.25">
      <c r="A395" s="70">
        <v>42798</v>
      </c>
      <c r="B395" s="71" t="s">
        <v>8178</v>
      </c>
      <c r="C395" s="20">
        <v>103173</v>
      </c>
      <c r="D395" s="4" t="s">
        <v>30</v>
      </c>
      <c r="E395" s="17">
        <v>432</v>
      </c>
      <c r="F395" s="78">
        <v>42798</v>
      </c>
      <c r="G395" s="17">
        <f t="shared" si="13"/>
        <v>432</v>
      </c>
      <c r="H395" s="17">
        <f t="shared" si="14"/>
        <v>0</v>
      </c>
      <c r="I395" s="21"/>
    </row>
    <row r="396" spans="1:9" ht="15.75" x14ac:dyDescent="0.25">
      <c r="A396" s="70">
        <v>42798</v>
      </c>
      <c r="B396" s="71" t="s">
        <v>8179</v>
      </c>
      <c r="C396" s="20">
        <v>103174</v>
      </c>
      <c r="D396" s="4" t="s">
        <v>30</v>
      </c>
      <c r="E396" s="17">
        <v>1809.6</v>
      </c>
      <c r="F396" s="78">
        <v>42798</v>
      </c>
      <c r="G396" s="17">
        <f t="shared" si="13"/>
        <v>1809.6</v>
      </c>
      <c r="H396" s="17">
        <f t="shared" si="14"/>
        <v>0</v>
      </c>
      <c r="I396" s="21"/>
    </row>
    <row r="397" spans="1:9" ht="15.75" x14ac:dyDescent="0.25">
      <c r="A397" s="70">
        <v>42798</v>
      </c>
      <c r="B397" s="71" t="s">
        <v>8180</v>
      </c>
      <c r="C397" s="20">
        <v>103175</v>
      </c>
      <c r="D397" s="4" t="s">
        <v>79</v>
      </c>
      <c r="E397" s="17">
        <v>3016.2</v>
      </c>
      <c r="F397" s="78">
        <v>42798</v>
      </c>
      <c r="G397" s="17">
        <f t="shared" si="13"/>
        <v>3016.2</v>
      </c>
      <c r="H397" s="17">
        <f t="shared" si="14"/>
        <v>0</v>
      </c>
      <c r="I397" s="21"/>
    </row>
    <row r="398" spans="1:9" ht="15.75" x14ac:dyDescent="0.25">
      <c r="A398" s="70">
        <v>42798</v>
      </c>
      <c r="B398" s="71" t="s">
        <v>8181</v>
      </c>
      <c r="C398" s="20">
        <v>103176</v>
      </c>
      <c r="D398" s="4" t="s">
        <v>21</v>
      </c>
      <c r="E398" s="17">
        <v>64360.800000000003</v>
      </c>
      <c r="F398" s="78">
        <v>42811</v>
      </c>
      <c r="G398" s="17">
        <f t="shared" si="13"/>
        <v>64360.800000000003</v>
      </c>
      <c r="H398" s="17">
        <f t="shared" si="14"/>
        <v>0</v>
      </c>
      <c r="I398" s="21"/>
    </row>
    <row r="399" spans="1:9" ht="15.75" x14ac:dyDescent="0.25">
      <c r="A399" s="70">
        <v>42798</v>
      </c>
      <c r="B399" s="71" t="s">
        <v>8182</v>
      </c>
      <c r="C399" s="20">
        <v>103177</v>
      </c>
      <c r="D399" s="4" t="s">
        <v>101</v>
      </c>
      <c r="E399" s="17">
        <v>1844.6</v>
      </c>
      <c r="F399" s="78">
        <v>42798</v>
      </c>
      <c r="G399" s="17">
        <f t="shared" si="13"/>
        <v>1844.6</v>
      </c>
      <c r="H399" s="17">
        <f t="shared" si="14"/>
        <v>0</v>
      </c>
      <c r="I399" s="21"/>
    </row>
    <row r="400" spans="1:9" ht="15.75" x14ac:dyDescent="0.25">
      <c r="A400" s="70">
        <v>42798</v>
      </c>
      <c r="B400" s="71" t="s">
        <v>8183</v>
      </c>
      <c r="C400" s="20">
        <v>103178</v>
      </c>
      <c r="D400" s="4" t="s">
        <v>697</v>
      </c>
      <c r="E400" s="17">
        <v>3105</v>
      </c>
      <c r="F400" s="78">
        <v>42802</v>
      </c>
      <c r="G400" s="17">
        <f t="shared" si="13"/>
        <v>3105</v>
      </c>
      <c r="H400" s="17">
        <f t="shared" si="14"/>
        <v>0</v>
      </c>
      <c r="I400" s="21"/>
    </row>
    <row r="401" spans="1:9" ht="15.75" x14ac:dyDescent="0.25">
      <c r="A401" s="70">
        <v>42798</v>
      </c>
      <c r="B401" s="71" t="s">
        <v>8184</v>
      </c>
      <c r="C401" s="20">
        <v>103179</v>
      </c>
      <c r="D401" s="4" t="s">
        <v>281</v>
      </c>
      <c r="E401" s="17">
        <v>2188.8000000000002</v>
      </c>
      <c r="F401" s="78">
        <v>42798</v>
      </c>
      <c r="G401" s="17">
        <f t="shared" si="13"/>
        <v>2188.8000000000002</v>
      </c>
      <c r="H401" s="17">
        <f t="shared" si="14"/>
        <v>0</v>
      </c>
      <c r="I401" s="21"/>
    </row>
    <row r="402" spans="1:9" ht="15.75" x14ac:dyDescent="0.25">
      <c r="A402" s="70">
        <v>42798</v>
      </c>
      <c r="B402" s="71" t="s">
        <v>8185</v>
      </c>
      <c r="C402" s="20">
        <v>103180</v>
      </c>
      <c r="D402" s="4" t="s">
        <v>240</v>
      </c>
      <c r="E402" s="17">
        <v>5805.2</v>
      </c>
      <c r="F402" s="78">
        <v>42798</v>
      </c>
      <c r="G402" s="17">
        <f t="shared" si="13"/>
        <v>5805.2</v>
      </c>
      <c r="H402" s="17">
        <f t="shared" si="14"/>
        <v>0</v>
      </c>
      <c r="I402" s="21"/>
    </row>
    <row r="403" spans="1:9" ht="15.75" x14ac:dyDescent="0.25">
      <c r="A403" s="70">
        <v>42798</v>
      </c>
      <c r="B403" s="71" t="s">
        <v>8186</v>
      </c>
      <c r="C403" s="20">
        <v>103181</v>
      </c>
      <c r="D403" s="4" t="s">
        <v>4369</v>
      </c>
      <c r="E403" s="17">
        <v>1514.2</v>
      </c>
      <c r="F403" s="78">
        <v>42798</v>
      </c>
      <c r="G403" s="17">
        <f t="shared" si="13"/>
        <v>1514.2</v>
      </c>
      <c r="H403" s="17">
        <f t="shared" si="14"/>
        <v>0</v>
      </c>
      <c r="I403" s="21"/>
    </row>
    <row r="404" spans="1:9" ht="15.75" x14ac:dyDescent="0.25">
      <c r="A404" s="70">
        <v>42798</v>
      </c>
      <c r="B404" s="71" t="s">
        <v>8187</v>
      </c>
      <c r="C404" s="20">
        <v>103182</v>
      </c>
      <c r="D404" s="4" t="s">
        <v>103</v>
      </c>
      <c r="E404" s="17">
        <v>3758.2</v>
      </c>
      <c r="F404" s="78">
        <v>42800</v>
      </c>
      <c r="G404" s="17">
        <f t="shared" si="13"/>
        <v>3758.2</v>
      </c>
      <c r="H404" s="17">
        <f t="shared" si="14"/>
        <v>0</v>
      </c>
      <c r="I404" s="21"/>
    </row>
    <row r="405" spans="1:9" ht="15.75" x14ac:dyDescent="0.25">
      <c r="A405" s="70">
        <v>42798</v>
      </c>
      <c r="B405" s="71" t="s">
        <v>8188</v>
      </c>
      <c r="C405" s="20">
        <v>103183</v>
      </c>
      <c r="D405" s="4" t="s">
        <v>99</v>
      </c>
      <c r="E405" s="17">
        <v>3680</v>
      </c>
      <c r="F405" s="78">
        <v>42798</v>
      </c>
      <c r="G405" s="17">
        <f t="shared" si="13"/>
        <v>3680</v>
      </c>
      <c r="H405" s="17">
        <f t="shared" si="14"/>
        <v>0</v>
      </c>
      <c r="I405" s="21"/>
    </row>
    <row r="406" spans="1:9" ht="15.75" x14ac:dyDescent="0.25">
      <c r="A406" s="70">
        <v>42798</v>
      </c>
      <c r="B406" s="71" t="s">
        <v>8189</v>
      </c>
      <c r="C406" s="20">
        <v>103184</v>
      </c>
      <c r="D406" s="4" t="s">
        <v>3426</v>
      </c>
      <c r="E406" s="17">
        <v>965.2</v>
      </c>
      <c r="F406" s="78">
        <v>42798</v>
      </c>
      <c r="G406" s="17">
        <f t="shared" si="13"/>
        <v>965.2</v>
      </c>
      <c r="H406" s="17">
        <f t="shared" si="14"/>
        <v>0</v>
      </c>
      <c r="I406" s="21"/>
    </row>
    <row r="407" spans="1:9" ht="15.75" x14ac:dyDescent="0.25">
      <c r="A407" s="70">
        <v>42798</v>
      </c>
      <c r="B407" s="71" t="s">
        <v>8190</v>
      </c>
      <c r="C407" s="20">
        <v>103185</v>
      </c>
      <c r="D407" s="4" t="s">
        <v>298</v>
      </c>
      <c r="E407" s="17">
        <v>4660.5</v>
      </c>
      <c r="F407" s="78">
        <v>42798</v>
      </c>
      <c r="G407" s="17">
        <f t="shared" si="13"/>
        <v>4660.5</v>
      </c>
      <c r="H407" s="17">
        <f t="shared" si="14"/>
        <v>0</v>
      </c>
      <c r="I407" s="21"/>
    </row>
    <row r="408" spans="1:9" ht="15.75" x14ac:dyDescent="0.25">
      <c r="A408" s="70">
        <v>42798</v>
      </c>
      <c r="B408" s="71" t="s">
        <v>8191</v>
      </c>
      <c r="C408" s="20">
        <v>103186</v>
      </c>
      <c r="D408" s="4" t="s">
        <v>88</v>
      </c>
      <c r="E408" s="17">
        <v>5035.5</v>
      </c>
      <c r="F408" s="78">
        <v>42798</v>
      </c>
      <c r="G408" s="17">
        <f t="shared" si="13"/>
        <v>5035.5</v>
      </c>
      <c r="H408" s="17">
        <f t="shared" si="14"/>
        <v>0</v>
      </c>
      <c r="I408" s="21"/>
    </row>
    <row r="409" spans="1:9" ht="15.75" x14ac:dyDescent="0.25">
      <c r="A409" s="70">
        <v>42798</v>
      </c>
      <c r="B409" s="71" t="s">
        <v>8192</v>
      </c>
      <c r="C409" s="20">
        <v>103187</v>
      </c>
      <c r="D409" s="4" t="s">
        <v>83</v>
      </c>
      <c r="E409" s="17">
        <v>4996.8</v>
      </c>
      <c r="F409" s="78">
        <v>42798</v>
      </c>
      <c r="G409" s="17">
        <f t="shared" si="13"/>
        <v>4996.8</v>
      </c>
      <c r="H409" s="17">
        <f t="shared" si="14"/>
        <v>0</v>
      </c>
      <c r="I409" s="21"/>
    </row>
    <row r="410" spans="1:9" ht="15.75" x14ac:dyDescent="0.25">
      <c r="A410" s="70">
        <v>42798</v>
      </c>
      <c r="B410" s="71" t="s">
        <v>8193</v>
      </c>
      <c r="C410" s="20">
        <v>103188</v>
      </c>
      <c r="D410" s="4" t="s">
        <v>30</v>
      </c>
      <c r="E410" s="17">
        <v>84</v>
      </c>
      <c r="F410" s="78">
        <v>42798</v>
      </c>
      <c r="G410" s="17">
        <f t="shared" si="13"/>
        <v>84</v>
      </c>
      <c r="H410" s="17">
        <f t="shared" si="14"/>
        <v>0</v>
      </c>
      <c r="I410" s="21"/>
    </row>
    <row r="411" spans="1:9" ht="15.75" x14ac:dyDescent="0.25">
      <c r="A411" s="70">
        <v>42798</v>
      </c>
      <c r="B411" s="71" t="s">
        <v>8194</v>
      </c>
      <c r="C411" s="20">
        <v>103189</v>
      </c>
      <c r="D411" s="4" t="s">
        <v>613</v>
      </c>
      <c r="E411" s="17">
        <v>5270.4</v>
      </c>
      <c r="F411" s="78">
        <v>42798</v>
      </c>
      <c r="G411" s="17">
        <f t="shared" si="13"/>
        <v>5270.4</v>
      </c>
      <c r="H411" s="17">
        <f t="shared" si="14"/>
        <v>0</v>
      </c>
      <c r="I411" s="21"/>
    </row>
    <row r="412" spans="1:9" ht="15.75" x14ac:dyDescent="0.25">
      <c r="A412" s="70">
        <v>42798</v>
      </c>
      <c r="B412" s="71" t="s">
        <v>8195</v>
      </c>
      <c r="C412" s="20">
        <v>103190</v>
      </c>
      <c r="D412" s="4" t="s">
        <v>71</v>
      </c>
      <c r="E412" s="17">
        <v>2464</v>
      </c>
      <c r="F412" s="78">
        <v>42798</v>
      </c>
      <c r="G412" s="17">
        <f t="shared" si="13"/>
        <v>2464</v>
      </c>
      <c r="H412" s="17">
        <f t="shared" si="14"/>
        <v>0</v>
      </c>
      <c r="I412" s="21"/>
    </row>
    <row r="413" spans="1:9" ht="15.75" x14ac:dyDescent="0.25">
      <c r="A413" s="70">
        <v>42798</v>
      </c>
      <c r="B413" s="71" t="s">
        <v>8196</v>
      </c>
      <c r="C413" s="20">
        <v>103191</v>
      </c>
      <c r="D413" s="4" t="s">
        <v>157</v>
      </c>
      <c r="E413" s="17">
        <v>14748</v>
      </c>
      <c r="F413" s="78">
        <v>42798</v>
      </c>
      <c r="G413" s="17">
        <f t="shared" si="13"/>
        <v>14748</v>
      </c>
      <c r="H413" s="17">
        <f t="shared" si="14"/>
        <v>0</v>
      </c>
      <c r="I413" s="21"/>
    </row>
    <row r="414" spans="1:9" ht="15.75" x14ac:dyDescent="0.25">
      <c r="A414" s="70">
        <v>42798</v>
      </c>
      <c r="B414" s="71" t="s">
        <v>8197</v>
      </c>
      <c r="C414" s="20">
        <v>103192</v>
      </c>
      <c r="D414" s="4" t="s">
        <v>1081</v>
      </c>
      <c r="E414" s="17">
        <v>663.2</v>
      </c>
      <c r="F414" s="78">
        <v>42798</v>
      </c>
      <c r="G414" s="17">
        <f t="shared" si="13"/>
        <v>663.2</v>
      </c>
      <c r="H414" s="17">
        <f t="shared" si="14"/>
        <v>0</v>
      </c>
      <c r="I414" s="21"/>
    </row>
    <row r="415" spans="1:9" ht="15.75" x14ac:dyDescent="0.25">
      <c r="A415" s="70">
        <v>42798</v>
      </c>
      <c r="B415" s="71" t="s">
        <v>8198</v>
      </c>
      <c r="C415" s="20">
        <v>103193</v>
      </c>
      <c r="D415" s="4" t="s">
        <v>405</v>
      </c>
      <c r="E415" s="17">
        <v>4773.3</v>
      </c>
      <c r="F415" s="78">
        <v>42798</v>
      </c>
      <c r="G415" s="17">
        <f t="shared" si="13"/>
        <v>4773.3</v>
      </c>
      <c r="H415" s="17">
        <f t="shared" si="14"/>
        <v>0</v>
      </c>
      <c r="I415" s="21"/>
    </row>
    <row r="416" spans="1:9" ht="15.75" x14ac:dyDescent="0.25">
      <c r="A416" s="70">
        <v>42798</v>
      </c>
      <c r="B416" s="71" t="s">
        <v>8199</v>
      </c>
      <c r="C416" s="20">
        <v>103194</v>
      </c>
      <c r="D416" s="4" t="s">
        <v>448</v>
      </c>
      <c r="E416" s="17">
        <v>371.8</v>
      </c>
      <c r="F416" s="78">
        <v>42798</v>
      </c>
      <c r="G416" s="17">
        <f t="shared" si="13"/>
        <v>371.8</v>
      </c>
      <c r="H416" s="17">
        <f t="shared" si="14"/>
        <v>0</v>
      </c>
      <c r="I416" s="21"/>
    </row>
    <row r="417" spans="1:9" ht="15.75" x14ac:dyDescent="0.25">
      <c r="A417" s="70">
        <v>42798</v>
      </c>
      <c r="B417" s="71" t="s">
        <v>8200</v>
      </c>
      <c r="C417" s="20">
        <v>103195</v>
      </c>
      <c r="D417" s="4" t="s">
        <v>105</v>
      </c>
      <c r="E417" s="17">
        <v>895.8</v>
      </c>
      <c r="F417" s="78">
        <v>42798</v>
      </c>
      <c r="G417" s="17">
        <f t="shared" si="13"/>
        <v>895.8</v>
      </c>
      <c r="H417" s="17">
        <f t="shared" si="14"/>
        <v>0</v>
      </c>
      <c r="I417" s="21"/>
    </row>
    <row r="418" spans="1:9" ht="15.75" x14ac:dyDescent="0.25">
      <c r="A418" s="70">
        <v>42798</v>
      </c>
      <c r="B418" s="71" t="s">
        <v>8201</v>
      </c>
      <c r="C418" s="20">
        <v>103196</v>
      </c>
      <c r="D418" s="4" t="s">
        <v>1259</v>
      </c>
      <c r="E418" s="17">
        <v>2713.5</v>
      </c>
      <c r="F418" s="78">
        <v>42798</v>
      </c>
      <c r="G418" s="17">
        <f t="shared" si="13"/>
        <v>2713.5</v>
      </c>
      <c r="H418" s="17">
        <f t="shared" si="14"/>
        <v>0</v>
      </c>
      <c r="I418" s="21"/>
    </row>
    <row r="419" spans="1:9" ht="15.75" x14ac:dyDescent="0.25">
      <c r="A419" s="70">
        <v>42798</v>
      </c>
      <c r="B419" s="71" t="s">
        <v>8202</v>
      </c>
      <c r="C419" s="20">
        <v>103197</v>
      </c>
      <c r="D419" s="4" t="s">
        <v>168</v>
      </c>
      <c r="E419" s="17">
        <v>510.8</v>
      </c>
      <c r="F419" s="78">
        <v>42798</v>
      </c>
      <c r="G419" s="17">
        <f t="shared" si="13"/>
        <v>510.8</v>
      </c>
      <c r="H419" s="17">
        <f t="shared" si="14"/>
        <v>0</v>
      </c>
      <c r="I419" s="21"/>
    </row>
    <row r="420" spans="1:9" ht="15.75" x14ac:dyDescent="0.25">
      <c r="A420" s="70">
        <v>42798</v>
      </c>
      <c r="B420" s="71" t="s">
        <v>8203</v>
      </c>
      <c r="C420" s="20">
        <v>103198</v>
      </c>
      <c r="D420" s="4" t="s">
        <v>445</v>
      </c>
      <c r="E420" s="17">
        <v>3707.6</v>
      </c>
      <c r="F420" s="78">
        <v>42798</v>
      </c>
      <c r="G420" s="17">
        <f t="shared" si="13"/>
        <v>3707.6</v>
      </c>
      <c r="H420" s="17">
        <f t="shared" si="14"/>
        <v>0</v>
      </c>
      <c r="I420" s="21"/>
    </row>
    <row r="421" spans="1:9" ht="15.75" x14ac:dyDescent="0.25">
      <c r="A421" s="70">
        <v>42798</v>
      </c>
      <c r="B421" s="71" t="s">
        <v>8204</v>
      </c>
      <c r="C421" s="20">
        <v>103199</v>
      </c>
      <c r="D421" s="4" t="s">
        <v>10</v>
      </c>
      <c r="E421" s="17">
        <v>4402.2</v>
      </c>
      <c r="F421" s="78">
        <v>42803</v>
      </c>
      <c r="G421" s="17">
        <f t="shared" si="13"/>
        <v>4402.2</v>
      </c>
      <c r="H421" s="17">
        <f t="shared" si="14"/>
        <v>0</v>
      </c>
      <c r="I421" s="21"/>
    </row>
    <row r="422" spans="1:9" ht="15.75" x14ac:dyDescent="0.25">
      <c r="A422" s="70">
        <v>42798</v>
      </c>
      <c r="B422" s="71" t="s">
        <v>8205</v>
      </c>
      <c r="C422" s="20">
        <v>103200</v>
      </c>
      <c r="D422" s="4" t="s">
        <v>492</v>
      </c>
      <c r="E422" s="17">
        <v>26840.799999999999</v>
      </c>
      <c r="F422" s="78">
        <v>42798</v>
      </c>
      <c r="G422" s="17">
        <f t="shared" si="13"/>
        <v>26840.799999999999</v>
      </c>
      <c r="H422" s="17">
        <f t="shared" si="14"/>
        <v>0</v>
      </c>
      <c r="I422" s="21"/>
    </row>
    <row r="423" spans="1:9" ht="15.75" x14ac:dyDescent="0.25">
      <c r="A423" s="70">
        <v>42798</v>
      </c>
      <c r="B423" s="71" t="s">
        <v>8206</v>
      </c>
      <c r="C423" s="20">
        <v>103201</v>
      </c>
      <c r="D423" s="4" t="s">
        <v>92</v>
      </c>
      <c r="E423" s="17">
        <v>2044.5</v>
      </c>
      <c r="F423" s="78">
        <v>42798</v>
      </c>
      <c r="G423" s="17">
        <f t="shared" si="13"/>
        <v>2044.5</v>
      </c>
      <c r="H423" s="17">
        <f t="shared" si="14"/>
        <v>0</v>
      </c>
      <c r="I423" s="21"/>
    </row>
    <row r="424" spans="1:9" ht="15.75" x14ac:dyDescent="0.25">
      <c r="A424" s="70">
        <v>42798</v>
      </c>
      <c r="B424" s="71" t="s">
        <v>8207</v>
      </c>
      <c r="C424" s="20">
        <v>103202</v>
      </c>
      <c r="D424" s="4" t="s">
        <v>5273</v>
      </c>
      <c r="E424" s="17">
        <v>29317.3</v>
      </c>
      <c r="F424" s="78">
        <v>42798</v>
      </c>
      <c r="G424" s="17">
        <f t="shared" si="13"/>
        <v>29317.3</v>
      </c>
      <c r="H424" s="17">
        <f t="shared" si="14"/>
        <v>0</v>
      </c>
      <c r="I424" s="21"/>
    </row>
    <row r="425" spans="1:9" ht="15.75" x14ac:dyDescent="0.25">
      <c r="A425" s="70">
        <v>42798</v>
      </c>
      <c r="B425" s="71" t="s">
        <v>8208</v>
      </c>
      <c r="C425" s="20">
        <v>103203</v>
      </c>
      <c r="D425" s="4" t="s">
        <v>12</v>
      </c>
      <c r="E425" s="17">
        <v>1971</v>
      </c>
      <c r="F425" s="78">
        <v>42798</v>
      </c>
      <c r="G425" s="17">
        <f t="shared" si="13"/>
        <v>1971</v>
      </c>
      <c r="H425" s="17">
        <f t="shared" si="14"/>
        <v>0</v>
      </c>
      <c r="I425" s="21"/>
    </row>
    <row r="426" spans="1:9" ht="15.75" x14ac:dyDescent="0.25">
      <c r="A426" s="70">
        <v>42798</v>
      </c>
      <c r="B426" s="71" t="s">
        <v>8209</v>
      </c>
      <c r="C426" s="20">
        <v>103204</v>
      </c>
      <c r="D426" s="4" t="s">
        <v>125</v>
      </c>
      <c r="E426" s="17">
        <v>10744</v>
      </c>
      <c r="F426" s="78">
        <v>42798</v>
      </c>
      <c r="G426" s="17">
        <f t="shared" si="13"/>
        <v>10744</v>
      </c>
      <c r="H426" s="17">
        <f t="shared" si="14"/>
        <v>0</v>
      </c>
      <c r="I426" s="21"/>
    </row>
    <row r="427" spans="1:9" ht="15.75" x14ac:dyDescent="0.25">
      <c r="A427" s="70">
        <v>42798</v>
      </c>
      <c r="B427" s="71" t="s">
        <v>8210</v>
      </c>
      <c r="C427" s="20">
        <v>103205</v>
      </c>
      <c r="D427" s="4" t="s">
        <v>30</v>
      </c>
      <c r="E427" s="17">
        <v>17261.3</v>
      </c>
      <c r="F427" s="78">
        <v>42798</v>
      </c>
      <c r="G427" s="17">
        <f t="shared" si="13"/>
        <v>17261.3</v>
      </c>
      <c r="H427" s="17">
        <f t="shared" si="14"/>
        <v>0</v>
      </c>
      <c r="I427" s="21"/>
    </row>
    <row r="428" spans="1:9" ht="15.75" x14ac:dyDescent="0.25">
      <c r="A428" s="70">
        <v>42798</v>
      </c>
      <c r="B428" s="71" t="s">
        <v>8211</v>
      </c>
      <c r="C428" s="20">
        <v>103206</v>
      </c>
      <c r="D428" s="4" t="s">
        <v>109</v>
      </c>
      <c r="E428" s="17">
        <v>5360.6</v>
      </c>
      <c r="F428" s="78">
        <v>42798</v>
      </c>
      <c r="G428" s="17">
        <f t="shared" si="13"/>
        <v>5360.6</v>
      </c>
      <c r="H428" s="17">
        <f t="shared" si="14"/>
        <v>0</v>
      </c>
      <c r="I428" s="21"/>
    </row>
    <row r="429" spans="1:9" ht="15.75" x14ac:dyDescent="0.25">
      <c r="A429" s="70">
        <v>42798</v>
      </c>
      <c r="B429" s="71" t="s">
        <v>8212</v>
      </c>
      <c r="C429" s="20">
        <v>103207</v>
      </c>
      <c r="D429" s="4" t="s">
        <v>277</v>
      </c>
      <c r="E429" s="17">
        <v>3627.68</v>
      </c>
      <c r="F429" s="78">
        <v>42798</v>
      </c>
      <c r="G429" s="17">
        <f t="shared" si="13"/>
        <v>3627.68</v>
      </c>
      <c r="H429" s="17">
        <f t="shared" si="14"/>
        <v>0</v>
      </c>
      <c r="I429" s="21"/>
    </row>
    <row r="430" spans="1:9" ht="15.75" x14ac:dyDescent="0.25">
      <c r="A430" s="70">
        <v>42798</v>
      </c>
      <c r="B430" s="71" t="s">
        <v>8213</v>
      </c>
      <c r="C430" s="20">
        <v>103208</v>
      </c>
      <c r="D430" s="4" t="s">
        <v>470</v>
      </c>
      <c r="E430" s="17">
        <v>4819.2</v>
      </c>
      <c r="F430" s="78">
        <v>42798</v>
      </c>
      <c r="G430" s="17">
        <f t="shared" si="13"/>
        <v>4819.2</v>
      </c>
      <c r="H430" s="17">
        <f t="shared" si="14"/>
        <v>0</v>
      </c>
      <c r="I430" s="21"/>
    </row>
    <row r="431" spans="1:9" ht="15.75" x14ac:dyDescent="0.25">
      <c r="A431" s="70">
        <v>42798</v>
      </c>
      <c r="B431" s="71" t="s">
        <v>8214</v>
      </c>
      <c r="C431" s="20">
        <v>103209</v>
      </c>
      <c r="D431" s="4" t="s">
        <v>305</v>
      </c>
      <c r="E431" s="17">
        <v>8447</v>
      </c>
      <c r="F431" s="78">
        <v>42800</v>
      </c>
      <c r="G431" s="17">
        <f t="shared" si="13"/>
        <v>8447</v>
      </c>
      <c r="H431" s="17">
        <f t="shared" si="14"/>
        <v>0</v>
      </c>
      <c r="I431" s="21"/>
    </row>
    <row r="432" spans="1:9" ht="15.75" x14ac:dyDescent="0.25">
      <c r="A432" s="70">
        <v>42798</v>
      </c>
      <c r="B432" s="71" t="s">
        <v>8215</v>
      </c>
      <c r="C432" s="20">
        <v>103210</v>
      </c>
      <c r="D432" s="4" t="s">
        <v>205</v>
      </c>
      <c r="E432" s="17">
        <v>29481.62</v>
      </c>
      <c r="F432" s="78">
        <v>42798</v>
      </c>
      <c r="G432" s="17">
        <f t="shared" si="13"/>
        <v>29481.62</v>
      </c>
      <c r="H432" s="17">
        <f t="shared" si="14"/>
        <v>0</v>
      </c>
      <c r="I432" s="21"/>
    </row>
    <row r="433" spans="1:9" ht="15.75" x14ac:dyDescent="0.25">
      <c r="A433" s="70">
        <v>42798</v>
      </c>
      <c r="B433" s="71" t="s">
        <v>8216</v>
      </c>
      <c r="C433" s="20">
        <v>103211</v>
      </c>
      <c r="D433" s="4" t="s">
        <v>115</v>
      </c>
      <c r="E433" s="17">
        <v>10763.5</v>
      </c>
      <c r="F433" s="78">
        <v>42800</v>
      </c>
      <c r="G433" s="17">
        <f t="shared" si="13"/>
        <v>10763.5</v>
      </c>
      <c r="H433" s="17">
        <f t="shared" si="14"/>
        <v>0</v>
      </c>
      <c r="I433" s="21"/>
    </row>
    <row r="434" spans="1:9" ht="15.75" x14ac:dyDescent="0.25">
      <c r="A434" s="70">
        <v>42798</v>
      </c>
      <c r="B434" s="71" t="s">
        <v>8217</v>
      </c>
      <c r="C434" s="20">
        <v>103212</v>
      </c>
      <c r="D434" s="4" t="s">
        <v>5221</v>
      </c>
      <c r="E434" s="17">
        <v>11565.6</v>
      </c>
      <c r="F434" s="78">
        <v>42798</v>
      </c>
      <c r="G434" s="17">
        <f t="shared" si="13"/>
        <v>11565.6</v>
      </c>
      <c r="H434" s="17">
        <f t="shared" si="14"/>
        <v>0</v>
      </c>
      <c r="I434" s="21"/>
    </row>
    <row r="435" spans="1:9" ht="15.75" x14ac:dyDescent="0.25">
      <c r="A435" s="70">
        <v>42798</v>
      </c>
      <c r="B435" s="71" t="s">
        <v>8218</v>
      </c>
      <c r="C435" s="20">
        <v>103213</v>
      </c>
      <c r="D435" s="4" t="s">
        <v>289</v>
      </c>
      <c r="E435" s="17">
        <v>20043.2</v>
      </c>
      <c r="F435" s="78">
        <v>42818</v>
      </c>
      <c r="G435" s="17">
        <f t="shared" si="13"/>
        <v>20043.2</v>
      </c>
      <c r="H435" s="17">
        <f t="shared" si="14"/>
        <v>0</v>
      </c>
      <c r="I435" s="21"/>
    </row>
    <row r="436" spans="1:9" ht="15.75" x14ac:dyDescent="0.25">
      <c r="A436" s="70">
        <v>42798</v>
      </c>
      <c r="B436" s="71" t="s">
        <v>8219</v>
      </c>
      <c r="C436" s="20">
        <v>103214</v>
      </c>
      <c r="D436" s="4" t="s">
        <v>30</v>
      </c>
      <c r="E436" s="17">
        <v>2290.5</v>
      </c>
      <c r="F436" s="78">
        <v>42798</v>
      </c>
      <c r="G436" s="17">
        <f t="shared" si="13"/>
        <v>2290.5</v>
      </c>
      <c r="H436" s="17">
        <f t="shared" si="14"/>
        <v>0</v>
      </c>
      <c r="I436" s="21"/>
    </row>
    <row r="437" spans="1:9" ht="15.75" x14ac:dyDescent="0.25">
      <c r="A437" s="70">
        <v>42798</v>
      </c>
      <c r="B437" s="71" t="s">
        <v>8220</v>
      </c>
      <c r="C437" s="20">
        <v>103215</v>
      </c>
      <c r="D437" s="4" t="s">
        <v>476</v>
      </c>
      <c r="E437" s="17">
        <v>15703.9</v>
      </c>
      <c r="F437" s="78">
        <v>42800</v>
      </c>
      <c r="G437" s="17">
        <f t="shared" si="13"/>
        <v>15703.9</v>
      </c>
      <c r="H437" s="17">
        <f t="shared" si="14"/>
        <v>0</v>
      </c>
      <c r="I437" s="21"/>
    </row>
    <row r="438" spans="1:9" ht="15.75" x14ac:dyDescent="0.25">
      <c r="A438" s="70">
        <v>42798</v>
      </c>
      <c r="B438" s="71" t="s">
        <v>8221</v>
      </c>
      <c r="C438" s="20">
        <v>103216</v>
      </c>
      <c r="D438" s="4" t="s">
        <v>30</v>
      </c>
      <c r="E438" s="17">
        <v>872.2</v>
      </c>
      <c r="F438" s="78">
        <v>42798</v>
      </c>
      <c r="G438" s="17">
        <f t="shared" si="13"/>
        <v>872.2</v>
      </c>
      <c r="H438" s="17">
        <f t="shared" si="14"/>
        <v>0</v>
      </c>
      <c r="I438" s="21"/>
    </row>
    <row r="439" spans="1:9" ht="15.75" x14ac:dyDescent="0.25">
      <c r="A439" s="70">
        <v>42798</v>
      </c>
      <c r="B439" s="71" t="s">
        <v>8222</v>
      </c>
      <c r="C439" s="20">
        <v>103217</v>
      </c>
      <c r="D439" s="4" t="s">
        <v>7421</v>
      </c>
      <c r="E439" s="17">
        <v>4428.8999999999996</v>
      </c>
      <c r="F439" s="78">
        <v>42798</v>
      </c>
      <c r="G439" s="17">
        <f t="shared" si="13"/>
        <v>4428.8999999999996</v>
      </c>
      <c r="H439" s="17">
        <f t="shared" si="14"/>
        <v>0</v>
      </c>
      <c r="I439" s="21"/>
    </row>
    <row r="440" spans="1:9" ht="15.75" x14ac:dyDescent="0.25">
      <c r="A440" s="70">
        <v>42798</v>
      </c>
      <c r="B440" s="71" t="s">
        <v>8223</v>
      </c>
      <c r="C440" s="20">
        <v>103218</v>
      </c>
      <c r="D440" s="4" t="s">
        <v>205</v>
      </c>
      <c r="E440" s="17">
        <v>28848.91</v>
      </c>
      <c r="F440" s="78">
        <v>42847</v>
      </c>
      <c r="G440" s="17">
        <f t="shared" si="13"/>
        <v>28848.91</v>
      </c>
      <c r="H440" s="17">
        <f t="shared" si="14"/>
        <v>0</v>
      </c>
      <c r="I440" s="21"/>
    </row>
    <row r="441" spans="1:9" ht="15.75" x14ac:dyDescent="0.25">
      <c r="A441" s="70">
        <v>42798</v>
      </c>
      <c r="B441" s="71" t="s">
        <v>8224</v>
      </c>
      <c r="C441" s="20">
        <v>103219</v>
      </c>
      <c r="D441" s="4" t="s">
        <v>264</v>
      </c>
      <c r="E441" s="17">
        <v>3783</v>
      </c>
      <c r="F441" s="78">
        <v>42798</v>
      </c>
      <c r="G441" s="17">
        <f t="shared" si="13"/>
        <v>3783</v>
      </c>
      <c r="H441" s="17">
        <f t="shared" si="14"/>
        <v>0</v>
      </c>
      <c r="I441" s="21"/>
    </row>
    <row r="442" spans="1:9" ht="15.75" x14ac:dyDescent="0.25">
      <c r="A442" s="70">
        <v>42798</v>
      </c>
      <c r="B442" s="71" t="s">
        <v>8225</v>
      </c>
      <c r="C442" s="20">
        <v>103220</v>
      </c>
      <c r="D442" s="4" t="s">
        <v>773</v>
      </c>
      <c r="E442" s="17">
        <v>340.6</v>
      </c>
      <c r="F442" s="78">
        <v>42798</v>
      </c>
      <c r="G442" s="17">
        <f t="shared" si="13"/>
        <v>340.6</v>
      </c>
      <c r="H442" s="17">
        <f t="shared" si="14"/>
        <v>0</v>
      </c>
      <c r="I442" s="21"/>
    </row>
    <row r="443" spans="1:9" ht="15.75" x14ac:dyDescent="0.25">
      <c r="A443" s="70">
        <v>42798</v>
      </c>
      <c r="B443" s="71" t="s">
        <v>8226</v>
      </c>
      <c r="C443" s="20">
        <v>103221</v>
      </c>
      <c r="D443" s="4" t="s">
        <v>627</v>
      </c>
      <c r="E443" s="17">
        <v>354</v>
      </c>
      <c r="F443" s="78">
        <v>42798</v>
      </c>
      <c r="G443" s="17">
        <f t="shared" si="13"/>
        <v>354</v>
      </c>
      <c r="H443" s="17">
        <f t="shared" si="14"/>
        <v>0</v>
      </c>
      <c r="I443" s="21"/>
    </row>
    <row r="444" spans="1:9" ht="15.75" x14ac:dyDescent="0.25">
      <c r="A444" s="70">
        <v>42798</v>
      </c>
      <c r="B444" s="71" t="s">
        <v>8227</v>
      </c>
      <c r="C444" s="20">
        <v>103222</v>
      </c>
      <c r="D444" s="4" t="s">
        <v>1141</v>
      </c>
      <c r="E444" s="17">
        <v>6854</v>
      </c>
      <c r="F444" s="78">
        <v>42804</v>
      </c>
      <c r="G444" s="17">
        <f t="shared" si="13"/>
        <v>6854</v>
      </c>
      <c r="H444" s="17">
        <f t="shared" si="14"/>
        <v>0</v>
      </c>
      <c r="I444" s="21"/>
    </row>
    <row r="445" spans="1:9" ht="15.75" x14ac:dyDescent="0.25">
      <c r="A445" s="70">
        <v>42798</v>
      </c>
      <c r="B445" s="71" t="s">
        <v>8228</v>
      </c>
      <c r="C445" s="20">
        <v>103223</v>
      </c>
      <c r="D445" s="4" t="s">
        <v>131</v>
      </c>
      <c r="E445" s="17">
        <v>9648.6</v>
      </c>
      <c r="F445" s="78">
        <v>42798</v>
      </c>
      <c r="G445" s="17">
        <f t="shared" si="13"/>
        <v>9648.6</v>
      </c>
      <c r="H445" s="17">
        <f t="shared" si="14"/>
        <v>0</v>
      </c>
      <c r="I445" s="21"/>
    </row>
    <row r="446" spans="1:9" ht="15.75" x14ac:dyDescent="0.25">
      <c r="A446" s="70">
        <v>42798</v>
      </c>
      <c r="B446" s="71" t="s">
        <v>8229</v>
      </c>
      <c r="C446" s="20">
        <v>103224</v>
      </c>
      <c r="D446" s="4" t="s">
        <v>1830</v>
      </c>
      <c r="E446" s="17">
        <v>15477.6</v>
      </c>
      <c r="F446" s="78">
        <v>42798</v>
      </c>
      <c r="G446" s="17">
        <f t="shared" si="13"/>
        <v>15477.6</v>
      </c>
      <c r="H446" s="17">
        <f t="shared" si="14"/>
        <v>0</v>
      </c>
      <c r="I446" s="21"/>
    </row>
    <row r="447" spans="1:9" ht="15.75" x14ac:dyDescent="0.25">
      <c r="A447" s="70">
        <v>42798</v>
      </c>
      <c r="B447" s="71" t="s">
        <v>8230</v>
      </c>
      <c r="C447" s="20">
        <v>103225</v>
      </c>
      <c r="D447" s="4" t="s">
        <v>785</v>
      </c>
      <c r="E447" s="17">
        <v>6027.12</v>
      </c>
      <c r="F447" s="78">
        <v>42798</v>
      </c>
      <c r="G447" s="17">
        <f t="shared" si="13"/>
        <v>6027.12</v>
      </c>
      <c r="H447" s="17">
        <f t="shared" si="14"/>
        <v>0</v>
      </c>
      <c r="I447" s="21"/>
    </row>
    <row r="448" spans="1:9" ht="15.75" x14ac:dyDescent="0.25">
      <c r="A448" s="70">
        <v>42798</v>
      </c>
      <c r="B448" s="71" t="s">
        <v>8231</v>
      </c>
      <c r="C448" s="20">
        <v>103226</v>
      </c>
      <c r="D448" s="4" t="s">
        <v>879</v>
      </c>
      <c r="E448" s="17">
        <v>297</v>
      </c>
      <c r="F448" s="78">
        <v>42798</v>
      </c>
      <c r="G448" s="17">
        <f t="shared" si="13"/>
        <v>297</v>
      </c>
      <c r="H448" s="17">
        <f t="shared" si="14"/>
        <v>0</v>
      </c>
      <c r="I448" s="21"/>
    </row>
    <row r="449" spans="1:9" ht="15.75" x14ac:dyDescent="0.25">
      <c r="A449" s="70">
        <v>42798</v>
      </c>
      <c r="B449" s="71" t="s">
        <v>8232</v>
      </c>
      <c r="C449" s="20">
        <v>103227</v>
      </c>
      <c r="D449" s="4" t="s">
        <v>67</v>
      </c>
      <c r="E449" s="17">
        <v>26101.599999999999</v>
      </c>
      <c r="F449" s="78">
        <v>42801</v>
      </c>
      <c r="G449" s="17">
        <f t="shared" si="13"/>
        <v>26101.599999999999</v>
      </c>
      <c r="H449" s="17">
        <f t="shared" si="14"/>
        <v>0</v>
      </c>
      <c r="I449" s="21"/>
    </row>
    <row r="450" spans="1:9" ht="15.75" x14ac:dyDescent="0.25">
      <c r="A450" s="70">
        <v>42798</v>
      </c>
      <c r="B450" s="71" t="s">
        <v>8233</v>
      </c>
      <c r="C450" s="20">
        <v>103228</v>
      </c>
      <c r="D450" s="4" t="s">
        <v>61</v>
      </c>
      <c r="E450" s="17">
        <v>4713.7</v>
      </c>
      <c r="F450" s="78">
        <v>42798</v>
      </c>
      <c r="G450" s="17">
        <f t="shared" si="13"/>
        <v>4713.7</v>
      </c>
      <c r="H450" s="17">
        <f t="shared" si="14"/>
        <v>0</v>
      </c>
      <c r="I450" s="21"/>
    </row>
    <row r="451" spans="1:9" ht="15.75" x14ac:dyDescent="0.25">
      <c r="A451" s="70">
        <v>42798</v>
      </c>
      <c r="B451" s="71" t="s">
        <v>8234</v>
      </c>
      <c r="C451" s="20">
        <v>103229</v>
      </c>
      <c r="D451" s="4" t="s">
        <v>428</v>
      </c>
      <c r="E451" s="17">
        <v>935.2</v>
      </c>
      <c r="F451" s="78">
        <v>42801</v>
      </c>
      <c r="G451" s="17">
        <f t="shared" si="13"/>
        <v>935.2</v>
      </c>
      <c r="H451" s="17">
        <f t="shared" si="14"/>
        <v>0</v>
      </c>
      <c r="I451" s="21"/>
    </row>
    <row r="452" spans="1:9" ht="15.75" x14ac:dyDescent="0.25">
      <c r="A452" s="70">
        <v>42798</v>
      </c>
      <c r="B452" s="71" t="s">
        <v>8235</v>
      </c>
      <c r="C452" s="20">
        <v>103230</v>
      </c>
      <c r="D452" s="4" t="s">
        <v>909</v>
      </c>
      <c r="E452" s="17">
        <v>3062.8</v>
      </c>
      <c r="F452" s="78">
        <v>42798</v>
      </c>
      <c r="G452" s="17">
        <f t="shared" ref="G452:G515" si="15">E452</f>
        <v>3062.8</v>
      </c>
      <c r="H452" s="17">
        <f t="shared" ref="H452:H515" si="16">E452-G452</f>
        <v>0</v>
      </c>
      <c r="I452" s="21"/>
    </row>
    <row r="453" spans="1:9" ht="15.75" x14ac:dyDescent="0.25">
      <c r="A453" s="70">
        <v>42798</v>
      </c>
      <c r="B453" s="71" t="s">
        <v>8236</v>
      </c>
      <c r="C453" s="20">
        <v>103231</v>
      </c>
      <c r="D453" s="4" t="s">
        <v>302</v>
      </c>
      <c r="E453" s="17">
        <v>9612.7999999999993</v>
      </c>
      <c r="F453" s="78">
        <v>42798</v>
      </c>
      <c r="G453" s="17">
        <f t="shared" si="15"/>
        <v>9612.7999999999993</v>
      </c>
      <c r="H453" s="17">
        <f t="shared" si="16"/>
        <v>0</v>
      </c>
      <c r="I453" s="21"/>
    </row>
    <row r="454" spans="1:9" ht="15.75" x14ac:dyDescent="0.25">
      <c r="A454" s="70">
        <v>42798</v>
      </c>
      <c r="B454" s="71" t="s">
        <v>8237</v>
      </c>
      <c r="C454" s="20">
        <v>103232</v>
      </c>
      <c r="D454" s="4" t="s">
        <v>57</v>
      </c>
      <c r="E454" s="17">
        <v>368</v>
      </c>
      <c r="F454" s="78">
        <v>42798</v>
      </c>
      <c r="G454" s="17">
        <f t="shared" si="15"/>
        <v>368</v>
      </c>
      <c r="H454" s="17">
        <f t="shared" si="16"/>
        <v>0</v>
      </c>
      <c r="I454" s="21"/>
    </row>
    <row r="455" spans="1:9" ht="15.75" x14ac:dyDescent="0.25">
      <c r="A455" s="70">
        <v>42798</v>
      </c>
      <c r="B455" s="71" t="s">
        <v>8238</v>
      </c>
      <c r="C455" s="20">
        <v>103233</v>
      </c>
      <c r="D455" s="15" t="s">
        <v>523</v>
      </c>
      <c r="E455" s="16">
        <v>0</v>
      </c>
      <c r="F455" s="145" t="s">
        <v>95</v>
      </c>
      <c r="G455" s="16">
        <f t="shared" si="15"/>
        <v>0</v>
      </c>
      <c r="H455" s="16">
        <f t="shared" si="16"/>
        <v>0</v>
      </c>
      <c r="I455" s="21"/>
    </row>
    <row r="456" spans="1:9" ht="15.75" x14ac:dyDescent="0.25">
      <c r="A456" s="70">
        <v>42798</v>
      </c>
      <c r="B456" s="71" t="s">
        <v>8239</v>
      </c>
      <c r="C456" s="20">
        <v>103234</v>
      </c>
      <c r="D456" s="15" t="s">
        <v>113</v>
      </c>
      <c r="E456" s="16">
        <v>0</v>
      </c>
      <c r="F456" s="145" t="s">
        <v>95</v>
      </c>
      <c r="G456" s="16">
        <f t="shared" si="15"/>
        <v>0</v>
      </c>
      <c r="H456" s="16">
        <f t="shared" si="16"/>
        <v>0</v>
      </c>
      <c r="I456" s="21"/>
    </row>
    <row r="457" spans="1:9" ht="15.75" x14ac:dyDescent="0.25">
      <c r="A457" s="70">
        <v>42798</v>
      </c>
      <c r="B457" s="71" t="s">
        <v>8240</v>
      </c>
      <c r="C457" s="20">
        <v>103235</v>
      </c>
      <c r="D457" s="15" t="s">
        <v>186</v>
      </c>
      <c r="E457" s="16">
        <v>0</v>
      </c>
      <c r="F457" s="145" t="s">
        <v>95</v>
      </c>
      <c r="G457" s="16">
        <f t="shared" si="15"/>
        <v>0</v>
      </c>
      <c r="H457" s="16">
        <f t="shared" si="16"/>
        <v>0</v>
      </c>
      <c r="I457" s="21"/>
    </row>
    <row r="458" spans="1:9" ht="15.75" x14ac:dyDescent="0.25">
      <c r="A458" s="70">
        <v>42798</v>
      </c>
      <c r="B458" s="71" t="s">
        <v>8241</v>
      </c>
      <c r="C458" s="20">
        <v>103236</v>
      </c>
      <c r="D458" s="4" t="s">
        <v>186</v>
      </c>
      <c r="E458" s="17">
        <v>3335</v>
      </c>
      <c r="F458" s="78">
        <v>42800</v>
      </c>
      <c r="G458" s="17">
        <f t="shared" si="15"/>
        <v>3335</v>
      </c>
      <c r="H458" s="17">
        <f t="shared" si="16"/>
        <v>0</v>
      </c>
      <c r="I458" s="21"/>
    </row>
    <row r="459" spans="1:9" ht="15.75" x14ac:dyDescent="0.25">
      <c r="A459" s="70">
        <v>42798</v>
      </c>
      <c r="B459" s="71" t="s">
        <v>8242</v>
      </c>
      <c r="C459" s="20">
        <v>103237</v>
      </c>
      <c r="D459" s="4" t="s">
        <v>523</v>
      </c>
      <c r="E459" s="17">
        <v>22432</v>
      </c>
      <c r="F459" s="78">
        <v>42809</v>
      </c>
      <c r="G459" s="17">
        <f t="shared" si="15"/>
        <v>22432</v>
      </c>
      <c r="H459" s="17">
        <f t="shared" si="16"/>
        <v>0</v>
      </c>
      <c r="I459" s="21"/>
    </row>
    <row r="460" spans="1:9" ht="15.75" x14ac:dyDescent="0.25">
      <c r="A460" s="70">
        <v>42798</v>
      </c>
      <c r="B460" s="71" t="s">
        <v>8243</v>
      </c>
      <c r="C460" s="20">
        <v>103238</v>
      </c>
      <c r="D460" s="4" t="s">
        <v>113</v>
      </c>
      <c r="E460" s="17">
        <v>2428.4</v>
      </c>
      <c r="F460" s="78">
        <v>42798</v>
      </c>
      <c r="G460" s="17">
        <f t="shared" si="15"/>
        <v>2428.4</v>
      </c>
      <c r="H460" s="17">
        <f t="shared" si="16"/>
        <v>0</v>
      </c>
      <c r="I460" s="21"/>
    </row>
    <row r="461" spans="1:9" ht="15.75" x14ac:dyDescent="0.25">
      <c r="A461" s="70">
        <v>42798</v>
      </c>
      <c r="B461" s="71" t="s">
        <v>8244</v>
      </c>
      <c r="C461" s="20">
        <v>103239</v>
      </c>
      <c r="D461" s="4" t="s">
        <v>331</v>
      </c>
      <c r="E461" s="17">
        <v>1899.8</v>
      </c>
      <c r="F461" s="78">
        <v>42798</v>
      </c>
      <c r="G461" s="17">
        <f t="shared" si="15"/>
        <v>1899.8</v>
      </c>
      <c r="H461" s="17">
        <f t="shared" si="16"/>
        <v>0</v>
      </c>
      <c r="I461" s="21"/>
    </row>
    <row r="462" spans="1:9" ht="15.75" x14ac:dyDescent="0.25">
      <c r="A462" s="70">
        <v>42798</v>
      </c>
      <c r="B462" s="71" t="s">
        <v>8245</v>
      </c>
      <c r="C462" s="20">
        <v>103240</v>
      </c>
      <c r="D462" s="4" t="s">
        <v>335</v>
      </c>
      <c r="E462" s="17">
        <v>1548.4</v>
      </c>
      <c r="F462" s="78">
        <v>42803</v>
      </c>
      <c r="G462" s="17">
        <f t="shared" si="15"/>
        <v>1548.4</v>
      </c>
      <c r="H462" s="17">
        <f t="shared" si="16"/>
        <v>0</v>
      </c>
      <c r="I462" s="21"/>
    </row>
    <row r="463" spans="1:9" ht="15.75" x14ac:dyDescent="0.25">
      <c r="A463" s="70">
        <v>42798</v>
      </c>
      <c r="B463" s="71" t="s">
        <v>8246</v>
      </c>
      <c r="C463" s="20">
        <v>103241</v>
      </c>
      <c r="D463" s="4" t="s">
        <v>264</v>
      </c>
      <c r="E463" s="17">
        <v>10250</v>
      </c>
      <c r="F463" s="78">
        <v>42800</v>
      </c>
      <c r="G463" s="17">
        <f t="shared" si="15"/>
        <v>10250</v>
      </c>
      <c r="H463" s="17">
        <f t="shared" si="16"/>
        <v>0</v>
      </c>
      <c r="I463" s="21"/>
    </row>
    <row r="464" spans="1:9" ht="15.75" x14ac:dyDescent="0.25">
      <c r="A464" s="70">
        <v>42798</v>
      </c>
      <c r="B464" s="71" t="s">
        <v>8247</v>
      </c>
      <c r="C464" s="20">
        <v>103242</v>
      </c>
      <c r="D464" s="4" t="s">
        <v>53</v>
      </c>
      <c r="E464" s="17">
        <v>2200</v>
      </c>
      <c r="F464" s="78">
        <v>42798</v>
      </c>
      <c r="G464" s="17">
        <f t="shared" si="15"/>
        <v>2200</v>
      </c>
      <c r="H464" s="17">
        <f t="shared" si="16"/>
        <v>0</v>
      </c>
      <c r="I464" s="21"/>
    </row>
    <row r="465" spans="1:9" ht="15.75" x14ac:dyDescent="0.25">
      <c r="A465" s="70">
        <v>42798</v>
      </c>
      <c r="B465" s="71" t="s">
        <v>8248</v>
      </c>
      <c r="C465" s="20">
        <v>103243</v>
      </c>
      <c r="D465" s="4" t="s">
        <v>45</v>
      </c>
      <c r="E465" s="17">
        <v>17972.400000000001</v>
      </c>
      <c r="F465" s="78">
        <v>42800</v>
      </c>
      <c r="G465" s="17">
        <f t="shared" si="15"/>
        <v>17972.400000000001</v>
      </c>
      <c r="H465" s="17">
        <f t="shared" si="16"/>
        <v>0</v>
      </c>
      <c r="I465" s="21"/>
    </row>
    <row r="466" spans="1:9" ht="15.75" x14ac:dyDescent="0.25">
      <c r="A466" s="70">
        <v>42798</v>
      </c>
      <c r="B466" s="71" t="s">
        <v>8249</v>
      </c>
      <c r="C466" s="20">
        <v>103244</v>
      </c>
      <c r="D466" s="4" t="s">
        <v>47</v>
      </c>
      <c r="E466" s="17">
        <v>2775.6</v>
      </c>
      <c r="F466" s="78">
        <v>42798</v>
      </c>
      <c r="G466" s="17">
        <f t="shared" si="15"/>
        <v>2775.6</v>
      </c>
      <c r="H466" s="17">
        <f t="shared" si="16"/>
        <v>0</v>
      </c>
      <c r="I466" s="21"/>
    </row>
    <row r="467" spans="1:9" ht="15.75" x14ac:dyDescent="0.25">
      <c r="A467" s="70">
        <v>42798</v>
      </c>
      <c r="B467" s="71" t="s">
        <v>8250</v>
      </c>
      <c r="C467" s="20">
        <v>103245</v>
      </c>
      <c r="D467" s="4" t="s">
        <v>176</v>
      </c>
      <c r="E467" s="17">
        <v>3100.4</v>
      </c>
      <c r="F467" s="78">
        <v>42799</v>
      </c>
      <c r="G467" s="17">
        <f t="shared" si="15"/>
        <v>3100.4</v>
      </c>
      <c r="H467" s="17">
        <f t="shared" si="16"/>
        <v>0</v>
      </c>
      <c r="I467" s="21"/>
    </row>
    <row r="468" spans="1:9" ht="15.75" x14ac:dyDescent="0.25">
      <c r="A468" s="70">
        <v>42798</v>
      </c>
      <c r="B468" s="71" t="s">
        <v>8251</v>
      </c>
      <c r="C468" s="20">
        <v>103246</v>
      </c>
      <c r="D468" s="4" t="s">
        <v>30</v>
      </c>
      <c r="E468" s="17">
        <v>2127</v>
      </c>
      <c r="F468" s="78">
        <v>42798</v>
      </c>
      <c r="G468" s="17">
        <f t="shared" si="15"/>
        <v>2127</v>
      </c>
      <c r="H468" s="17">
        <f t="shared" si="16"/>
        <v>0</v>
      </c>
      <c r="I468" s="21"/>
    </row>
    <row r="469" spans="1:9" ht="15.75" x14ac:dyDescent="0.25">
      <c r="A469" s="70">
        <v>42798</v>
      </c>
      <c r="B469" s="71" t="s">
        <v>8252</v>
      </c>
      <c r="C469" s="20">
        <v>103247</v>
      </c>
      <c r="D469" s="4" t="s">
        <v>3219</v>
      </c>
      <c r="E469" s="17">
        <v>33696</v>
      </c>
      <c r="F469" s="78">
        <v>42798</v>
      </c>
      <c r="G469" s="17">
        <f t="shared" si="15"/>
        <v>33696</v>
      </c>
      <c r="H469" s="17">
        <f t="shared" si="16"/>
        <v>0</v>
      </c>
      <c r="I469" s="21"/>
    </row>
    <row r="470" spans="1:9" ht="15.75" x14ac:dyDescent="0.25">
      <c r="A470" s="70">
        <v>42798</v>
      </c>
      <c r="B470" s="71" t="s">
        <v>8253</v>
      </c>
      <c r="C470" s="20">
        <v>103248</v>
      </c>
      <c r="D470" s="4" t="s">
        <v>422</v>
      </c>
      <c r="E470" s="17">
        <v>4254.3999999999996</v>
      </c>
      <c r="F470" s="78">
        <v>42798</v>
      </c>
      <c r="G470" s="17">
        <f t="shared" si="15"/>
        <v>4254.3999999999996</v>
      </c>
      <c r="H470" s="17">
        <f t="shared" si="16"/>
        <v>0</v>
      </c>
      <c r="I470" s="21"/>
    </row>
    <row r="471" spans="1:9" ht="15.75" x14ac:dyDescent="0.25">
      <c r="A471" s="70">
        <v>42798</v>
      </c>
      <c r="B471" s="71" t="s">
        <v>8254</v>
      </c>
      <c r="C471" s="20">
        <v>103249</v>
      </c>
      <c r="D471" s="4" t="s">
        <v>222</v>
      </c>
      <c r="E471" s="17">
        <v>65987.199999999997</v>
      </c>
      <c r="F471" s="78">
        <v>42802</v>
      </c>
      <c r="G471" s="17">
        <f t="shared" si="15"/>
        <v>65987.199999999997</v>
      </c>
      <c r="H471" s="17">
        <f t="shared" si="16"/>
        <v>0</v>
      </c>
      <c r="I471" s="21"/>
    </row>
    <row r="472" spans="1:9" ht="15.75" x14ac:dyDescent="0.25">
      <c r="A472" s="70">
        <v>42798</v>
      </c>
      <c r="B472" s="71" t="s">
        <v>8255</v>
      </c>
      <c r="C472" s="20">
        <v>103250</v>
      </c>
      <c r="D472" s="4" t="s">
        <v>30</v>
      </c>
      <c r="E472" s="17">
        <v>5336</v>
      </c>
      <c r="F472" s="78">
        <v>42798</v>
      </c>
      <c r="G472" s="17">
        <f t="shared" si="15"/>
        <v>5336</v>
      </c>
      <c r="H472" s="17">
        <f t="shared" si="16"/>
        <v>0</v>
      </c>
      <c r="I472" s="21"/>
    </row>
    <row r="473" spans="1:9" ht="15.75" x14ac:dyDescent="0.25">
      <c r="A473" s="70">
        <v>42798</v>
      </c>
      <c r="B473" s="71" t="s">
        <v>8256</v>
      </c>
      <c r="C473" s="20">
        <v>103251</v>
      </c>
      <c r="D473" s="15" t="s">
        <v>236</v>
      </c>
      <c r="E473" s="16">
        <v>0</v>
      </c>
      <c r="F473" s="145" t="s">
        <v>95</v>
      </c>
      <c r="G473" s="16">
        <f t="shared" si="15"/>
        <v>0</v>
      </c>
      <c r="H473" s="16">
        <f t="shared" si="16"/>
        <v>0</v>
      </c>
      <c r="I473" s="21"/>
    </row>
    <row r="474" spans="1:9" ht="15.75" x14ac:dyDescent="0.25">
      <c r="A474" s="70">
        <v>42798</v>
      </c>
      <c r="B474" s="71" t="s">
        <v>8257</v>
      </c>
      <c r="C474" s="20">
        <v>103252</v>
      </c>
      <c r="D474" s="4" t="s">
        <v>1925</v>
      </c>
      <c r="E474" s="17">
        <v>507.3</v>
      </c>
      <c r="F474" s="78">
        <v>42798</v>
      </c>
      <c r="G474" s="17">
        <f t="shared" si="15"/>
        <v>507.3</v>
      </c>
      <c r="H474" s="17">
        <f t="shared" si="16"/>
        <v>0</v>
      </c>
      <c r="I474" s="21"/>
    </row>
    <row r="475" spans="1:9" ht="15.75" x14ac:dyDescent="0.25">
      <c r="A475" s="70">
        <v>42798</v>
      </c>
      <c r="B475" s="71" t="s">
        <v>8258</v>
      </c>
      <c r="C475" s="20">
        <v>103253</v>
      </c>
      <c r="D475" s="15" t="s">
        <v>55</v>
      </c>
      <c r="E475" s="16">
        <v>0</v>
      </c>
      <c r="F475" s="145" t="s">
        <v>95</v>
      </c>
      <c r="G475" s="16">
        <f t="shared" si="15"/>
        <v>0</v>
      </c>
      <c r="H475" s="16">
        <f t="shared" si="16"/>
        <v>0</v>
      </c>
      <c r="I475" s="21"/>
    </row>
    <row r="476" spans="1:9" ht="15.75" x14ac:dyDescent="0.25">
      <c r="A476" s="70">
        <v>42798</v>
      </c>
      <c r="B476" s="71" t="s">
        <v>8259</v>
      </c>
      <c r="C476" s="20">
        <v>103254</v>
      </c>
      <c r="D476" s="4" t="s">
        <v>55</v>
      </c>
      <c r="E476" s="17">
        <v>36536.300000000003</v>
      </c>
      <c r="F476" s="78">
        <v>42798</v>
      </c>
      <c r="G476" s="17">
        <f t="shared" si="15"/>
        <v>36536.300000000003</v>
      </c>
      <c r="H476" s="17">
        <f t="shared" si="16"/>
        <v>0</v>
      </c>
      <c r="I476" s="21"/>
    </row>
    <row r="477" spans="1:9" ht="15.75" x14ac:dyDescent="0.25">
      <c r="A477" s="70">
        <v>42798</v>
      </c>
      <c r="B477" s="71" t="s">
        <v>8260</v>
      </c>
      <c r="C477" s="20">
        <v>103255</v>
      </c>
      <c r="D477" s="4" t="s">
        <v>182</v>
      </c>
      <c r="E477" s="17">
        <v>2309.1999999999998</v>
      </c>
      <c r="F477" s="78">
        <v>42800</v>
      </c>
      <c r="G477" s="17">
        <f t="shared" si="15"/>
        <v>2309.1999999999998</v>
      </c>
      <c r="H477" s="17">
        <f t="shared" si="16"/>
        <v>0</v>
      </c>
      <c r="I477" s="21"/>
    </row>
    <row r="478" spans="1:9" ht="15.75" x14ac:dyDescent="0.25">
      <c r="A478" s="70">
        <v>42798</v>
      </c>
      <c r="B478" s="71" t="s">
        <v>8261</v>
      </c>
      <c r="C478" s="20">
        <v>103256</v>
      </c>
      <c r="D478" s="4" t="s">
        <v>2533</v>
      </c>
      <c r="E478" s="17">
        <v>507</v>
      </c>
      <c r="F478" s="78">
        <v>42800</v>
      </c>
      <c r="G478" s="17">
        <f t="shared" si="15"/>
        <v>507</v>
      </c>
      <c r="H478" s="17">
        <f t="shared" si="16"/>
        <v>0</v>
      </c>
      <c r="I478" s="21"/>
    </row>
    <row r="479" spans="1:9" ht="15.75" x14ac:dyDescent="0.25">
      <c r="A479" s="70">
        <v>42798</v>
      </c>
      <c r="B479" s="71" t="s">
        <v>8262</v>
      </c>
      <c r="C479" s="20">
        <v>103257</v>
      </c>
      <c r="D479" s="4" t="s">
        <v>193</v>
      </c>
      <c r="E479" s="17">
        <v>3496.5</v>
      </c>
      <c r="F479" s="78">
        <v>42800</v>
      </c>
      <c r="G479" s="17">
        <f t="shared" si="15"/>
        <v>3496.5</v>
      </c>
      <c r="H479" s="17">
        <f t="shared" si="16"/>
        <v>0</v>
      </c>
      <c r="I479" s="21"/>
    </row>
    <row r="480" spans="1:9" ht="15.75" x14ac:dyDescent="0.25">
      <c r="A480" s="70">
        <v>42798</v>
      </c>
      <c r="B480" s="71" t="s">
        <v>8263</v>
      </c>
      <c r="C480" s="20">
        <v>103258</v>
      </c>
      <c r="D480" s="4" t="s">
        <v>2528</v>
      </c>
      <c r="E480" s="17">
        <v>782</v>
      </c>
      <c r="F480" s="78">
        <v>42800</v>
      </c>
      <c r="G480" s="17">
        <f t="shared" si="15"/>
        <v>782</v>
      </c>
      <c r="H480" s="17">
        <f t="shared" si="16"/>
        <v>0</v>
      </c>
      <c r="I480" s="21"/>
    </row>
    <row r="481" spans="1:9" ht="15.75" x14ac:dyDescent="0.25">
      <c r="A481" s="70">
        <v>42798</v>
      </c>
      <c r="B481" s="71" t="s">
        <v>8264</v>
      </c>
      <c r="C481" s="20">
        <v>103259</v>
      </c>
      <c r="D481" s="4" t="s">
        <v>528</v>
      </c>
      <c r="E481" s="17">
        <v>10295.200000000001</v>
      </c>
      <c r="F481" s="78">
        <v>42798</v>
      </c>
      <c r="G481" s="17">
        <f t="shared" si="15"/>
        <v>10295.200000000001</v>
      </c>
      <c r="H481" s="17">
        <f t="shared" si="16"/>
        <v>0</v>
      </c>
      <c r="I481" s="21"/>
    </row>
    <row r="482" spans="1:9" ht="15.75" x14ac:dyDescent="0.25">
      <c r="A482" s="70">
        <v>42798</v>
      </c>
      <c r="B482" s="71" t="s">
        <v>8265</v>
      </c>
      <c r="C482" s="20">
        <v>103260</v>
      </c>
      <c r="D482" s="4" t="s">
        <v>186</v>
      </c>
      <c r="E482" s="17">
        <v>616</v>
      </c>
      <c r="F482" s="78">
        <v>42800</v>
      </c>
      <c r="G482" s="17">
        <f t="shared" si="15"/>
        <v>616</v>
      </c>
      <c r="H482" s="17">
        <f t="shared" si="16"/>
        <v>0</v>
      </c>
      <c r="I482" s="21"/>
    </row>
    <row r="483" spans="1:9" ht="15.75" x14ac:dyDescent="0.25">
      <c r="A483" s="70">
        <v>42798</v>
      </c>
      <c r="B483" s="71" t="s">
        <v>8266</v>
      </c>
      <c r="C483" s="20">
        <v>103261</v>
      </c>
      <c r="D483" s="4" t="s">
        <v>236</v>
      </c>
      <c r="E483" s="17">
        <v>39929.42</v>
      </c>
      <c r="F483" s="78">
        <v>42807</v>
      </c>
      <c r="G483" s="17">
        <f t="shared" si="15"/>
        <v>39929.42</v>
      </c>
      <c r="H483" s="17">
        <f t="shared" si="16"/>
        <v>0</v>
      </c>
      <c r="I483" s="21"/>
    </row>
    <row r="484" spans="1:9" ht="15.75" x14ac:dyDescent="0.25">
      <c r="A484" s="70">
        <v>42798</v>
      </c>
      <c r="B484" s="71" t="s">
        <v>8267</v>
      </c>
      <c r="C484" s="20">
        <v>103262</v>
      </c>
      <c r="D484" s="4" t="s">
        <v>268</v>
      </c>
      <c r="E484" s="17">
        <v>6757.2</v>
      </c>
      <c r="F484" s="78">
        <v>42802</v>
      </c>
      <c r="G484" s="17">
        <f t="shared" si="15"/>
        <v>6757.2</v>
      </c>
      <c r="H484" s="17">
        <f t="shared" si="16"/>
        <v>0</v>
      </c>
      <c r="I484" s="21"/>
    </row>
    <row r="485" spans="1:9" ht="15.75" x14ac:dyDescent="0.25">
      <c r="A485" s="70">
        <v>42798</v>
      </c>
      <c r="B485" s="71" t="s">
        <v>8268</v>
      </c>
      <c r="C485" s="20">
        <v>103263</v>
      </c>
      <c r="D485" s="4" t="s">
        <v>268</v>
      </c>
      <c r="E485" s="17">
        <v>38755.199999999997</v>
      </c>
      <c r="F485" s="78">
        <v>42802</v>
      </c>
      <c r="G485" s="17">
        <f t="shared" si="15"/>
        <v>38755.199999999997</v>
      </c>
      <c r="H485" s="17">
        <f t="shared" si="16"/>
        <v>0</v>
      </c>
      <c r="I485" s="21"/>
    </row>
    <row r="486" spans="1:9" ht="15.75" x14ac:dyDescent="0.25">
      <c r="A486" s="70">
        <v>42798</v>
      </c>
      <c r="B486" s="71" t="s">
        <v>8269</v>
      </c>
      <c r="C486" s="20">
        <v>103264</v>
      </c>
      <c r="D486" s="4" t="s">
        <v>10</v>
      </c>
      <c r="E486" s="17">
        <v>340011.03</v>
      </c>
      <c r="F486" s="78">
        <v>42803</v>
      </c>
      <c r="G486" s="17">
        <f t="shared" si="15"/>
        <v>340011.03</v>
      </c>
      <c r="H486" s="17">
        <f t="shared" si="16"/>
        <v>0</v>
      </c>
      <c r="I486" s="21"/>
    </row>
    <row r="487" spans="1:9" ht="15.75" x14ac:dyDescent="0.25">
      <c r="A487" s="70">
        <v>42798</v>
      </c>
      <c r="B487" s="71" t="s">
        <v>8270</v>
      </c>
      <c r="C487" s="20">
        <v>103265</v>
      </c>
      <c r="D487" s="4" t="s">
        <v>30</v>
      </c>
      <c r="E487" s="17">
        <v>10138.799999999999</v>
      </c>
      <c r="F487" s="78">
        <v>42799</v>
      </c>
      <c r="G487" s="17">
        <f t="shared" si="15"/>
        <v>10138.799999999999</v>
      </c>
      <c r="H487" s="17">
        <f t="shared" si="16"/>
        <v>0</v>
      </c>
      <c r="I487" s="21"/>
    </row>
    <row r="488" spans="1:9" ht="15.75" x14ac:dyDescent="0.25">
      <c r="A488" s="70">
        <v>42798</v>
      </c>
      <c r="B488" s="71" t="s">
        <v>8271</v>
      </c>
      <c r="C488" s="20">
        <v>103266</v>
      </c>
      <c r="D488" s="4" t="s">
        <v>10</v>
      </c>
      <c r="E488" s="17">
        <v>194477.66</v>
      </c>
      <c r="F488" s="78">
        <v>42803</v>
      </c>
      <c r="G488" s="17">
        <f t="shared" si="15"/>
        <v>194477.66</v>
      </c>
      <c r="H488" s="17">
        <f t="shared" si="16"/>
        <v>0</v>
      </c>
      <c r="I488" s="21"/>
    </row>
    <row r="489" spans="1:9" ht="15.75" x14ac:dyDescent="0.25">
      <c r="A489" s="70">
        <v>42798</v>
      </c>
      <c r="B489" s="71" t="s">
        <v>8272</v>
      </c>
      <c r="C489" s="20">
        <v>103267</v>
      </c>
      <c r="D489" s="4" t="s">
        <v>1325</v>
      </c>
      <c r="E489" s="17">
        <v>1738.4</v>
      </c>
      <c r="F489" s="78">
        <v>42798</v>
      </c>
      <c r="G489" s="17">
        <f t="shared" si="15"/>
        <v>1738.4</v>
      </c>
      <c r="H489" s="17">
        <f t="shared" si="16"/>
        <v>0</v>
      </c>
      <c r="I489" s="21"/>
    </row>
    <row r="490" spans="1:9" ht="15.75" x14ac:dyDescent="0.25">
      <c r="A490" s="70">
        <v>42798</v>
      </c>
      <c r="B490" s="71" t="s">
        <v>8273</v>
      </c>
      <c r="C490" s="20">
        <v>103268</v>
      </c>
      <c r="D490" s="4" t="s">
        <v>693</v>
      </c>
      <c r="E490" s="17">
        <v>52466.400000000001</v>
      </c>
      <c r="F490" s="78">
        <v>42805</v>
      </c>
      <c r="G490" s="17">
        <f t="shared" si="15"/>
        <v>52466.400000000001</v>
      </c>
      <c r="H490" s="17">
        <f t="shared" si="16"/>
        <v>0</v>
      </c>
      <c r="I490" s="21"/>
    </row>
    <row r="491" spans="1:9" ht="15.75" x14ac:dyDescent="0.25">
      <c r="A491" s="70">
        <v>42798</v>
      </c>
      <c r="B491" s="71" t="s">
        <v>8274</v>
      </c>
      <c r="C491" s="20">
        <v>103269</v>
      </c>
      <c r="D491" s="4" t="s">
        <v>222</v>
      </c>
      <c r="E491" s="17">
        <v>446760</v>
      </c>
      <c r="F491" s="78">
        <v>42800</v>
      </c>
      <c r="G491" s="17">
        <f t="shared" si="15"/>
        <v>446760</v>
      </c>
      <c r="H491" s="17">
        <f t="shared" si="16"/>
        <v>0</v>
      </c>
      <c r="I491" s="21"/>
    </row>
    <row r="492" spans="1:9" ht="15.75" x14ac:dyDescent="0.25">
      <c r="A492" s="70">
        <v>42798</v>
      </c>
      <c r="B492" s="71" t="s">
        <v>8275</v>
      </c>
      <c r="C492" s="20">
        <v>103270</v>
      </c>
      <c r="D492" s="4" t="s">
        <v>430</v>
      </c>
      <c r="E492" s="17">
        <v>2668</v>
      </c>
      <c r="F492" s="78">
        <v>42798</v>
      </c>
      <c r="G492" s="17">
        <f t="shared" si="15"/>
        <v>2668</v>
      </c>
      <c r="H492" s="17">
        <f t="shared" si="16"/>
        <v>0</v>
      </c>
      <c r="I492" s="21"/>
    </row>
    <row r="493" spans="1:9" ht="15.75" x14ac:dyDescent="0.25">
      <c r="A493" s="70">
        <v>42798</v>
      </c>
      <c r="B493" s="71" t="s">
        <v>8276</v>
      </c>
      <c r="C493" s="20">
        <v>103271</v>
      </c>
      <c r="D493" s="4" t="s">
        <v>921</v>
      </c>
      <c r="E493" s="17">
        <v>7318.5</v>
      </c>
      <c r="F493" s="78">
        <v>42800</v>
      </c>
      <c r="G493" s="17">
        <f t="shared" si="15"/>
        <v>7318.5</v>
      </c>
      <c r="H493" s="17">
        <f t="shared" si="16"/>
        <v>0</v>
      </c>
      <c r="I493" s="21"/>
    </row>
    <row r="494" spans="1:9" ht="15.75" x14ac:dyDescent="0.25">
      <c r="A494" s="70">
        <v>42798</v>
      </c>
      <c r="B494" s="71" t="s">
        <v>8277</v>
      </c>
      <c r="C494" s="20">
        <v>103272</v>
      </c>
      <c r="D494" s="4" t="s">
        <v>10</v>
      </c>
      <c r="E494" s="17">
        <v>68236.7</v>
      </c>
      <c r="F494" s="78">
        <v>42803</v>
      </c>
      <c r="G494" s="17">
        <f t="shared" si="15"/>
        <v>68236.7</v>
      </c>
      <c r="H494" s="17">
        <f t="shared" si="16"/>
        <v>0</v>
      </c>
      <c r="I494" s="21"/>
    </row>
    <row r="495" spans="1:9" ht="15.75" x14ac:dyDescent="0.25">
      <c r="A495" s="70">
        <v>42798</v>
      </c>
      <c r="B495" s="71" t="s">
        <v>8278</v>
      </c>
      <c r="C495" s="20">
        <v>103273</v>
      </c>
      <c r="D495" s="4" t="s">
        <v>55</v>
      </c>
      <c r="E495" s="17">
        <v>3259.6</v>
      </c>
      <c r="F495" s="78">
        <v>42798</v>
      </c>
      <c r="G495" s="17">
        <f t="shared" si="15"/>
        <v>3259.6</v>
      </c>
      <c r="H495" s="17">
        <f t="shared" si="16"/>
        <v>0</v>
      </c>
      <c r="I495" s="21"/>
    </row>
    <row r="496" spans="1:9" ht="15.75" x14ac:dyDescent="0.25">
      <c r="A496" s="70">
        <v>42798</v>
      </c>
      <c r="B496" s="71" t="s">
        <v>8279</v>
      </c>
      <c r="C496" s="20">
        <v>103274</v>
      </c>
      <c r="D496" s="4" t="s">
        <v>10</v>
      </c>
      <c r="E496" s="17">
        <v>45966</v>
      </c>
      <c r="F496" s="78">
        <v>42803</v>
      </c>
      <c r="G496" s="17">
        <f t="shared" si="15"/>
        <v>45966</v>
      </c>
      <c r="H496" s="17">
        <f t="shared" si="16"/>
        <v>0</v>
      </c>
      <c r="I496" s="21"/>
    </row>
    <row r="497" spans="1:9" ht="15.75" x14ac:dyDescent="0.25">
      <c r="A497" s="70">
        <v>42799</v>
      </c>
      <c r="B497" s="71" t="s">
        <v>8280</v>
      </c>
      <c r="C497" s="20">
        <v>103275</v>
      </c>
      <c r="D497" s="4" t="s">
        <v>30</v>
      </c>
      <c r="E497" s="17">
        <v>3935.4</v>
      </c>
      <c r="F497" s="78">
        <v>42799</v>
      </c>
      <c r="G497" s="17">
        <f t="shared" si="15"/>
        <v>3935.4</v>
      </c>
      <c r="H497" s="17">
        <f t="shared" si="16"/>
        <v>0</v>
      </c>
      <c r="I497" s="21"/>
    </row>
    <row r="498" spans="1:9" ht="15.75" x14ac:dyDescent="0.25">
      <c r="A498" s="70">
        <v>42799</v>
      </c>
      <c r="B498" s="71" t="s">
        <v>8281</v>
      </c>
      <c r="C498" s="20">
        <v>103276</v>
      </c>
      <c r="D498" s="4" t="s">
        <v>231</v>
      </c>
      <c r="E498" s="17">
        <v>9093.2000000000007</v>
      </c>
      <c r="F498" s="78">
        <v>42800</v>
      </c>
      <c r="G498" s="17">
        <f t="shared" si="15"/>
        <v>9093.2000000000007</v>
      </c>
      <c r="H498" s="17">
        <f t="shared" si="16"/>
        <v>0</v>
      </c>
      <c r="I498" s="21"/>
    </row>
    <row r="499" spans="1:9" ht="15.75" x14ac:dyDescent="0.25">
      <c r="A499" s="70">
        <v>42799</v>
      </c>
      <c r="B499" s="71" t="s">
        <v>8282</v>
      </c>
      <c r="C499" s="20">
        <v>103277</v>
      </c>
      <c r="D499" s="4" t="s">
        <v>1335</v>
      </c>
      <c r="E499" s="17">
        <v>8909.1</v>
      </c>
      <c r="F499" s="78">
        <v>42799</v>
      </c>
      <c r="G499" s="17">
        <f t="shared" si="15"/>
        <v>8909.1</v>
      </c>
      <c r="H499" s="17">
        <f t="shared" si="16"/>
        <v>0</v>
      </c>
      <c r="I499" s="21"/>
    </row>
    <row r="500" spans="1:9" ht="15.75" x14ac:dyDescent="0.25">
      <c r="A500" s="70">
        <v>42799</v>
      </c>
      <c r="B500" s="71" t="s">
        <v>8283</v>
      </c>
      <c r="C500" s="20">
        <v>103278</v>
      </c>
      <c r="D500" s="4" t="s">
        <v>17</v>
      </c>
      <c r="E500" s="17">
        <v>4830</v>
      </c>
      <c r="F500" s="78">
        <v>42799</v>
      </c>
      <c r="G500" s="17">
        <f t="shared" si="15"/>
        <v>4830</v>
      </c>
      <c r="H500" s="17">
        <f t="shared" si="16"/>
        <v>0</v>
      </c>
      <c r="I500" s="21"/>
    </row>
    <row r="501" spans="1:9" ht="15.75" x14ac:dyDescent="0.25">
      <c r="A501" s="70">
        <v>42799</v>
      </c>
      <c r="B501" s="71" t="s">
        <v>8284</v>
      </c>
      <c r="C501" s="20">
        <v>103279</v>
      </c>
      <c r="D501" s="4" t="s">
        <v>231</v>
      </c>
      <c r="E501" s="17">
        <v>40700.6</v>
      </c>
      <c r="F501" s="78">
        <v>42800</v>
      </c>
      <c r="G501" s="17">
        <f t="shared" si="15"/>
        <v>40700.6</v>
      </c>
      <c r="H501" s="17">
        <f t="shared" si="16"/>
        <v>0</v>
      </c>
      <c r="I501" s="21"/>
    </row>
    <row r="502" spans="1:9" ht="15.75" x14ac:dyDescent="0.25">
      <c r="A502" s="70">
        <v>42799</v>
      </c>
      <c r="B502" s="71" t="s">
        <v>8285</v>
      </c>
      <c r="C502" s="20">
        <v>103280</v>
      </c>
      <c r="D502" s="4" t="s">
        <v>379</v>
      </c>
      <c r="E502" s="17">
        <v>767.2</v>
      </c>
      <c r="F502" s="78">
        <v>42804</v>
      </c>
      <c r="G502" s="17">
        <f t="shared" si="15"/>
        <v>767.2</v>
      </c>
      <c r="H502" s="17">
        <f t="shared" si="16"/>
        <v>0</v>
      </c>
      <c r="I502" s="21"/>
    </row>
    <row r="503" spans="1:9" ht="15.75" x14ac:dyDescent="0.25">
      <c r="A503" s="70">
        <v>42799</v>
      </c>
      <c r="B503" s="71" t="s">
        <v>8286</v>
      </c>
      <c r="C503" s="20">
        <v>103281</v>
      </c>
      <c r="D503" s="4" t="s">
        <v>143</v>
      </c>
      <c r="E503" s="17">
        <v>6340.3</v>
      </c>
      <c r="F503" s="78">
        <v>42799</v>
      </c>
      <c r="G503" s="17">
        <f t="shared" si="15"/>
        <v>6340.3</v>
      </c>
      <c r="H503" s="17">
        <f t="shared" si="16"/>
        <v>0</v>
      </c>
      <c r="I503" s="21"/>
    </row>
    <row r="504" spans="1:9" ht="15.75" x14ac:dyDescent="0.25">
      <c r="A504" s="70">
        <v>42799</v>
      </c>
      <c r="B504" s="71" t="s">
        <v>8287</v>
      </c>
      <c r="C504" s="20">
        <v>103282</v>
      </c>
      <c r="D504" s="4" t="s">
        <v>476</v>
      </c>
      <c r="E504" s="17">
        <v>18289.7</v>
      </c>
      <c r="F504" s="78">
        <v>42802</v>
      </c>
      <c r="G504" s="17">
        <f t="shared" si="15"/>
        <v>18289.7</v>
      </c>
      <c r="H504" s="17">
        <f t="shared" si="16"/>
        <v>0</v>
      </c>
      <c r="I504" s="21"/>
    </row>
    <row r="505" spans="1:9" ht="15.75" x14ac:dyDescent="0.25">
      <c r="A505" s="70">
        <v>42799</v>
      </c>
      <c r="B505" s="71" t="s">
        <v>8288</v>
      </c>
      <c r="C505" s="20">
        <v>103283</v>
      </c>
      <c r="D505" s="4" t="s">
        <v>236</v>
      </c>
      <c r="E505" s="17">
        <v>33066</v>
      </c>
      <c r="F505" s="78">
        <v>42807</v>
      </c>
      <c r="G505" s="17">
        <f t="shared" si="15"/>
        <v>33066</v>
      </c>
      <c r="H505" s="17">
        <f t="shared" si="16"/>
        <v>0</v>
      </c>
      <c r="I505" s="21"/>
    </row>
    <row r="506" spans="1:9" ht="15.75" x14ac:dyDescent="0.25">
      <c r="A506" s="70">
        <v>42799</v>
      </c>
      <c r="B506" s="71" t="s">
        <v>8289</v>
      </c>
      <c r="C506" s="20">
        <v>103284</v>
      </c>
      <c r="D506" s="4" t="s">
        <v>28</v>
      </c>
      <c r="E506" s="17">
        <v>4611.6000000000004</v>
      </c>
      <c r="F506" s="78">
        <v>42799</v>
      </c>
      <c r="G506" s="17">
        <f t="shared" si="15"/>
        <v>4611.6000000000004</v>
      </c>
      <c r="H506" s="17">
        <f t="shared" si="16"/>
        <v>0</v>
      </c>
      <c r="I506" s="21"/>
    </row>
    <row r="507" spans="1:9" ht="15.75" x14ac:dyDescent="0.25">
      <c r="A507" s="70">
        <v>42799</v>
      </c>
      <c r="B507" s="71" t="s">
        <v>8290</v>
      </c>
      <c r="C507" s="20">
        <v>103285</v>
      </c>
      <c r="D507" s="27" t="s">
        <v>974</v>
      </c>
      <c r="E507" s="28">
        <v>0</v>
      </c>
      <c r="F507" s="146" t="s">
        <v>95</v>
      </c>
      <c r="G507" s="28">
        <f t="shared" si="15"/>
        <v>0</v>
      </c>
      <c r="H507" s="28">
        <f t="shared" si="16"/>
        <v>0</v>
      </c>
      <c r="I507" s="21"/>
    </row>
    <row r="508" spans="1:9" ht="15.75" x14ac:dyDescent="0.25">
      <c r="A508" s="70">
        <v>42799</v>
      </c>
      <c r="B508" s="71" t="s">
        <v>8291</v>
      </c>
      <c r="C508" s="20">
        <v>103286</v>
      </c>
      <c r="D508" s="4" t="s">
        <v>974</v>
      </c>
      <c r="E508" s="17">
        <v>6011.2</v>
      </c>
      <c r="F508" s="78">
        <v>42799</v>
      </c>
      <c r="G508" s="17">
        <f t="shared" si="15"/>
        <v>6011.2</v>
      </c>
      <c r="H508" s="17">
        <f t="shared" si="16"/>
        <v>0</v>
      </c>
      <c r="I508" s="21"/>
    </row>
    <row r="509" spans="1:9" ht="15.75" x14ac:dyDescent="0.25">
      <c r="A509" s="70">
        <v>42799</v>
      </c>
      <c r="B509" s="71" t="s">
        <v>8292</v>
      </c>
      <c r="C509" s="20">
        <v>103287</v>
      </c>
      <c r="D509" s="15" t="s">
        <v>236</v>
      </c>
      <c r="E509" s="16">
        <v>0</v>
      </c>
      <c r="F509" s="145" t="s">
        <v>95</v>
      </c>
      <c r="G509" s="16">
        <f t="shared" si="15"/>
        <v>0</v>
      </c>
      <c r="H509" s="16">
        <f t="shared" si="16"/>
        <v>0</v>
      </c>
      <c r="I509" s="21"/>
    </row>
    <row r="510" spans="1:9" ht="15.75" x14ac:dyDescent="0.25">
      <c r="A510" s="70">
        <v>42799</v>
      </c>
      <c r="B510" s="71" t="s">
        <v>8293</v>
      </c>
      <c r="C510" s="20">
        <v>103288</v>
      </c>
      <c r="D510" s="4" t="s">
        <v>236</v>
      </c>
      <c r="E510" s="17">
        <v>44247.4</v>
      </c>
      <c r="F510" s="78">
        <v>42807</v>
      </c>
      <c r="G510" s="17">
        <f t="shared" si="15"/>
        <v>44247.4</v>
      </c>
      <c r="H510" s="17">
        <f t="shared" si="16"/>
        <v>0</v>
      </c>
      <c r="I510" s="21"/>
    </row>
    <row r="511" spans="1:9" ht="15.75" x14ac:dyDescent="0.25">
      <c r="A511" s="70">
        <v>42799</v>
      </c>
      <c r="B511" s="71" t="s">
        <v>8294</v>
      </c>
      <c r="C511" s="20">
        <v>103289</v>
      </c>
      <c r="D511" s="4" t="s">
        <v>47</v>
      </c>
      <c r="E511" s="17">
        <v>2602</v>
      </c>
      <c r="F511" s="78">
        <v>42799</v>
      </c>
      <c r="G511" s="17">
        <f t="shared" si="15"/>
        <v>2602</v>
      </c>
      <c r="H511" s="17">
        <f t="shared" si="16"/>
        <v>0</v>
      </c>
      <c r="I511" s="21"/>
    </row>
    <row r="512" spans="1:9" ht="15.75" x14ac:dyDescent="0.25">
      <c r="A512" s="70">
        <v>42799</v>
      </c>
      <c r="B512" s="71" t="s">
        <v>8295</v>
      </c>
      <c r="C512" s="20">
        <v>103290</v>
      </c>
      <c r="D512" s="4" t="s">
        <v>8296</v>
      </c>
      <c r="E512" s="17">
        <v>2241</v>
      </c>
      <c r="F512" s="78">
        <v>42799</v>
      </c>
      <c r="G512" s="17">
        <f t="shared" si="15"/>
        <v>2241</v>
      </c>
      <c r="H512" s="17">
        <f t="shared" si="16"/>
        <v>0</v>
      </c>
      <c r="I512" s="21"/>
    </row>
    <row r="513" spans="1:9" ht="15.75" x14ac:dyDescent="0.25">
      <c r="A513" s="70">
        <v>42799</v>
      </c>
      <c r="B513" s="71" t="s">
        <v>8297</v>
      </c>
      <c r="C513" s="20">
        <v>103291</v>
      </c>
      <c r="D513" s="4" t="s">
        <v>21</v>
      </c>
      <c r="E513" s="17">
        <v>41949.599999999999</v>
      </c>
      <c r="F513" s="78">
        <v>42811</v>
      </c>
      <c r="G513" s="17">
        <f t="shared" si="15"/>
        <v>41949.599999999999</v>
      </c>
      <c r="H513" s="17">
        <f t="shared" si="16"/>
        <v>0</v>
      </c>
      <c r="I513" s="21"/>
    </row>
    <row r="514" spans="1:9" ht="15.75" x14ac:dyDescent="0.25">
      <c r="A514" s="70">
        <v>42799</v>
      </c>
      <c r="B514" s="71" t="s">
        <v>8298</v>
      </c>
      <c r="C514" s="20">
        <v>103292</v>
      </c>
      <c r="D514" s="4" t="s">
        <v>157</v>
      </c>
      <c r="E514" s="17">
        <v>19578.2</v>
      </c>
      <c r="F514" s="78">
        <v>42799</v>
      </c>
      <c r="G514" s="17">
        <f t="shared" si="15"/>
        <v>19578.2</v>
      </c>
      <c r="H514" s="17">
        <f t="shared" si="16"/>
        <v>0</v>
      </c>
      <c r="I514" s="21"/>
    </row>
    <row r="515" spans="1:9" ht="15.75" x14ac:dyDescent="0.25">
      <c r="A515" s="70">
        <v>42799</v>
      </c>
      <c r="B515" s="71" t="s">
        <v>8299</v>
      </c>
      <c r="C515" s="20">
        <v>103293</v>
      </c>
      <c r="D515" s="4" t="s">
        <v>1968</v>
      </c>
      <c r="E515" s="17">
        <v>2890.5</v>
      </c>
      <c r="F515" s="78">
        <v>42799</v>
      </c>
      <c r="G515" s="17">
        <f t="shared" si="15"/>
        <v>2890.5</v>
      </c>
      <c r="H515" s="17">
        <f t="shared" si="16"/>
        <v>0</v>
      </c>
      <c r="I515" s="21"/>
    </row>
    <row r="516" spans="1:9" ht="15.75" x14ac:dyDescent="0.25">
      <c r="A516" s="70">
        <v>42799</v>
      </c>
      <c r="B516" s="71" t="s">
        <v>8300</v>
      </c>
      <c r="C516" s="20">
        <v>103294</v>
      </c>
      <c r="D516" s="4" t="s">
        <v>240</v>
      </c>
      <c r="E516" s="17">
        <v>4182</v>
      </c>
      <c r="F516" s="78">
        <v>42799</v>
      </c>
      <c r="G516" s="17">
        <f t="shared" ref="G516:G579" si="17">E516</f>
        <v>4182</v>
      </c>
      <c r="H516" s="17">
        <f t="shared" ref="H516:H579" si="18">E516-G516</f>
        <v>0</v>
      </c>
      <c r="I516" s="21"/>
    </row>
    <row r="517" spans="1:9" ht="15.75" x14ac:dyDescent="0.25">
      <c r="A517" s="70">
        <v>42799</v>
      </c>
      <c r="B517" s="71" t="s">
        <v>8301</v>
      </c>
      <c r="C517" s="20">
        <v>103295</v>
      </c>
      <c r="D517" s="4" t="s">
        <v>79</v>
      </c>
      <c r="E517" s="17">
        <v>2425.1999999999998</v>
      </c>
      <c r="F517" s="78">
        <v>42799</v>
      </c>
      <c r="G517" s="17">
        <f t="shared" si="17"/>
        <v>2425.1999999999998</v>
      </c>
      <c r="H517" s="17">
        <f t="shared" si="18"/>
        <v>0</v>
      </c>
      <c r="I517" s="21"/>
    </row>
    <row r="518" spans="1:9" ht="15.75" x14ac:dyDescent="0.25">
      <c r="A518" s="70">
        <v>42799</v>
      </c>
      <c r="B518" s="71" t="s">
        <v>8302</v>
      </c>
      <c r="C518" s="20">
        <v>103296</v>
      </c>
      <c r="D518" s="4" t="s">
        <v>1645</v>
      </c>
      <c r="E518" s="17">
        <v>1496</v>
      </c>
      <c r="F518" s="78">
        <v>42799</v>
      </c>
      <c r="G518" s="17">
        <f t="shared" si="17"/>
        <v>1496</v>
      </c>
      <c r="H518" s="17">
        <f t="shared" si="18"/>
        <v>0</v>
      </c>
      <c r="I518" s="21"/>
    </row>
    <row r="519" spans="1:9" ht="15.75" x14ac:dyDescent="0.25">
      <c r="A519" s="70">
        <v>42799</v>
      </c>
      <c r="B519" s="71" t="s">
        <v>8303</v>
      </c>
      <c r="C519" s="20">
        <v>103297</v>
      </c>
      <c r="D519" s="4" t="s">
        <v>71</v>
      </c>
      <c r="E519" s="17">
        <v>1848</v>
      </c>
      <c r="F519" s="78">
        <v>42799</v>
      </c>
      <c r="G519" s="17">
        <f t="shared" si="17"/>
        <v>1848</v>
      </c>
      <c r="H519" s="17">
        <f t="shared" si="18"/>
        <v>0</v>
      </c>
      <c r="I519" s="21"/>
    </row>
    <row r="520" spans="1:9" ht="15.75" x14ac:dyDescent="0.25">
      <c r="A520" s="70">
        <v>42799</v>
      </c>
      <c r="B520" s="71" t="s">
        <v>8304</v>
      </c>
      <c r="C520" s="20">
        <v>103298</v>
      </c>
      <c r="D520" s="4" t="s">
        <v>3959</v>
      </c>
      <c r="E520" s="17">
        <v>21089.9</v>
      </c>
      <c r="F520" s="78">
        <v>42799</v>
      </c>
      <c r="G520" s="17">
        <f t="shared" si="17"/>
        <v>21089.9</v>
      </c>
      <c r="H520" s="17">
        <f t="shared" si="18"/>
        <v>0</v>
      </c>
      <c r="I520" s="21"/>
    </row>
    <row r="521" spans="1:9" ht="15.75" x14ac:dyDescent="0.25">
      <c r="A521" s="70">
        <v>42799</v>
      </c>
      <c r="B521" s="71" t="s">
        <v>8305</v>
      </c>
      <c r="C521" s="20">
        <v>103299</v>
      </c>
      <c r="D521" s="4" t="s">
        <v>3426</v>
      </c>
      <c r="E521" s="17">
        <v>336</v>
      </c>
      <c r="F521" s="78">
        <v>42799</v>
      </c>
      <c r="G521" s="17">
        <f t="shared" si="17"/>
        <v>336</v>
      </c>
      <c r="H521" s="17">
        <f t="shared" si="18"/>
        <v>0</v>
      </c>
      <c r="I521" s="21"/>
    </row>
    <row r="522" spans="1:9" ht="15.75" x14ac:dyDescent="0.25">
      <c r="A522" s="70">
        <v>42799</v>
      </c>
      <c r="B522" s="71" t="s">
        <v>8306</v>
      </c>
      <c r="C522" s="20">
        <v>103300</v>
      </c>
      <c r="D522" s="4" t="s">
        <v>457</v>
      </c>
      <c r="E522" s="17">
        <v>6632.4</v>
      </c>
      <c r="F522" s="78">
        <v>42799</v>
      </c>
      <c r="G522" s="17">
        <f t="shared" si="17"/>
        <v>6632.4</v>
      </c>
      <c r="H522" s="17">
        <f t="shared" si="18"/>
        <v>0</v>
      </c>
      <c r="I522" s="21"/>
    </row>
    <row r="523" spans="1:9" ht="15.75" x14ac:dyDescent="0.25">
      <c r="A523" s="70">
        <v>42799</v>
      </c>
      <c r="B523" s="71" t="s">
        <v>8307</v>
      </c>
      <c r="C523" s="20">
        <v>103301</v>
      </c>
      <c r="D523" s="4" t="s">
        <v>3959</v>
      </c>
      <c r="E523" s="17">
        <v>1352</v>
      </c>
      <c r="F523" s="78">
        <v>42799</v>
      </c>
      <c r="G523" s="17">
        <f t="shared" si="17"/>
        <v>1352</v>
      </c>
      <c r="H523" s="17">
        <f t="shared" si="18"/>
        <v>0</v>
      </c>
      <c r="I523" s="21"/>
    </row>
    <row r="524" spans="1:9" ht="15.75" x14ac:dyDescent="0.25">
      <c r="A524" s="70">
        <v>42799</v>
      </c>
      <c r="B524" s="71" t="s">
        <v>8308</v>
      </c>
      <c r="C524" s="20">
        <v>103302</v>
      </c>
      <c r="D524" s="4" t="s">
        <v>30</v>
      </c>
      <c r="E524" s="17">
        <v>19801.8</v>
      </c>
      <c r="F524" s="78">
        <v>42799</v>
      </c>
      <c r="G524" s="17">
        <f t="shared" si="17"/>
        <v>19801.8</v>
      </c>
      <c r="H524" s="17">
        <f t="shared" si="18"/>
        <v>0</v>
      </c>
      <c r="I524" s="21"/>
    </row>
    <row r="525" spans="1:9" ht="15.75" x14ac:dyDescent="0.25">
      <c r="A525" s="70">
        <v>42799</v>
      </c>
      <c r="B525" s="71" t="s">
        <v>8309</v>
      </c>
      <c r="C525" s="20">
        <v>103303</v>
      </c>
      <c r="D525" s="4" t="s">
        <v>10</v>
      </c>
      <c r="E525" s="17">
        <v>2838</v>
      </c>
      <c r="F525" s="78">
        <v>42803</v>
      </c>
      <c r="G525" s="17">
        <f t="shared" si="17"/>
        <v>2838</v>
      </c>
      <c r="H525" s="17">
        <f t="shared" si="18"/>
        <v>0</v>
      </c>
      <c r="I525" s="21"/>
    </row>
    <row r="526" spans="1:9" ht="15.75" x14ac:dyDescent="0.25">
      <c r="A526" s="70">
        <v>42799</v>
      </c>
      <c r="B526" s="71" t="s">
        <v>8310</v>
      </c>
      <c r="C526" s="20">
        <v>103304</v>
      </c>
      <c r="D526" s="4" t="s">
        <v>1116</v>
      </c>
      <c r="E526" s="17">
        <v>2951.6</v>
      </c>
      <c r="F526" s="83" t="s">
        <v>8311</v>
      </c>
      <c r="G526" s="22">
        <f>2400+551.6</f>
        <v>2951.6</v>
      </c>
      <c r="H526" s="22">
        <f t="shared" si="18"/>
        <v>0</v>
      </c>
      <c r="I526" s="21"/>
    </row>
    <row r="527" spans="1:9" ht="15.75" x14ac:dyDescent="0.25">
      <c r="A527" s="70">
        <v>42799</v>
      </c>
      <c r="B527" s="71" t="s">
        <v>8312</v>
      </c>
      <c r="C527" s="20">
        <v>103305</v>
      </c>
      <c r="D527" s="4" t="s">
        <v>298</v>
      </c>
      <c r="E527" s="17">
        <v>2937.5</v>
      </c>
      <c r="F527" s="78">
        <v>42799</v>
      </c>
      <c r="G527" s="17">
        <f t="shared" si="17"/>
        <v>2937.5</v>
      </c>
      <c r="H527" s="17">
        <f t="shared" si="18"/>
        <v>0</v>
      </c>
      <c r="I527" s="21"/>
    </row>
    <row r="528" spans="1:9" ht="15.75" x14ac:dyDescent="0.25">
      <c r="A528" s="70">
        <v>42799</v>
      </c>
      <c r="B528" s="71" t="s">
        <v>8313</v>
      </c>
      <c r="C528" s="20">
        <v>103306</v>
      </c>
      <c r="D528" s="4" t="s">
        <v>115</v>
      </c>
      <c r="E528" s="17">
        <v>2622.8</v>
      </c>
      <c r="F528" s="78">
        <v>42799</v>
      </c>
      <c r="G528" s="17">
        <f t="shared" si="17"/>
        <v>2622.8</v>
      </c>
      <c r="H528" s="17">
        <f t="shared" si="18"/>
        <v>0</v>
      </c>
      <c r="I528" s="21"/>
    </row>
    <row r="529" spans="1:9" ht="15.75" x14ac:dyDescent="0.25">
      <c r="A529" s="70">
        <v>42799</v>
      </c>
      <c r="B529" s="71" t="s">
        <v>8314</v>
      </c>
      <c r="C529" s="20">
        <v>103307</v>
      </c>
      <c r="D529" s="4" t="s">
        <v>81</v>
      </c>
      <c r="E529" s="17">
        <v>13062.8</v>
      </c>
      <c r="F529" s="78">
        <v>42800</v>
      </c>
      <c r="G529" s="17">
        <f t="shared" si="17"/>
        <v>13062.8</v>
      </c>
      <c r="H529" s="17">
        <f t="shared" si="18"/>
        <v>0</v>
      </c>
      <c r="I529" s="21"/>
    </row>
    <row r="530" spans="1:9" ht="15.75" x14ac:dyDescent="0.25">
      <c r="A530" s="70">
        <v>42799</v>
      </c>
      <c r="B530" s="71" t="s">
        <v>8315</v>
      </c>
      <c r="C530" s="20">
        <v>103308</v>
      </c>
      <c r="D530" s="4" t="s">
        <v>613</v>
      </c>
      <c r="E530" s="17">
        <v>5011.2</v>
      </c>
      <c r="F530" s="78">
        <v>42800</v>
      </c>
      <c r="G530" s="17">
        <f t="shared" si="17"/>
        <v>5011.2</v>
      </c>
      <c r="H530" s="17">
        <f t="shared" si="18"/>
        <v>0</v>
      </c>
      <c r="I530" s="21"/>
    </row>
    <row r="531" spans="1:9" ht="15.75" x14ac:dyDescent="0.25">
      <c r="A531" s="70">
        <v>42799</v>
      </c>
      <c r="B531" s="71" t="s">
        <v>8316</v>
      </c>
      <c r="C531" s="20">
        <v>103309</v>
      </c>
      <c r="D531" s="4" t="s">
        <v>101</v>
      </c>
      <c r="E531" s="17">
        <v>699.2</v>
      </c>
      <c r="F531" s="78">
        <v>42800</v>
      </c>
      <c r="G531" s="17">
        <f t="shared" si="17"/>
        <v>699.2</v>
      </c>
      <c r="H531" s="17">
        <f t="shared" si="18"/>
        <v>0</v>
      </c>
      <c r="I531" s="21"/>
    </row>
    <row r="532" spans="1:9" ht="15.75" x14ac:dyDescent="0.25">
      <c r="A532" s="70">
        <v>42799</v>
      </c>
      <c r="B532" s="71" t="s">
        <v>8317</v>
      </c>
      <c r="C532" s="20">
        <v>103310</v>
      </c>
      <c r="D532" s="4" t="s">
        <v>99</v>
      </c>
      <c r="E532" s="17">
        <v>3220</v>
      </c>
      <c r="F532" s="78">
        <v>42800</v>
      </c>
      <c r="G532" s="17">
        <f t="shared" si="17"/>
        <v>3220</v>
      </c>
      <c r="H532" s="17">
        <f t="shared" si="18"/>
        <v>0</v>
      </c>
      <c r="I532" s="21"/>
    </row>
    <row r="533" spans="1:9" ht="15.75" x14ac:dyDescent="0.25">
      <c r="A533" s="70">
        <v>42799</v>
      </c>
      <c r="B533" s="71" t="s">
        <v>8318</v>
      </c>
      <c r="C533" s="20">
        <v>103311</v>
      </c>
      <c r="D533" s="4" t="s">
        <v>1259</v>
      </c>
      <c r="E533" s="17">
        <v>1854</v>
      </c>
      <c r="F533" s="78">
        <v>42800</v>
      </c>
      <c r="G533" s="17">
        <f t="shared" si="17"/>
        <v>1854</v>
      </c>
      <c r="H533" s="17">
        <f t="shared" si="18"/>
        <v>0</v>
      </c>
      <c r="I533" s="21"/>
    </row>
    <row r="534" spans="1:9" ht="15.75" x14ac:dyDescent="0.25">
      <c r="A534" s="70">
        <v>42799</v>
      </c>
      <c r="B534" s="71" t="s">
        <v>8319</v>
      </c>
      <c r="C534" s="20">
        <v>103312</v>
      </c>
      <c r="D534" s="4" t="s">
        <v>309</v>
      </c>
      <c r="E534" s="17">
        <v>3180.6</v>
      </c>
      <c r="F534" s="78">
        <v>42799</v>
      </c>
      <c r="G534" s="17">
        <f t="shared" si="17"/>
        <v>3180.6</v>
      </c>
      <c r="H534" s="17">
        <f t="shared" si="18"/>
        <v>0</v>
      </c>
      <c r="I534" s="21"/>
    </row>
    <row r="535" spans="1:9" ht="15.75" x14ac:dyDescent="0.25">
      <c r="A535" s="70">
        <v>42799</v>
      </c>
      <c r="B535" s="71" t="s">
        <v>8320</v>
      </c>
      <c r="C535" s="20">
        <v>103313</v>
      </c>
      <c r="D535" s="4" t="s">
        <v>109</v>
      </c>
      <c r="E535" s="17">
        <v>6198.5</v>
      </c>
      <c r="F535" s="78">
        <v>42800</v>
      </c>
      <c r="G535" s="17">
        <f t="shared" si="17"/>
        <v>6198.5</v>
      </c>
      <c r="H535" s="17">
        <f t="shared" si="18"/>
        <v>0</v>
      </c>
      <c r="I535" s="21"/>
    </row>
    <row r="536" spans="1:9" ht="15.75" x14ac:dyDescent="0.25">
      <c r="A536" s="70">
        <v>42799</v>
      </c>
      <c r="B536" s="71" t="s">
        <v>8321</v>
      </c>
      <c r="C536" s="20">
        <v>103314</v>
      </c>
      <c r="D536" s="4" t="s">
        <v>83</v>
      </c>
      <c r="E536" s="17">
        <v>3129.6</v>
      </c>
      <c r="F536" s="78">
        <v>42800</v>
      </c>
      <c r="G536" s="17">
        <f t="shared" si="17"/>
        <v>3129.6</v>
      </c>
      <c r="H536" s="17">
        <f t="shared" si="18"/>
        <v>0</v>
      </c>
      <c r="I536" s="21"/>
    </row>
    <row r="537" spans="1:9" ht="15.75" x14ac:dyDescent="0.25">
      <c r="A537" s="70">
        <v>42799</v>
      </c>
      <c r="B537" s="71" t="s">
        <v>8322</v>
      </c>
      <c r="C537" s="20">
        <v>103315</v>
      </c>
      <c r="D537" s="4" t="s">
        <v>309</v>
      </c>
      <c r="E537" s="17">
        <v>40</v>
      </c>
      <c r="F537" s="78">
        <v>42799</v>
      </c>
      <c r="G537" s="17">
        <f t="shared" si="17"/>
        <v>40</v>
      </c>
      <c r="H537" s="17">
        <f t="shared" si="18"/>
        <v>0</v>
      </c>
      <c r="I537" s="21"/>
    </row>
    <row r="538" spans="1:9" ht="15.75" x14ac:dyDescent="0.25">
      <c r="A538" s="70">
        <v>42799</v>
      </c>
      <c r="B538" s="71" t="s">
        <v>8323</v>
      </c>
      <c r="C538" s="20">
        <v>103316</v>
      </c>
      <c r="D538" s="4" t="s">
        <v>305</v>
      </c>
      <c r="E538" s="17">
        <v>5157.6000000000004</v>
      </c>
      <c r="F538" s="78">
        <v>42800</v>
      </c>
      <c r="G538" s="17">
        <f t="shared" si="17"/>
        <v>5157.6000000000004</v>
      </c>
      <c r="H538" s="17">
        <f t="shared" si="18"/>
        <v>0</v>
      </c>
      <c r="I538" s="21"/>
    </row>
    <row r="539" spans="1:9" ht="15.75" x14ac:dyDescent="0.25">
      <c r="A539" s="70">
        <v>42799</v>
      </c>
      <c r="B539" s="71" t="s">
        <v>8324</v>
      </c>
      <c r="C539" s="20">
        <v>103317</v>
      </c>
      <c r="D539" s="4" t="s">
        <v>139</v>
      </c>
      <c r="E539" s="17">
        <v>1158.5</v>
      </c>
      <c r="F539" s="78">
        <v>42799</v>
      </c>
      <c r="G539" s="17">
        <f t="shared" si="17"/>
        <v>1158.5</v>
      </c>
      <c r="H539" s="17">
        <f t="shared" si="18"/>
        <v>0</v>
      </c>
      <c r="I539" s="21"/>
    </row>
    <row r="540" spans="1:9" ht="15.75" x14ac:dyDescent="0.25">
      <c r="A540" s="70">
        <v>42799</v>
      </c>
      <c r="B540" s="71" t="s">
        <v>8325</v>
      </c>
      <c r="C540" s="20">
        <v>103318</v>
      </c>
      <c r="D540" s="4" t="s">
        <v>2997</v>
      </c>
      <c r="E540" s="17">
        <v>1522.8</v>
      </c>
      <c r="F540" s="78">
        <v>42799</v>
      </c>
      <c r="G540" s="17">
        <f t="shared" si="17"/>
        <v>1522.8</v>
      </c>
      <c r="H540" s="17">
        <f t="shared" si="18"/>
        <v>0</v>
      </c>
      <c r="I540" s="21"/>
    </row>
    <row r="541" spans="1:9" ht="15.75" x14ac:dyDescent="0.25">
      <c r="A541" s="70">
        <v>42799</v>
      </c>
      <c r="B541" s="71" t="s">
        <v>8326</v>
      </c>
      <c r="C541" s="20">
        <v>103319</v>
      </c>
      <c r="D541" s="4" t="s">
        <v>492</v>
      </c>
      <c r="E541" s="17">
        <v>6400.8</v>
      </c>
      <c r="F541" s="78">
        <v>42806</v>
      </c>
      <c r="G541" s="17">
        <f t="shared" si="17"/>
        <v>6400.8</v>
      </c>
      <c r="H541" s="17">
        <f t="shared" si="18"/>
        <v>0</v>
      </c>
      <c r="I541" s="21"/>
    </row>
    <row r="542" spans="1:9" ht="15.75" x14ac:dyDescent="0.25">
      <c r="A542" s="70">
        <v>42799</v>
      </c>
      <c r="B542" s="71" t="s">
        <v>8327</v>
      </c>
      <c r="C542" s="20">
        <v>103320</v>
      </c>
      <c r="D542" s="4" t="s">
        <v>879</v>
      </c>
      <c r="E542" s="17">
        <v>2979.2</v>
      </c>
      <c r="F542" s="78">
        <v>42799</v>
      </c>
      <c r="G542" s="17">
        <f t="shared" si="17"/>
        <v>2979.2</v>
      </c>
      <c r="H542" s="17">
        <f t="shared" si="18"/>
        <v>0</v>
      </c>
      <c r="I542" s="21"/>
    </row>
    <row r="543" spans="1:9" ht="15.75" x14ac:dyDescent="0.25">
      <c r="A543" s="70">
        <v>42799</v>
      </c>
      <c r="B543" s="71" t="s">
        <v>8328</v>
      </c>
      <c r="C543" s="20">
        <v>103321</v>
      </c>
      <c r="D543" s="4" t="s">
        <v>168</v>
      </c>
      <c r="E543" s="17">
        <v>1319.6</v>
      </c>
      <c r="F543" s="78">
        <v>42799</v>
      </c>
      <c r="G543" s="17">
        <f t="shared" si="17"/>
        <v>1319.6</v>
      </c>
      <c r="H543" s="17">
        <f t="shared" si="18"/>
        <v>0</v>
      </c>
      <c r="I543" s="21"/>
    </row>
    <row r="544" spans="1:9" ht="15.75" x14ac:dyDescent="0.25">
      <c r="A544" s="70">
        <v>42799</v>
      </c>
      <c r="B544" s="71" t="s">
        <v>8329</v>
      </c>
      <c r="C544" s="20">
        <v>103322</v>
      </c>
      <c r="D544" s="4" t="s">
        <v>470</v>
      </c>
      <c r="E544" s="17">
        <v>10212.92</v>
      </c>
      <c r="F544" s="78">
        <v>42799</v>
      </c>
      <c r="G544" s="17">
        <f t="shared" si="17"/>
        <v>10212.92</v>
      </c>
      <c r="H544" s="17">
        <f t="shared" si="18"/>
        <v>0</v>
      </c>
      <c r="I544" s="21"/>
    </row>
    <row r="545" spans="1:9" ht="15.75" x14ac:dyDescent="0.25">
      <c r="A545" s="70">
        <v>42799</v>
      </c>
      <c r="B545" s="71" t="s">
        <v>8330</v>
      </c>
      <c r="C545" s="20">
        <v>103323</v>
      </c>
      <c r="D545" s="4" t="s">
        <v>122</v>
      </c>
      <c r="E545" s="17">
        <v>5703.6</v>
      </c>
      <c r="F545" s="78">
        <v>42804</v>
      </c>
      <c r="G545" s="17">
        <f t="shared" si="17"/>
        <v>5703.6</v>
      </c>
      <c r="H545" s="17">
        <f t="shared" si="18"/>
        <v>0</v>
      </c>
      <c r="I545" s="21"/>
    </row>
    <row r="546" spans="1:9" ht="15.75" x14ac:dyDescent="0.25">
      <c r="A546" s="70">
        <v>42799</v>
      </c>
      <c r="B546" s="71" t="s">
        <v>8331</v>
      </c>
      <c r="C546" s="20">
        <v>103324</v>
      </c>
      <c r="D546" s="4" t="s">
        <v>531</v>
      </c>
      <c r="E546" s="17">
        <v>3149</v>
      </c>
      <c r="F546" s="78">
        <v>42803</v>
      </c>
      <c r="G546" s="17">
        <f t="shared" si="17"/>
        <v>3149</v>
      </c>
      <c r="H546" s="17">
        <f t="shared" si="18"/>
        <v>0</v>
      </c>
      <c r="I546" s="21"/>
    </row>
    <row r="547" spans="1:9" ht="15.75" x14ac:dyDescent="0.25">
      <c r="A547" s="70">
        <v>42799</v>
      </c>
      <c r="B547" s="71" t="s">
        <v>8332</v>
      </c>
      <c r="C547" s="20">
        <v>103325</v>
      </c>
      <c r="D547" s="4" t="s">
        <v>226</v>
      </c>
      <c r="E547" s="17">
        <v>1508</v>
      </c>
      <c r="F547" s="78">
        <v>42799</v>
      </c>
      <c r="G547" s="17">
        <f t="shared" si="17"/>
        <v>1508</v>
      </c>
      <c r="H547" s="17">
        <f t="shared" si="18"/>
        <v>0</v>
      </c>
      <c r="I547" s="21"/>
    </row>
    <row r="548" spans="1:9" ht="15.75" x14ac:dyDescent="0.25">
      <c r="A548" s="70">
        <v>42799</v>
      </c>
      <c r="B548" s="71" t="s">
        <v>8333</v>
      </c>
      <c r="C548" s="20">
        <v>103326</v>
      </c>
      <c r="D548" s="4" t="s">
        <v>331</v>
      </c>
      <c r="E548" s="17">
        <v>766.1</v>
      </c>
      <c r="F548" s="78">
        <v>42799</v>
      </c>
      <c r="G548" s="17">
        <f t="shared" si="17"/>
        <v>766.1</v>
      </c>
      <c r="H548" s="17">
        <f t="shared" si="18"/>
        <v>0</v>
      </c>
      <c r="I548" s="21"/>
    </row>
    <row r="549" spans="1:9" ht="15.75" x14ac:dyDescent="0.25">
      <c r="A549" s="70">
        <v>42799</v>
      </c>
      <c r="B549" s="71" t="s">
        <v>8334</v>
      </c>
      <c r="C549" s="20">
        <v>103327</v>
      </c>
      <c r="D549" s="4" t="s">
        <v>480</v>
      </c>
      <c r="E549" s="17">
        <v>2109.86</v>
      </c>
      <c r="F549" s="78">
        <v>42799</v>
      </c>
      <c r="G549" s="17">
        <f t="shared" si="17"/>
        <v>2109.86</v>
      </c>
      <c r="H549" s="17">
        <f t="shared" si="18"/>
        <v>0</v>
      </c>
      <c r="I549" s="21"/>
    </row>
    <row r="550" spans="1:9" ht="15.75" x14ac:dyDescent="0.25">
      <c r="A550" s="70">
        <v>42799</v>
      </c>
      <c r="B550" s="71" t="s">
        <v>8335</v>
      </c>
      <c r="C550" s="20">
        <v>103328</v>
      </c>
      <c r="D550" s="4" t="s">
        <v>422</v>
      </c>
      <c r="E550" s="17">
        <v>1268.5</v>
      </c>
      <c r="F550" s="78">
        <v>42799</v>
      </c>
      <c r="G550" s="17">
        <f t="shared" si="17"/>
        <v>1268.5</v>
      </c>
      <c r="H550" s="17">
        <f t="shared" si="18"/>
        <v>0</v>
      </c>
      <c r="I550" s="21"/>
    </row>
    <row r="551" spans="1:9" ht="15.75" x14ac:dyDescent="0.25">
      <c r="A551" s="70">
        <v>42799</v>
      </c>
      <c r="B551" s="71" t="s">
        <v>8336</v>
      </c>
      <c r="C551" s="20">
        <v>103329</v>
      </c>
      <c r="D551" s="4" t="s">
        <v>2240</v>
      </c>
      <c r="E551" s="17">
        <v>2051.6999999999998</v>
      </c>
      <c r="F551" s="78">
        <v>42799</v>
      </c>
      <c r="G551" s="17">
        <f t="shared" si="17"/>
        <v>2051.6999999999998</v>
      </c>
      <c r="H551" s="17">
        <f t="shared" si="18"/>
        <v>0</v>
      </c>
      <c r="I551" s="21"/>
    </row>
    <row r="552" spans="1:9" ht="15.75" x14ac:dyDescent="0.25">
      <c r="A552" s="70">
        <v>42799</v>
      </c>
      <c r="B552" s="71" t="s">
        <v>8337</v>
      </c>
      <c r="C552" s="20">
        <v>103330</v>
      </c>
      <c r="D552" s="4" t="s">
        <v>367</v>
      </c>
      <c r="E552" s="17">
        <v>1350</v>
      </c>
      <c r="F552" s="78">
        <v>42799</v>
      </c>
      <c r="G552" s="17">
        <f t="shared" si="17"/>
        <v>1350</v>
      </c>
      <c r="H552" s="17">
        <f t="shared" si="18"/>
        <v>0</v>
      </c>
      <c r="I552" s="21"/>
    </row>
    <row r="553" spans="1:9" ht="15.75" x14ac:dyDescent="0.25">
      <c r="A553" s="70">
        <v>42799</v>
      </c>
      <c r="B553" s="71" t="s">
        <v>8338</v>
      </c>
      <c r="C553" s="20">
        <v>103331</v>
      </c>
      <c r="D553" s="4" t="s">
        <v>125</v>
      </c>
      <c r="E553" s="17">
        <v>8908</v>
      </c>
      <c r="F553" s="78">
        <v>42799</v>
      </c>
      <c r="G553" s="17">
        <f t="shared" si="17"/>
        <v>8908</v>
      </c>
      <c r="H553" s="17">
        <f t="shared" si="18"/>
        <v>0</v>
      </c>
      <c r="I553" s="21"/>
    </row>
    <row r="554" spans="1:9" ht="15.75" x14ac:dyDescent="0.25">
      <c r="A554" s="70">
        <v>42799</v>
      </c>
      <c r="B554" s="71" t="s">
        <v>8339</v>
      </c>
      <c r="C554" s="20">
        <v>103332</v>
      </c>
      <c r="D554" s="4" t="s">
        <v>12</v>
      </c>
      <c r="E554" s="17">
        <v>2133</v>
      </c>
      <c r="F554" s="78">
        <v>42799</v>
      </c>
      <c r="G554" s="17">
        <f t="shared" si="17"/>
        <v>2133</v>
      </c>
      <c r="H554" s="17">
        <f t="shared" si="18"/>
        <v>0</v>
      </c>
      <c r="I554" s="21"/>
    </row>
    <row r="555" spans="1:9" ht="15.75" x14ac:dyDescent="0.25">
      <c r="A555" s="70">
        <v>42799</v>
      </c>
      <c r="B555" s="71" t="s">
        <v>8340</v>
      </c>
      <c r="C555" s="20">
        <v>103333</v>
      </c>
      <c r="D555" s="4" t="s">
        <v>1925</v>
      </c>
      <c r="E555" s="17">
        <v>463</v>
      </c>
      <c r="F555" s="78">
        <v>42799</v>
      </c>
      <c r="G555" s="17">
        <f t="shared" si="17"/>
        <v>463</v>
      </c>
      <c r="H555" s="17">
        <f t="shared" si="18"/>
        <v>0</v>
      </c>
      <c r="I555" s="21"/>
    </row>
    <row r="556" spans="1:9" ht="15.75" x14ac:dyDescent="0.25">
      <c r="A556" s="70">
        <v>42799</v>
      </c>
      <c r="B556" s="71" t="s">
        <v>8341</v>
      </c>
      <c r="C556" s="20">
        <v>103334</v>
      </c>
      <c r="D556" s="4" t="s">
        <v>379</v>
      </c>
      <c r="E556" s="17">
        <v>717.6</v>
      </c>
      <c r="F556" s="78">
        <v>42804</v>
      </c>
      <c r="G556" s="17">
        <f t="shared" si="17"/>
        <v>717.6</v>
      </c>
      <c r="H556" s="17">
        <f t="shared" si="18"/>
        <v>0</v>
      </c>
      <c r="I556" s="21"/>
    </row>
    <row r="557" spans="1:9" ht="15.75" x14ac:dyDescent="0.25">
      <c r="A557" s="70">
        <v>42799</v>
      </c>
      <c r="B557" s="71" t="s">
        <v>8342</v>
      </c>
      <c r="C557" s="20">
        <v>103335</v>
      </c>
      <c r="D557" s="4" t="s">
        <v>77</v>
      </c>
      <c r="E557" s="17">
        <v>546</v>
      </c>
      <c r="F557" s="78">
        <v>42799</v>
      </c>
      <c r="G557" s="17">
        <f t="shared" si="17"/>
        <v>546</v>
      </c>
      <c r="H557" s="17">
        <f t="shared" si="18"/>
        <v>0</v>
      </c>
      <c r="I557" s="21"/>
    </row>
    <row r="558" spans="1:9" ht="15.75" x14ac:dyDescent="0.25">
      <c r="A558" s="70">
        <v>42799</v>
      </c>
      <c r="B558" s="71" t="s">
        <v>8343</v>
      </c>
      <c r="C558" s="20">
        <v>103336</v>
      </c>
      <c r="D558" s="4" t="s">
        <v>55</v>
      </c>
      <c r="E558" s="17">
        <v>8023</v>
      </c>
      <c r="F558" s="78">
        <v>42799</v>
      </c>
      <c r="G558" s="17">
        <f t="shared" si="17"/>
        <v>8023</v>
      </c>
      <c r="H558" s="17">
        <f t="shared" si="18"/>
        <v>0</v>
      </c>
      <c r="I558" s="21"/>
    </row>
    <row r="559" spans="1:9" ht="15.75" x14ac:dyDescent="0.25">
      <c r="A559" s="70">
        <v>42799</v>
      </c>
      <c r="B559" s="71" t="s">
        <v>8344</v>
      </c>
      <c r="C559" s="20">
        <v>103337</v>
      </c>
      <c r="D559" s="4" t="s">
        <v>218</v>
      </c>
      <c r="E559" s="17">
        <v>5616</v>
      </c>
      <c r="F559" s="78">
        <v>42824</v>
      </c>
      <c r="G559" s="17">
        <f t="shared" si="17"/>
        <v>5616</v>
      </c>
      <c r="H559" s="17">
        <f t="shared" si="18"/>
        <v>0</v>
      </c>
      <c r="I559" s="21"/>
    </row>
    <row r="560" spans="1:9" ht="15.75" x14ac:dyDescent="0.25">
      <c r="A560" s="70">
        <v>42799</v>
      </c>
      <c r="B560" s="71" t="s">
        <v>8345</v>
      </c>
      <c r="C560" s="20">
        <v>103338</v>
      </c>
      <c r="D560" s="4" t="s">
        <v>14</v>
      </c>
      <c r="E560" s="17">
        <v>22807.200000000001</v>
      </c>
      <c r="F560" s="78">
        <v>42799</v>
      </c>
      <c r="G560" s="17">
        <f t="shared" si="17"/>
        <v>22807.200000000001</v>
      </c>
      <c r="H560" s="17">
        <f t="shared" si="18"/>
        <v>0</v>
      </c>
      <c r="I560" s="21"/>
    </row>
    <row r="561" spans="1:9" ht="15.75" x14ac:dyDescent="0.25">
      <c r="A561" s="70">
        <v>42800</v>
      </c>
      <c r="B561" s="71" t="s">
        <v>8346</v>
      </c>
      <c r="C561" s="20">
        <v>103339</v>
      </c>
      <c r="D561" s="4" t="s">
        <v>374</v>
      </c>
      <c r="E561" s="17">
        <v>1846.8</v>
      </c>
      <c r="F561" s="78">
        <v>42800</v>
      </c>
      <c r="G561" s="17">
        <f t="shared" si="17"/>
        <v>1846.8</v>
      </c>
      <c r="H561" s="17">
        <f t="shared" si="18"/>
        <v>0</v>
      </c>
      <c r="I561" s="21"/>
    </row>
    <row r="562" spans="1:9" ht="15.75" x14ac:dyDescent="0.25">
      <c r="A562" s="70">
        <v>42800</v>
      </c>
      <c r="B562" s="71" t="s">
        <v>8347</v>
      </c>
      <c r="C562" s="20">
        <v>103340</v>
      </c>
      <c r="D562" s="4" t="s">
        <v>231</v>
      </c>
      <c r="E562" s="17">
        <v>6262.2</v>
      </c>
      <c r="F562" s="78">
        <v>42800</v>
      </c>
      <c r="G562" s="17">
        <f t="shared" si="17"/>
        <v>6262.2</v>
      </c>
      <c r="H562" s="17">
        <f t="shared" si="18"/>
        <v>0</v>
      </c>
      <c r="I562" s="21"/>
    </row>
    <row r="563" spans="1:9" ht="15.75" x14ac:dyDescent="0.25">
      <c r="A563" s="70">
        <v>42800</v>
      </c>
      <c r="B563" s="71" t="s">
        <v>8348</v>
      </c>
      <c r="C563" s="20">
        <v>103341</v>
      </c>
      <c r="D563" s="4" t="s">
        <v>17</v>
      </c>
      <c r="E563" s="17">
        <v>1840</v>
      </c>
      <c r="F563" s="78">
        <v>42800</v>
      </c>
      <c r="G563" s="17">
        <f t="shared" si="17"/>
        <v>1840</v>
      </c>
      <c r="H563" s="17">
        <f t="shared" si="18"/>
        <v>0</v>
      </c>
      <c r="I563" s="21"/>
    </row>
    <row r="564" spans="1:9" ht="15.75" x14ac:dyDescent="0.25">
      <c r="A564" s="70">
        <v>42800</v>
      </c>
      <c r="B564" s="71" t="s">
        <v>8349</v>
      </c>
      <c r="C564" s="20">
        <v>103342</v>
      </c>
      <c r="D564" s="4" t="s">
        <v>231</v>
      </c>
      <c r="E564" s="17">
        <v>39006.6</v>
      </c>
      <c r="F564" s="83" t="s">
        <v>8163</v>
      </c>
      <c r="G564" s="22">
        <f>19400+19606.6</f>
        <v>39006.6</v>
      </c>
      <c r="H564" s="22">
        <f t="shared" si="18"/>
        <v>0</v>
      </c>
      <c r="I564" s="21"/>
    </row>
    <row r="565" spans="1:9" ht="15.75" x14ac:dyDescent="0.25">
      <c r="A565" s="70">
        <v>42800</v>
      </c>
      <c r="B565" s="71" t="s">
        <v>8350</v>
      </c>
      <c r="C565" s="20">
        <v>103343</v>
      </c>
      <c r="D565" s="4" t="s">
        <v>69</v>
      </c>
      <c r="E565" s="17">
        <v>5523</v>
      </c>
      <c r="F565" s="78">
        <v>42800</v>
      </c>
      <c r="G565" s="17">
        <f t="shared" si="17"/>
        <v>5523</v>
      </c>
      <c r="H565" s="17">
        <f t="shared" si="18"/>
        <v>0</v>
      </c>
      <c r="I565" s="21"/>
    </row>
    <row r="566" spans="1:9" ht="15.75" x14ac:dyDescent="0.25">
      <c r="A566" s="70">
        <v>42800</v>
      </c>
      <c r="B566" s="71" t="s">
        <v>8351</v>
      </c>
      <c r="C566" s="20">
        <v>103344</v>
      </c>
      <c r="D566" s="4" t="s">
        <v>1786</v>
      </c>
      <c r="E566" s="17">
        <v>7983.2</v>
      </c>
      <c r="F566" s="78">
        <v>42800</v>
      </c>
      <c r="G566" s="17">
        <f t="shared" si="17"/>
        <v>7983.2</v>
      </c>
      <c r="H566" s="17">
        <f t="shared" si="18"/>
        <v>0</v>
      </c>
      <c r="I566" s="21"/>
    </row>
    <row r="567" spans="1:9" ht="15.75" x14ac:dyDescent="0.25">
      <c r="A567" s="70">
        <v>42800</v>
      </c>
      <c r="B567" s="71" t="s">
        <v>8352</v>
      </c>
      <c r="C567" s="20">
        <v>103345</v>
      </c>
      <c r="D567" s="4" t="s">
        <v>47</v>
      </c>
      <c r="E567" s="17">
        <v>4742.8</v>
      </c>
      <c r="F567" s="78">
        <v>42800</v>
      </c>
      <c r="G567" s="17">
        <f t="shared" si="17"/>
        <v>4742.8</v>
      </c>
      <c r="H567" s="17">
        <f t="shared" si="18"/>
        <v>0</v>
      </c>
      <c r="I567" s="21"/>
    </row>
    <row r="568" spans="1:9" ht="15.75" x14ac:dyDescent="0.25">
      <c r="A568" s="70">
        <v>42800</v>
      </c>
      <c r="B568" s="71" t="s">
        <v>8353</v>
      </c>
      <c r="C568" s="20">
        <v>103346</v>
      </c>
      <c r="D568" s="4" t="s">
        <v>428</v>
      </c>
      <c r="E568" s="17">
        <v>1814.2</v>
      </c>
      <c r="F568" s="78">
        <v>42804</v>
      </c>
      <c r="G568" s="17">
        <f t="shared" si="17"/>
        <v>1814.2</v>
      </c>
      <c r="H568" s="17">
        <f t="shared" si="18"/>
        <v>0</v>
      </c>
      <c r="I568" s="21"/>
    </row>
    <row r="569" spans="1:9" ht="15.75" x14ac:dyDescent="0.25">
      <c r="A569" s="70">
        <v>42800</v>
      </c>
      <c r="B569" s="71" t="s">
        <v>8354</v>
      </c>
      <c r="C569" s="20">
        <v>103347</v>
      </c>
      <c r="D569" s="4" t="s">
        <v>47</v>
      </c>
      <c r="E569" s="17">
        <v>289.10000000000002</v>
      </c>
      <c r="F569" s="78">
        <v>42800</v>
      </c>
      <c r="G569" s="17">
        <f t="shared" si="17"/>
        <v>289.10000000000002</v>
      </c>
      <c r="H569" s="17">
        <f t="shared" si="18"/>
        <v>0</v>
      </c>
      <c r="I569" s="21"/>
    </row>
    <row r="570" spans="1:9" ht="15.75" x14ac:dyDescent="0.25">
      <c r="A570" s="70">
        <v>42800</v>
      </c>
      <c r="B570" s="71" t="s">
        <v>8355</v>
      </c>
      <c r="C570" s="20">
        <v>103348</v>
      </c>
      <c r="D570" s="4" t="s">
        <v>26</v>
      </c>
      <c r="E570" s="17">
        <v>16022.7</v>
      </c>
      <c r="F570" s="78">
        <v>42800</v>
      </c>
      <c r="G570" s="17">
        <f t="shared" si="17"/>
        <v>16022.7</v>
      </c>
      <c r="H570" s="17">
        <f t="shared" si="18"/>
        <v>0</v>
      </c>
      <c r="I570" s="21"/>
    </row>
    <row r="571" spans="1:9" ht="15.75" x14ac:dyDescent="0.25">
      <c r="A571" s="70">
        <v>42800</v>
      </c>
      <c r="B571" s="71" t="s">
        <v>8356</v>
      </c>
      <c r="C571" s="20">
        <v>103349</v>
      </c>
      <c r="D571" s="4" t="s">
        <v>28</v>
      </c>
      <c r="E571" s="17">
        <v>4510.8</v>
      </c>
      <c r="F571" s="78">
        <v>42800</v>
      </c>
      <c r="G571" s="17">
        <f t="shared" si="17"/>
        <v>4510.8</v>
      </c>
      <c r="H571" s="17">
        <f t="shared" si="18"/>
        <v>0</v>
      </c>
      <c r="I571" s="21"/>
    </row>
    <row r="572" spans="1:9" ht="15.75" x14ac:dyDescent="0.25">
      <c r="A572" s="70">
        <v>42800</v>
      </c>
      <c r="B572" s="71" t="s">
        <v>8357</v>
      </c>
      <c r="C572" s="20">
        <v>103350</v>
      </c>
      <c r="D572" s="4" t="s">
        <v>71</v>
      </c>
      <c r="E572" s="17">
        <v>3696</v>
      </c>
      <c r="F572" s="78">
        <v>42800</v>
      </c>
      <c r="G572" s="17">
        <f t="shared" si="17"/>
        <v>3696</v>
      </c>
      <c r="H572" s="17">
        <f t="shared" si="18"/>
        <v>0</v>
      </c>
      <c r="I572" s="21"/>
    </row>
    <row r="573" spans="1:9" ht="30" x14ac:dyDescent="0.25">
      <c r="A573" s="70">
        <v>42800</v>
      </c>
      <c r="B573" s="71" t="s">
        <v>8358</v>
      </c>
      <c r="C573" s="20">
        <v>103351</v>
      </c>
      <c r="D573" s="4" t="s">
        <v>21</v>
      </c>
      <c r="E573" s="17">
        <v>40476</v>
      </c>
      <c r="F573" s="83" t="s">
        <v>8359</v>
      </c>
      <c r="G573" s="22">
        <f>9411.4+15231+1172+14360.8+300.8</f>
        <v>40476</v>
      </c>
      <c r="H573" s="22">
        <f t="shared" si="18"/>
        <v>0</v>
      </c>
      <c r="I573" s="21"/>
    </row>
    <row r="574" spans="1:9" ht="15.75" x14ac:dyDescent="0.25">
      <c r="A574" s="70">
        <v>42800</v>
      </c>
      <c r="B574" s="71" t="s">
        <v>8360</v>
      </c>
      <c r="C574" s="20">
        <v>103352</v>
      </c>
      <c r="D574" s="4" t="s">
        <v>49</v>
      </c>
      <c r="E574" s="17">
        <v>13752.6</v>
      </c>
      <c r="F574" s="78">
        <v>42804</v>
      </c>
      <c r="G574" s="17">
        <f t="shared" si="17"/>
        <v>13752.6</v>
      </c>
      <c r="H574" s="17">
        <f t="shared" si="18"/>
        <v>0</v>
      </c>
      <c r="I574" s="21"/>
    </row>
    <row r="575" spans="1:9" ht="15.75" x14ac:dyDescent="0.25">
      <c r="A575" s="70">
        <v>42800</v>
      </c>
      <c r="B575" s="71" t="s">
        <v>8361</v>
      </c>
      <c r="C575" s="20">
        <v>103353</v>
      </c>
      <c r="D575" s="4" t="s">
        <v>253</v>
      </c>
      <c r="E575" s="17">
        <v>165.6</v>
      </c>
      <c r="F575" s="78">
        <v>42801</v>
      </c>
      <c r="G575" s="17">
        <f t="shared" si="17"/>
        <v>165.6</v>
      </c>
      <c r="H575" s="17">
        <f t="shared" si="18"/>
        <v>0</v>
      </c>
      <c r="I575" s="21"/>
    </row>
    <row r="576" spans="1:9" ht="15.75" x14ac:dyDescent="0.25">
      <c r="A576" s="70">
        <v>42800</v>
      </c>
      <c r="B576" s="71" t="s">
        <v>8362</v>
      </c>
      <c r="C576" s="20">
        <v>103354</v>
      </c>
      <c r="D576" s="4" t="s">
        <v>151</v>
      </c>
      <c r="E576" s="17">
        <v>14086.4</v>
      </c>
      <c r="F576" s="78">
        <v>42800</v>
      </c>
      <c r="G576" s="17">
        <f t="shared" si="17"/>
        <v>14086.4</v>
      </c>
      <c r="H576" s="17">
        <f t="shared" si="18"/>
        <v>0</v>
      </c>
      <c r="I576" s="21"/>
    </row>
    <row r="577" spans="1:9" ht="15.75" x14ac:dyDescent="0.25">
      <c r="A577" s="70">
        <v>42800</v>
      </c>
      <c r="B577" s="71" t="s">
        <v>8363</v>
      </c>
      <c r="C577" s="20">
        <v>103355</v>
      </c>
      <c r="D577" s="4" t="s">
        <v>157</v>
      </c>
      <c r="E577" s="17">
        <v>10031.5</v>
      </c>
      <c r="F577" s="78">
        <v>42800</v>
      </c>
      <c r="G577" s="17">
        <f t="shared" si="17"/>
        <v>10031.5</v>
      </c>
      <c r="H577" s="17">
        <f t="shared" si="18"/>
        <v>0</v>
      </c>
      <c r="I577" s="21"/>
    </row>
    <row r="578" spans="1:9" ht="15.75" x14ac:dyDescent="0.25">
      <c r="A578" s="70">
        <v>42800</v>
      </c>
      <c r="B578" s="71" t="s">
        <v>8364</v>
      </c>
      <c r="C578" s="20">
        <v>103356</v>
      </c>
      <c r="D578" s="4" t="s">
        <v>172</v>
      </c>
      <c r="E578" s="17">
        <v>22105.599999999999</v>
      </c>
      <c r="F578" s="78">
        <v>42816</v>
      </c>
      <c r="G578" s="17">
        <f t="shared" si="17"/>
        <v>22105.599999999999</v>
      </c>
      <c r="H578" s="17">
        <f t="shared" si="18"/>
        <v>0</v>
      </c>
      <c r="I578" s="21"/>
    </row>
    <row r="579" spans="1:9" ht="15.75" x14ac:dyDescent="0.25">
      <c r="A579" s="70">
        <v>42800</v>
      </c>
      <c r="B579" s="71" t="s">
        <v>8365</v>
      </c>
      <c r="C579" s="20">
        <v>103357</v>
      </c>
      <c r="D579" s="4" t="s">
        <v>35</v>
      </c>
      <c r="E579" s="17">
        <v>9095.7999999999993</v>
      </c>
      <c r="F579" s="78">
        <v>42803</v>
      </c>
      <c r="G579" s="17">
        <f t="shared" si="17"/>
        <v>9095.7999999999993</v>
      </c>
      <c r="H579" s="17">
        <f t="shared" si="18"/>
        <v>0</v>
      </c>
      <c r="I579" s="21"/>
    </row>
    <row r="580" spans="1:9" ht="15.75" x14ac:dyDescent="0.25">
      <c r="A580" s="70">
        <v>42800</v>
      </c>
      <c r="B580" s="71" t="s">
        <v>8366</v>
      </c>
      <c r="C580" s="20">
        <v>103358</v>
      </c>
      <c r="D580" s="4" t="s">
        <v>32</v>
      </c>
      <c r="E580" s="17">
        <v>6292.6</v>
      </c>
      <c r="F580" s="78">
        <v>42803</v>
      </c>
      <c r="G580" s="17">
        <f t="shared" ref="G580:G643" si="19">E580</f>
        <v>6292.6</v>
      </c>
      <c r="H580" s="17">
        <f t="shared" ref="H580:H643" si="20">E580-G580</f>
        <v>0</v>
      </c>
      <c r="I580" s="21"/>
    </row>
    <row r="581" spans="1:9" ht="15.75" x14ac:dyDescent="0.25">
      <c r="A581" s="70">
        <v>42800</v>
      </c>
      <c r="B581" s="71" t="s">
        <v>8367</v>
      </c>
      <c r="C581" s="20">
        <v>103359</v>
      </c>
      <c r="D581" s="4" t="s">
        <v>38</v>
      </c>
      <c r="E581" s="17">
        <v>2941.9</v>
      </c>
      <c r="F581" s="78">
        <v>42802</v>
      </c>
      <c r="G581" s="17">
        <f t="shared" si="19"/>
        <v>2941.9</v>
      </c>
      <c r="H581" s="17">
        <f t="shared" si="20"/>
        <v>0</v>
      </c>
      <c r="I581" s="21"/>
    </row>
    <row r="582" spans="1:9" ht="15.75" x14ac:dyDescent="0.25">
      <c r="A582" s="70">
        <v>42800</v>
      </c>
      <c r="B582" s="71" t="s">
        <v>8368</v>
      </c>
      <c r="C582" s="20">
        <v>103360</v>
      </c>
      <c r="D582" s="4" t="s">
        <v>165</v>
      </c>
      <c r="E582" s="17">
        <v>9828.7000000000007</v>
      </c>
      <c r="F582" s="78">
        <v>42826</v>
      </c>
      <c r="G582" s="17">
        <f t="shared" si="19"/>
        <v>9828.7000000000007</v>
      </c>
      <c r="H582" s="17">
        <f t="shared" si="20"/>
        <v>0</v>
      </c>
      <c r="I582" s="21"/>
    </row>
    <row r="583" spans="1:9" ht="15.75" x14ac:dyDescent="0.25">
      <c r="A583" s="70">
        <v>42800</v>
      </c>
      <c r="B583" s="71" t="s">
        <v>8369</v>
      </c>
      <c r="C583" s="20">
        <v>103361</v>
      </c>
      <c r="D583" s="4" t="s">
        <v>59</v>
      </c>
      <c r="E583" s="17">
        <v>1377.6</v>
      </c>
      <c r="F583" s="78">
        <v>42802</v>
      </c>
      <c r="G583" s="17">
        <f t="shared" si="19"/>
        <v>1377.6</v>
      </c>
      <c r="H583" s="17">
        <f t="shared" si="20"/>
        <v>0</v>
      </c>
      <c r="I583" s="21"/>
    </row>
    <row r="584" spans="1:9" ht="15.75" x14ac:dyDescent="0.25">
      <c r="A584" s="70">
        <v>42800</v>
      </c>
      <c r="B584" s="71" t="s">
        <v>8370</v>
      </c>
      <c r="C584" s="20">
        <v>103362</v>
      </c>
      <c r="D584" s="4" t="s">
        <v>40</v>
      </c>
      <c r="E584" s="17">
        <v>3636</v>
      </c>
      <c r="F584" s="78">
        <v>42807</v>
      </c>
      <c r="G584" s="17">
        <f t="shared" si="19"/>
        <v>3636</v>
      </c>
      <c r="H584" s="17">
        <f t="shared" si="20"/>
        <v>0</v>
      </c>
      <c r="I584" s="21"/>
    </row>
    <row r="585" spans="1:9" ht="15.75" x14ac:dyDescent="0.25">
      <c r="A585" s="70">
        <v>42800</v>
      </c>
      <c r="B585" s="71" t="s">
        <v>8371</v>
      </c>
      <c r="C585" s="20">
        <v>103363</v>
      </c>
      <c r="D585" s="4" t="s">
        <v>43</v>
      </c>
      <c r="E585" s="17">
        <v>2244</v>
      </c>
      <c r="F585" s="78">
        <v>42801</v>
      </c>
      <c r="G585" s="17">
        <f t="shared" si="19"/>
        <v>2244</v>
      </c>
      <c r="H585" s="17">
        <f t="shared" si="20"/>
        <v>0</v>
      </c>
      <c r="I585" s="21"/>
    </row>
    <row r="586" spans="1:9" ht="15.75" x14ac:dyDescent="0.25">
      <c r="A586" s="70">
        <v>42800</v>
      </c>
      <c r="B586" s="71" t="s">
        <v>8372</v>
      </c>
      <c r="C586" s="20">
        <v>103364</v>
      </c>
      <c r="D586" s="4" t="s">
        <v>414</v>
      </c>
      <c r="E586" s="17">
        <v>1284</v>
      </c>
      <c r="F586" s="78">
        <v>42800</v>
      </c>
      <c r="G586" s="17">
        <f t="shared" si="19"/>
        <v>1284</v>
      </c>
      <c r="H586" s="17">
        <f t="shared" si="20"/>
        <v>0</v>
      </c>
      <c r="I586" s="21"/>
    </row>
    <row r="587" spans="1:9" ht="15.75" x14ac:dyDescent="0.25">
      <c r="A587" s="70">
        <v>42800</v>
      </c>
      <c r="B587" s="71" t="s">
        <v>8373</v>
      </c>
      <c r="C587" s="20">
        <v>103365</v>
      </c>
      <c r="D587" s="4" t="s">
        <v>155</v>
      </c>
      <c r="E587" s="17">
        <v>20290.2</v>
      </c>
      <c r="F587" s="78">
        <v>42803</v>
      </c>
      <c r="G587" s="17">
        <f t="shared" si="19"/>
        <v>20290.2</v>
      </c>
      <c r="H587" s="17">
        <f t="shared" si="20"/>
        <v>0</v>
      </c>
      <c r="I587" s="21"/>
    </row>
    <row r="588" spans="1:9" ht="15.75" x14ac:dyDescent="0.25">
      <c r="A588" s="70">
        <v>42800</v>
      </c>
      <c r="B588" s="71" t="s">
        <v>8374</v>
      </c>
      <c r="C588" s="20">
        <v>103366</v>
      </c>
      <c r="D588" s="4" t="s">
        <v>509</v>
      </c>
      <c r="E588" s="17">
        <v>19785.599999999999</v>
      </c>
      <c r="F588" s="78">
        <v>42812</v>
      </c>
      <c r="G588" s="17">
        <f t="shared" si="19"/>
        <v>19785.599999999999</v>
      </c>
      <c r="H588" s="17">
        <f t="shared" si="20"/>
        <v>0</v>
      </c>
      <c r="I588" s="21"/>
    </row>
    <row r="589" spans="1:9" ht="15.75" x14ac:dyDescent="0.25">
      <c r="A589" s="70">
        <v>42800</v>
      </c>
      <c r="B589" s="71" t="s">
        <v>8375</v>
      </c>
      <c r="C589" s="20">
        <v>103367</v>
      </c>
      <c r="D589" s="4" t="s">
        <v>161</v>
      </c>
      <c r="E589" s="17">
        <v>30184</v>
      </c>
      <c r="F589" s="78">
        <v>42818</v>
      </c>
      <c r="G589" s="17">
        <f t="shared" si="19"/>
        <v>30184</v>
      </c>
      <c r="H589" s="17">
        <f t="shared" si="20"/>
        <v>0</v>
      </c>
      <c r="I589" s="21"/>
    </row>
    <row r="590" spans="1:9" ht="15.75" x14ac:dyDescent="0.25">
      <c r="A590" s="70">
        <v>42800</v>
      </c>
      <c r="B590" s="71" t="s">
        <v>8376</v>
      </c>
      <c r="C590" s="20">
        <v>103368</v>
      </c>
      <c r="D590" s="4" t="s">
        <v>145</v>
      </c>
      <c r="E590" s="17">
        <v>12637.4</v>
      </c>
      <c r="F590" s="78">
        <v>42801</v>
      </c>
      <c r="G590" s="17">
        <f t="shared" si="19"/>
        <v>12637.4</v>
      </c>
      <c r="H590" s="17">
        <f t="shared" si="20"/>
        <v>0</v>
      </c>
      <c r="I590" s="21"/>
    </row>
    <row r="591" spans="1:9" ht="15.75" x14ac:dyDescent="0.25">
      <c r="A591" s="70">
        <v>42800</v>
      </c>
      <c r="B591" s="71" t="s">
        <v>8377</v>
      </c>
      <c r="C591" s="20">
        <v>103369</v>
      </c>
      <c r="D591" s="4" t="s">
        <v>149</v>
      </c>
      <c r="E591" s="17">
        <v>4424.2</v>
      </c>
      <c r="F591" s="78">
        <v>42800</v>
      </c>
      <c r="G591" s="17">
        <f t="shared" si="19"/>
        <v>4424.2</v>
      </c>
      <c r="H591" s="17">
        <f t="shared" si="20"/>
        <v>0</v>
      </c>
      <c r="I591" s="21"/>
    </row>
    <row r="592" spans="1:9" ht="15.75" x14ac:dyDescent="0.25">
      <c r="A592" s="70">
        <v>42800</v>
      </c>
      <c r="B592" s="71" t="s">
        <v>8378</v>
      </c>
      <c r="C592" s="20">
        <v>103370</v>
      </c>
      <c r="D592" s="4" t="s">
        <v>30</v>
      </c>
      <c r="E592" s="17">
        <v>3311.25</v>
      </c>
      <c r="F592" s="78">
        <v>42800</v>
      </c>
      <c r="G592" s="17">
        <f t="shared" si="19"/>
        <v>3311.25</v>
      </c>
      <c r="H592" s="17">
        <f t="shared" si="20"/>
        <v>0</v>
      </c>
      <c r="I592" s="21"/>
    </row>
    <row r="593" spans="1:9" ht="15.75" x14ac:dyDescent="0.25">
      <c r="A593" s="70">
        <v>42800</v>
      </c>
      <c r="B593" s="71" t="s">
        <v>8379</v>
      </c>
      <c r="C593" s="20">
        <v>103371</v>
      </c>
      <c r="D593" s="4" t="s">
        <v>302</v>
      </c>
      <c r="E593" s="17">
        <v>9610.4</v>
      </c>
      <c r="F593" s="78">
        <v>42800</v>
      </c>
      <c r="G593" s="17">
        <f t="shared" si="19"/>
        <v>9610.4</v>
      </c>
      <c r="H593" s="17">
        <f t="shared" si="20"/>
        <v>0</v>
      </c>
      <c r="I593" s="21"/>
    </row>
    <row r="594" spans="1:9" ht="15.75" x14ac:dyDescent="0.25">
      <c r="A594" s="70">
        <v>42800</v>
      </c>
      <c r="B594" s="71" t="s">
        <v>8380</v>
      </c>
      <c r="C594" s="20">
        <v>103372</v>
      </c>
      <c r="D594" s="4" t="s">
        <v>321</v>
      </c>
      <c r="E594" s="17">
        <v>653.4</v>
      </c>
      <c r="F594" s="78">
        <v>42800</v>
      </c>
      <c r="G594" s="17">
        <f t="shared" si="19"/>
        <v>653.4</v>
      </c>
      <c r="H594" s="17">
        <f t="shared" si="20"/>
        <v>0</v>
      </c>
      <c r="I594" s="21"/>
    </row>
    <row r="595" spans="1:9" ht="15.75" x14ac:dyDescent="0.25">
      <c r="A595" s="70">
        <v>42800</v>
      </c>
      <c r="B595" s="71" t="s">
        <v>8381</v>
      </c>
      <c r="C595" s="20">
        <v>103373</v>
      </c>
      <c r="D595" s="4" t="s">
        <v>30</v>
      </c>
      <c r="E595" s="17">
        <v>388.8</v>
      </c>
      <c r="F595" s="78">
        <v>42800</v>
      </c>
      <c r="G595" s="17">
        <f t="shared" si="19"/>
        <v>388.8</v>
      </c>
      <c r="H595" s="17">
        <f t="shared" si="20"/>
        <v>0</v>
      </c>
      <c r="I595" s="21"/>
    </row>
    <row r="596" spans="1:9" ht="15.75" x14ac:dyDescent="0.25">
      <c r="A596" s="70">
        <v>42800</v>
      </c>
      <c r="B596" s="71" t="s">
        <v>8382</v>
      </c>
      <c r="C596" s="20">
        <v>103374</v>
      </c>
      <c r="D596" s="4" t="s">
        <v>974</v>
      </c>
      <c r="E596" s="17">
        <v>10962</v>
      </c>
      <c r="F596" s="78">
        <v>42800</v>
      </c>
      <c r="G596" s="17">
        <f t="shared" si="19"/>
        <v>10962</v>
      </c>
      <c r="H596" s="17">
        <f t="shared" si="20"/>
        <v>0</v>
      </c>
      <c r="I596" s="21"/>
    </row>
    <row r="597" spans="1:9" ht="15.75" x14ac:dyDescent="0.25">
      <c r="A597" s="70">
        <v>42800</v>
      </c>
      <c r="B597" s="71" t="s">
        <v>8383</v>
      </c>
      <c r="C597" s="20">
        <v>103375</v>
      </c>
      <c r="D597" s="4" t="s">
        <v>10</v>
      </c>
      <c r="E597" s="17">
        <v>43985.4</v>
      </c>
      <c r="F597" s="78">
        <v>42803</v>
      </c>
      <c r="G597" s="17">
        <f t="shared" si="19"/>
        <v>43985.4</v>
      </c>
      <c r="H597" s="17">
        <f t="shared" si="20"/>
        <v>0</v>
      </c>
      <c r="I597" s="21"/>
    </row>
    <row r="598" spans="1:9" ht="15.75" x14ac:dyDescent="0.25">
      <c r="A598" s="70">
        <v>42800</v>
      </c>
      <c r="B598" s="71" t="s">
        <v>8384</v>
      </c>
      <c r="C598" s="20">
        <v>103376</v>
      </c>
      <c r="D598" s="4" t="s">
        <v>79</v>
      </c>
      <c r="E598" s="17">
        <v>3598.4</v>
      </c>
      <c r="F598" s="78">
        <v>42800</v>
      </c>
      <c r="G598" s="17">
        <f t="shared" si="19"/>
        <v>3598.4</v>
      </c>
      <c r="H598" s="17">
        <f t="shared" si="20"/>
        <v>0</v>
      </c>
      <c r="I598" s="21"/>
    </row>
    <row r="599" spans="1:9" ht="15.75" x14ac:dyDescent="0.25">
      <c r="A599" s="70">
        <v>42800</v>
      </c>
      <c r="B599" s="71" t="s">
        <v>8385</v>
      </c>
      <c r="C599" s="20">
        <v>103377</v>
      </c>
      <c r="D599" s="4" t="s">
        <v>240</v>
      </c>
      <c r="E599" s="17">
        <v>3054.2</v>
      </c>
      <c r="F599" s="78">
        <v>42800</v>
      </c>
      <c r="G599" s="17">
        <f t="shared" si="19"/>
        <v>3054.2</v>
      </c>
      <c r="H599" s="17">
        <f t="shared" si="20"/>
        <v>0</v>
      </c>
      <c r="I599" s="21"/>
    </row>
    <row r="600" spans="1:9" ht="15.75" x14ac:dyDescent="0.25">
      <c r="A600" s="70">
        <v>42800</v>
      </c>
      <c r="B600" s="71" t="s">
        <v>8386</v>
      </c>
      <c r="C600" s="20">
        <v>103378</v>
      </c>
      <c r="D600" s="4" t="s">
        <v>133</v>
      </c>
      <c r="E600" s="17">
        <v>182</v>
      </c>
      <c r="F600" s="78">
        <v>42800</v>
      </c>
      <c r="G600" s="17">
        <f t="shared" si="19"/>
        <v>182</v>
      </c>
      <c r="H600" s="17">
        <f t="shared" si="20"/>
        <v>0</v>
      </c>
      <c r="I600" s="21"/>
    </row>
    <row r="601" spans="1:9" ht="15.75" x14ac:dyDescent="0.25">
      <c r="A601" s="70">
        <v>42800</v>
      </c>
      <c r="B601" s="71" t="s">
        <v>8387</v>
      </c>
      <c r="C601" s="20">
        <v>103379</v>
      </c>
      <c r="D601" s="4" t="s">
        <v>1116</v>
      </c>
      <c r="E601" s="17">
        <v>4895.1000000000004</v>
      </c>
      <c r="F601" s="78">
        <v>42801</v>
      </c>
      <c r="G601" s="17">
        <f t="shared" si="19"/>
        <v>4895.1000000000004</v>
      </c>
      <c r="H601" s="17">
        <f t="shared" si="20"/>
        <v>0</v>
      </c>
      <c r="I601" s="21"/>
    </row>
    <row r="602" spans="1:9" ht="15.75" x14ac:dyDescent="0.25">
      <c r="A602" s="70">
        <v>42800</v>
      </c>
      <c r="B602" s="71" t="s">
        <v>8388</v>
      </c>
      <c r="C602" s="20">
        <v>103380</v>
      </c>
      <c r="D602" s="4" t="s">
        <v>3426</v>
      </c>
      <c r="E602" s="17">
        <v>550</v>
      </c>
      <c r="F602" s="78">
        <v>42800</v>
      </c>
      <c r="G602" s="17">
        <f t="shared" si="19"/>
        <v>550</v>
      </c>
      <c r="H602" s="17">
        <f t="shared" si="20"/>
        <v>0</v>
      </c>
      <c r="I602" s="21"/>
    </row>
    <row r="603" spans="1:9" ht="15.75" x14ac:dyDescent="0.25">
      <c r="A603" s="70">
        <v>42800</v>
      </c>
      <c r="B603" s="71" t="s">
        <v>8389</v>
      </c>
      <c r="C603" s="20">
        <v>103381</v>
      </c>
      <c r="D603" s="4" t="s">
        <v>105</v>
      </c>
      <c r="E603" s="17">
        <v>3376.4</v>
      </c>
      <c r="F603" s="78">
        <v>42801</v>
      </c>
      <c r="G603" s="17">
        <f t="shared" si="19"/>
        <v>3376.4</v>
      </c>
      <c r="H603" s="17">
        <f t="shared" si="20"/>
        <v>0</v>
      </c>
      <c r="I603" s="21"/>
    </row>
    <row r="604" spans="1:9" ht="15.75" x14ac:dyDescent="0.25">
      <c r="A604" s="70">
        <v>42800</v>
      </c>
      <c r="B604" s="71" t="s">
        <v>8390</v>
      </c>
      <c r="C604" s="20">
        <v>103382</v>
      </c>
      <c r="D604" s="4" t="s">
        <v>30</v>
      </c>
      <c r="E604" s="17">
        <v>867.4</v>
      </c>
      <c r="F604" s="78">
        <v>42800</v>
      </c>
      <c r="G604" s="17">
        <f t="shared" si="19"/>
        <v>867.4</v>
      </c>
      <c r="H604" s="17">
        <f t="shared" si="20"/>
        <v>0</v>
      </c>
      <c r="I604" s="21"/>
    </row>
    <row r="605" spans="1:9" ht="15.75" x14ac:dyDescent="0.25">
      <c r="A605" s="70">
        <v>42800</v>
      </c>
      <c r="B605" s="71" t="s">
        <v>8391</v>
      </c>
      <c r="C605" s="20">
        <v>103383</v>
      </c>
      <c r="D605" s="4" t="s">
        <v>103</v>
      </c>
      <c r="E605" s="17">
        <v>4060.6</v>
      </c>
      <c r="F605" s="78">
        <v>42801</v>
      </c>
      <c r="G605" s="17">
        <f t="shared" si="19"/>
        <v>4060.6</v>
      </c>
      <c r="H605" s="17">
        <f t="shared" si="20"/>
        <v>0</v>
      </c>
      <c r="I605" s="21"/>
    </row>
    <row r="606" spans="1:9" ht="15.75" x14ac:dyDescent="0.25">
      <c r="A606" s="70">
        <v>42800</v>
      </c>
      <c r="B606" s="71" t="s">
        <v>8392</v>
      </c>
      <c r="C606" s="20">
        <v>103384</v>
      </c>
      <c r="D606" s="4" t="s">
        <v>151</v>
      </c>
      <c r="E606" s="17">
        <v>6315.8</v>
      </c>
      <c r="F606" s="78">
        <v>42800</v>
      </c>
      <c r="G606" s="17">
        <f t="shared" si="19"/>
        <v>6315.8</v>
      </c>
      <c r="H606" s="17">
        <f t="shared" si="20"/>
        <v>0</v>
      </c>
      <c r="I606" s="21"/>
    </row>
    <row r="607" spans="1:9" ht="15.75" x14ac:dyDescent="0.25">
      <c r="A607" s="70">
        <v>42800</v>
      </c>
      <c r="B607" s="71" t="s">
        <v>8393</v>
      </c>
      <c r="C607" s="20">
        <v>103385</v>
      </c>
      <c r="D607" s="4" t="s">
        <v>101</v>
      </c>
      <c r="E607" s="17">
        <v>2547</v>
      </c>
      <c r="F607" s="78">
        <v>42800</v>
      </c>
      <c r="G607" s="17">
        <f t="shared" si="19"/>
        <v>2547</v>
      </c>
      <c r="H607" s="17">
        <f t="shared" si="20"/>
        <v>0</v>
      </c>
      <c r="I607" s="21"/>
    </row>
    <row r="608" spans="1:9" ht="15.75" x14ac:dyDescent="0.25">
      <c r="A608" s="70">
        <v>42800</v>
      </c>
      <c r="B608" s="71" t="s">
        <v>8394</v>
      </c>
      <c r="C608" s="20">
        <v>103386</v>
      </c>
      <c r="D608" s="4" t="s">
        <v>99</v>
      </c>
      <c r="E608" s="17">
        <v>3689.2</v>
      </c>
      <c r="G608" s="17">
        <f t="shared" si="19"/>
        <v>3689.2</v>
      </c>
      <c r="H608" s="17">
        <f t="shared" si="20"/>
        <v>0</v>
      </c>
      <c r="I608" s="21"/>
    </row>
    <row r="609" spans="1:9" ht="15.75" x14ac:dyDescent="0.25">
      <c r="A609" s="70">
        <v>42800</v>
      </c>
      <c r="B609" s="71" t="s">
        <v>8395</v>
      </c>
      <c r="C609" s="20">
        <v>103387</v>
      </c>
      <c r="D609" s="4" t="s">
        <v>99</v>
      </c>
      <c r="E609" s="17">
        <v>1844.6</v>
      </c>
      <c r="F609" s="78">
        <v>42800</v>
      </c>
      <c r="G609" s="17">
        <f t="shared" si="19"/>
        <v>1844.6</v>
      </c>
      <c r="H609" s="17">
        <f t="shared" si="20"/>
        <v>0</v>
      </c>
      <c r="I609" s="21"/>
    </row>
    <row r="610" spans="1:9" ht="15.75" x14ac:dyDescent="0.25">
      <c r="A610" s="70">
        <v>42800</v>
      </c>
      <c r="B610" s="71" t="s">
        <v>8396</v>
      </c>
      <c r="C610" s="20">
        <v>103388</v>
      </c>
      <c r="D610" s="4" t="s">
        <v>289</v>
      </c>
      <c r="E610" s="17">
        <v>46218.04</v>
      </c>
      <c r="F610" s="78">
        <v>42818</v>
      </c>
      <c r="G610" s="17">
        <f t="shared" si="19"/>
        <v>46218.04</v>
      </c>
      <c r="H610" s="17">
        <f t="shared" si="20"/>
        <v>0</v>
      </c>
      <c r="I610" s="21"/>
    </row>
    <row r="611" spans="1:9" ht="15.75" x14ac:dyDescent="0.25">
      <c r="A611" s="70">
        <v>42800</v>
      </c>
      <c r="B611" s="71" t="s">
        <v>8397</v>
      </c>
      <c r="C611" s="20">
        <v>103389</v>
      </c>
      <c r="D611" s="4" t="s">
        <v>92</v>
      </c>
      <c r="E611" s="17">
        <v>2119.6999999999998</v>
      </c>
      <c r="F611" s="78">
        <v>42800</v>
      </c>
      <c r="G611" s="17">
        <f t="shared" si="19"/>
        <v>2119.6999999999998</v>
      </c>
      <c r="H611" s="17">
        <f t="shared" si="20"/>
        <v>0</v>
      </c>
      <c r="I611" s="21"/>
    </row>
    <row r="612" spans="1:9" ht="15.75" x14ac:dyDescent="0.25">
      <c r="A612" s="70">
        <v>42800</v>
      </c>
      <c r="B612" s="71" t="s">
        <v>8398</v>
      </c>
      <c r="C612" s="20">
        <v>103390</v>
      </c>
      <c r="D612" s="4" t="s">
        <v>1256</v>
      </c>
      <c r="E612" s="17">
        <v>1201.2</v>
      </c>
      <c r="F612" s="78">
        <v>42800</v>
      </c>
      <c r="G612" s="17">
        <f t="shared" si="19"/>
        <v>1201.2</v>
      </c>
      <c r="H612" s="17">
        <f t="shared" si="20"/>
        <v>0</v>
      </c>
      <c r="I612" s="21"/>
    </row>
    <row r="613" spans="1:9" ht="15.75" x14ac:dyDescent="0.25">
      <c r="A613" s="70">
        <v>42800</v>
      </c>
      <c r="B613" s="71" t="s">
        <v>8399</v>
      </c>
      <c r="C613" s="20">
        <v>103391</v>
      </c>
      <c r="D613" s="4" t="s">
        <v>1259</v>
      </c>
      <c r="E613" s="17">
        <v>1539</v>
      </c>
      <c r="F613" s="78">
        <v>42800</v>
      </c>
      <c r="G613" s="17">
        <f t="shared" si="19"/>
        <v>1539</v>
      </c>
      <c r="H613" s="17">
        <f t="shared" si="20"/>
        <v>0</v>
      </c>
      <c r="I613" s="21"/>
    </row>
    <row r="614" spans="1:9" ht="15.75" x14ac:dyDescent="0.25">
      <c r="A614" s="70">
        <v>42800</v>
      </c>
      <c r="B614" s="71" t="s">
        <v>8400</v>
      </c>
      <c r="C614" s="20">
        <v>103392</v>
      </c>
      <c r="D614" s="4" t="s">
        <v>88</v>
      </c>
      <c r="E614" s="17">
        <v>4774.8</v>
      </c>
      <c r="F614" s="78">
        <v>42800</v>
      </c>
      <c r="G614" s="17">
        <f t="shared" si="19"/>
        <v>4774.8</v>
      </c>
      <c r="H614" s="17">
        <f t="shared" si="20"/>
        <v>0</v>
      </c>
      <c r="I614" s="21"/>
    </row>
    <row r="615" spans="1:9" ht="15.75" x14ac:dyDescent="0.25">
      <c r="A615" s="70">
        <v>42800</v>
      </c>
      <c r="B615" s="71" t="s">
        <v>8401</v>
      </c>
      <c r="C615" s="20">
        <v>103393</v>
      </c>
      <c r="D615" s="4" t="s">
        <v>291</v>
      </c>
      <c r="E615" s="17">
        <v>2184</v>
      </c>
      <c r="F615" s="78">
        <v>42800</v>
      </c>
      <c r="G615" s="17">
        <f t="shared" si="19"/>
        <v>2184</v>
      </c>
      <c r="H615" s="17">
        <f t="shared" si="20"/>
        <v>0</v>
      </c>
      <c r="I615" s="21"/>
    </row>
    <row r="616" spans="1:9" ht="15.75" x14ac:dyDescent="0.25">
      <c r="A616" s="70">
        <v>42800</v>
      </c>
      <c r="B616" s="71" t="s">
        <v>8402</v>
      </c>
      <c r="C616" s="20">
        <v>103394</v>
      </c>
      <c r="D616" s="4" t="s">
        <v>109</v>
      </c>
      <c r="E616" s="17">
        <v>4610.8999999999996</v>
      </c>
      <c r="F616" s="78">
        <v>42800</v>
      </c>
      <c r="G616" s="17">
        <f t="shared" si="19"/>
        <v>4610.8999999999996</v>
      </c>
      <c r="H616" s="17">
        <f t="shared" si="20"/>
        <v>0</v>
      </c>
      <c r="I616" s="21"/>
    </row>
    <row r="617" spans="1:9" ht="15.75" x14ac:dyDescent="0.25">
      <c r="A617" s="70">
        <v>42800</v>
      </c>
      <c r="B617" s="71" t="s">
        <v>8403</v>
      </c>
      <c r="C617" s="20">
        <v>103395</v>
      </c>
      <c r="D617" s="4" t="s">
        <v>61</v>
      </c>
      <c r="E617" s="17">
        <v>14012.4</v>
      </c>
      <c r="F617" s="78">
        <v>42800</v>
      </c>
      <c r="G617" s="17">
        <f t="shared" si="19"/>
        <v>14012.4</v>
      </c>
      <c r="H617" s="17">
        <f t="shared" si="20"/>
        <v>0</v>
      </c>
      <c r="I617" s="21"/>
    </row>
    <row r="618" spans="1:9" ht="15.75" x14ac:dyDescent="0.25">
      <c r="A618" s="70">
        <v>42800</v>
      </c>
      <c r="B618" s="71" t="s">
        <v>8404</v>
      </c>
      <c r="C618" s="20">
        <v>103396</v>
      </c>
      <c r="D618" s="4" t="s">
        <v>289</v>
      </c>
      <c r="E618" s="17">
        <v>1339</v>
      </c>
      <c r="F618" s="78">
        <v>42818</v>
      </c>
      <c r="G618" s="17">
        <f t="shared" si="19"/>
        <v>1339</v>
      </c>
      <c r="H618" s="17">
        <f t="shared" si="20"/>
        <v>0</v>
      </c>
      <c r="I618" s="21"/>
    </row>
    <row r="619" spans="1:9" ht="15.75" x14ac:dyDescent="0.25">
      <c r="A619" s="70">
        <v>42800</v>
      </c>
      <c r="B619" s="71" t="s">
        <v>8405</v>
      </c>
      <c r="C619" s="20">
        <v>103397</v>
      </c>
      <c r="D619" s="4" t="s">
        <v>184</v>
      </c>
      <c r="E619" s="17">
        <v>3842.8</v>
      </c>
      <c r="F619" s="78">
        <v>42802</v>
      </c>
      <c r="G619" s="17">
        <f t="shared" si="19"/>
        <v>3842.8</v>
      </c>
      <c r="H619" s="17">
        <f t="shared" si="20"/>
        <v>0</v>
      </c>
      <c r="I619" s="21"/>
    </row>
    <row r="620" spans="1:9" ht="15.75" x14ac:dyDescent="0.25">
      <c r="A620" s="70">
        <v>42800</v>
      </c>
      <c r="B620" s="71" t="s">
        <v>8406</v>
      </c>
      <c r="C620" s="20">
        <v>103398</v>
      </c>
      <c r="D620" s="4" t="s">
        <v>188</v>
      </c>
      <c r="E620" s="17">
        <v>4706.5</v>
      </c>
      <c r="F620" s="78">
        <v>42800</v>
      </c>
      <c r="G620" s="17">
        <f t="shared" si="19"/>
        <v>4706.5</v>
      </c>
      <c r="H620" s="17">
        <f t="shared" si="20"/>
        <v>0</v>
      </c>
      <c r="I620" s="21"/>
    </row>
    <row r="621" spans="1:9" ht="15.75" x14ac:dyDescent="0.25">
      <c r="A621" s="70">
        <v>42800</v>
      </c>
      <c r="B621" s="71" t="s">
        <v>8407</v>
      </c>
      <c r="C621" s="20">
        <v>103399</v>
      </c>
      <c r="D621" s="4" t="s">
        <v>3998</v>
      </c>
      <c r="E621" s="17">
        <v>3233.6</v>
      </c>
      <c r="F621" s="78">
        <v>42812</v>
      </c>
      <c r="G621" s="17">
        <f t="shared" si="19"/>
        <v>3233.6</v>
      </c>
      <c r="H621" s="17">
        <f t="shared" si="20"/>
        <v>0</v>
      </c>
      <c r="I621" s="21"/>
    </row>
    <row r="622" spans="1:9" ht="15.75" x14ac:dyDescent="0.25">
      <c r="A622" s="70">
        <v>42800</v>
      </c>
      <c r="B622" s="71" t="s">
        <v>8408</v>
      </c>
      <c r="C622" s="20">
        <v>103400</v>
      </c>
      <c r="D622" s="4" t="s">
        <v>193</v>
      </c>
      <c r="E622" s="17">
        <v>1926</v>
      </c>
      <c r="F622" s="78">
        <v>42800</v>
      </c>
      <c r="G622" s="17">
        <f t="shared" si="19"/>
        <v>1926</v>
      </c>
      <c r="H622" s="17">
        <f t="shared" si="20"/>
        <v>0</v>
      </c>
      <c r="I622" s="21"/>
    </row>
    <row r="623" spans="1:9" ht="15.75" x14ac:dyDescent="0.25">
      <c r="A623" s="70">
        <v>42800</v>
      </c>
      <c r="B623" s="71" t="s">
        <v>8409</v>
      </c>
      <c r="C623" s="20">
        <v>103401</v>
      </c>
      <c r="D623" s="4" t="s">
        <v>182</v>
      </c>
      <c r="E623" s="17">
        <v>3689.2</v>
      </c>
      <c r="F623" s="78">
        <v>42800</v>
      </c>
      <c r="G623" s="17">
        <f t="shared" si="19"/>
        <v>3689.2</v>
      </c>
      <c r="H623" s="17">
        <f t="shared" si="20"/>
        <v>0</v>
      </c>
      <c r="I623" s="21"/>
    </row>
    <row r="624" spans="1:9" ht="15.75" x14ac:dyDescent="0.25">
      <c r="A624" s="70">
        <v>42800</v>
      </c>
      <c r="B624" s="71" t="s">
        <v>8410</v>
      </c>
      <c r="C624" s="20">
        <v>103402</v>
      </c>
      <c r="D624" s="4" t="s">
        <v>609</v>
      </c>
      <c r="E624" s="17">
        <v>41225.199999999997</v>
      </c>
      <c r="F624" s="78">
        <v>42802</v>
      </c>
      <c r="G624" s="17">
        <f t="shared" si="19"/>
        <v>41225.199999999997</v>
      </c>
      <c r="H624" s="17">
        <f t="shared" si="20"/>
        <v>0</v>
      </c>
      <c r="I624" s="21"/>
    </row>
    <row r="625" spans="1:9" ht="15.75" x14ac:dyDescent="0.25">
      <c r="A625" s="70">
        <v>42800</v>
      </c>
      <c r="B625" s="71" t="s">
        <v>8411</v>
      </c>
      <c r="C625" s="20">
        <v>103403</v>
      </c>
      <c r="D625" s="4" t="s">
        <v>63</v>
      </c>
      <c r="E625" s="17">
        <v>1330</v>
      </c>
      <c r="F625" s="78">
        <v>42800</v>
      </c>
      <c r="G625" s="17">
        <f t="shared" si="19"/>
        <v>1330</v>
      </c>
      <c r="H625" s="17">
        <f t="shared" si="20"/>
        <v>0</v>
      </c>
      <c r="I625" s="21"/>
    </row>
    <row r="626" spans="1:9" ht="15.75" x14ac:dyDescent="0.25">
      <c r="A626" s="70">
        <v>42800</v>
      </c>
      <c r="B626" s="71" t="s">
        <v>8412</v>
      </c>
      <c r="C626" s="20">
        <v>103404</v>
      </c>
      <c r="D626" s="4" t="s">
        <v>45</v>
      </c>
      <c r="E626" s="17">
        <v>843.8</v>
      </c>
      <c r="F626" s="78">
        <v>42800</v>
      </c>
      <c r="G626" s="17">
        <f t="shared" si="19"/>
        <v>843.8</v>
      </c>
      <c r="H626" s="17">
        <f t="shared" si="20"/>
        <v>0</v>
      </c>
      <c r="I626" s="21"/>
    </row>
    <row r="627" spans="1:9" ht="15.75" x14ac:dyDescent="0.25">
      <c r="A627" s="70">
        <v>42800</v>
      </c>
      <c r="B627" s="71" t="s">
        <v>8413</v>
      </c>
      <c r="C627" s="20">
        <v>103405</v>
      </c>
      <c r="D627" s="4" t="s">
        <v>2986</v>
      </c>
      <c r="E627" s="17">
        <v>3028.6</v>
      </c>
      <c r="F627" s="78">
        <v>42800</v>
      </c>
      <c r="G627" s="17">
        <f t="shared" si="19"/>
        <v>3028.6</v>
      </c>
      <c r="H627" s="17">
        <f t="shared" si="20"/>
        <v>0</v>
      </c>
      <c r="I627" s="21"/>
    </row>
    <row r="628" spans="1:9" ht="15.75" x14ac:dyDescent="0.25">
      <c r="A628" s="70">
        <v>42800</v>
      </c>
      <c r="B628" s="71" t="s">
        <v>8414</v>
      </c>
      <c r="C628" s="20">
        <v>103406</v>
      </c>
      <c r="D628" s="4" t="s">
        <v>57</v>
      </c>
      <c r="E628" s="17">
        <v>508.5</v>
      </c>
      <c r="F628" s="78">
        <v>42800</v>
      </c>
      <c r="G628" s="17">
        <f t="shared" si="19"/>
        <v>508.5</v>
      </c>
      <c r="H628" s="17">
        <f t="shared" si="20"/>
        <v>0</v>
      </c>
      <c r="I628" s="21"/>
    </row>
    <row r="629" spans="1:9" ht="15.75" x14ac:dyDescent="0.25">
      <c r="A629" s="70">
        <v>42800</v>
      </c>
      <c r="B629" s="71" t="s">
        <v>8415</v>
      </c>
      <c r="C629" s="20">
        <v>103407</v>
      </c>
      <c r="D629" s="4" t="s">
        <v>331</v>
      </c>
      <c r="E629" s="17">
        <v>4405.4799999999996</v>
      </c>
      <c r="F629" s="78">
        <v>42800</v>
      </c>
      <c r="G629" s="17">
        <f t="shared" si="19"/>
        <v>4405.4799999999996</v>
      </c>
      <c r="H629" s="17">
        <f t="shared" si="20"/>
        <v>0</v>
      </c>
      <c r="I629" s="21"/>
    </row>
    <row r="630" spans="1:9" ht="15.75" x14ac:dyDescent="0.25">
      <c r="A630" s="70">
        <v>42800</v>
      </c>
      <c r="B630" s="71" t="s">
        <v>8416</v>
      </c>
      <c r="C630" s="20">
        <v>103408</v>
      </c>
      <c r="D630" s="4" t="s">
        <v>186</v>
      </c>
      <c r="E630" s="17">
        <v>480.2</v>
      </c>
      <c r="F630" s="78">
        <v>42802</v>
      </c>
      <c r="G630" s="17">
        <f t="shared" si="19"/>
        <v>480.2</v>
      </c>
      <c r="H630" s="17">
        <f t="shared" si="20"/>
        <v>0</v>
      </c>
      <c r="I630" s="21"/>
    </row>
    <row r="631" spans="1:9" ht="15.75" x14ac:dyDescent="0.25">
      <c r="A631" s="70">
        <v>42800</v>
      </c>
      <c r="B631" s="71" t="s">
        <v>8417</v>
      </c>
      <c r="C631" s="20">
        <v>103409</v>
      </c>
      <c r="D631" s="4" t="s">
        <v>168</v>
      </c>
      <c r="E631" s="17">
        <v>4816.8</v>
      </c>
      <c r="F631" s="78">
        <v>42807</v>
      </c>
      <c r="G631" s="17">
        <f t="shared" si="19"/>
        <v>4816.8</v>
      </c>
      <c r="H631" s="17">
        <f t="shared" si="20"/>
        <v>0</v>
      </c>
      <c r="I631" s="21"/>
    </row>
    <row r="632" spans="1:9" ht="15.75" x14ac:dyDescent="0.25">
      <c r="A632" s="70">
        <v>42800</v>
      </c>
      <c r="B632" s="71" t="s">
        <v>8418</v>
      </c>
      <c r="C632" s="20">
        <v>103410</v>
      </c>
      <c r="D632" s="4" t="s">
        <v>268</v>
      </c>
      <c r="E632" s="17">
        <v>12968.56</v>
      </c>
      <c r="F632" s="78">
        <v>42802</v>
      </c>
      <c r="G632" s="17">
        <f t="shared" si="19"/>
        <v>12968.56</v>
      </c>
      <c r="H632" s="17">
        <f t="shared" si="20"/>
        <v>0</v>
      </c>
      <c r="I632" s="21"/>
    </row>
    <row r="633" spans="1:9" ht="15.75" x14ac:dyDescent="0.25">
      <c r="A633" s="70">
        <v>42800</v>
      </c>
      <c r="B633" s="71" t="s">
        <v>8419</v>
      </c>
      <c r="C633" s="20">
        <v>103411</v>
      </c>
      <c r="D633" s="4" t="s">
        <v>270</v>
      </c>
      <c r="E633" s="17">
        <v>15691.4</v>
      </c>
      <c r="F633" s="78">
        <v>42802</v>
      </c>
      <c r="G633" s="17">
        <f t="shared" si="19"/>
        <v>15691.4</v>
      </c>
      <c r="H633" s="17">
        <f t="shared" si="20"/>
        <v>0</v>
      </c>
      <c r="I633" s="21"/>
    </row>
    <row r="634" spans="1:9" ht="15.75" x14ac:dyDescent="0.25">
      <c r="A634" s="70">
        <v>42800</v>
      </c>
      <c r="B634" s="71" t="s">
        <v>8420</v>
      </c>
      <c r="C634" s="20">
        <v>103412</v>
      </c>
      <c r="D634" s="4" t="s">
        <v>305</v>
      </c>
      <c r="E634" s="17">
        <v>7120.7</v>
      </c>
      <c r="F634" s="78">
        <v>42803</v>
      </c>
      <c r="G634" s="17">
        <f t="shared" si="19"/>
        <v>7120.7</v>
      </c>
      <c r="H634" s="17">
        <f t="shared" si="20"/>
        <v>0</v>
      </c>
      <c r="I634" s="21"/>
    </row>
    <row r="635" spans="1:9" ht="15.75" x14ac:dyDescent="0.25">
      <c r="A635" s="70">
        <v>42800</v>
      </c>
      <c r="B635" s="71" t="s">
        <v>8421</v>
      </c>
      <c r="C635" s="20">
        <v>103413</v>
      </c>
      <c r="D635" s="4" t="s">
        <v>159</v>
      </c>
      <c r="E635" s="17">
        <v>7863.7</v>
      </c>
      <c r="F635" s="78">
        <v>42801</v>
      </c>
      <c r="G635" s="17">
        <f t="shared" si="19"/>
        <v>7863.7</v>
      </c>
      <c r="H635" s="17">
        <f t="shared" si="20"/>
        <v>0</v>
      </c>
      <c r="I635" s="21"/>
    </row>
    <row r="636" spans="1:9" ht="15.75" x14ac:dyDescent="0.25">
      <c r="A636" s="70">
        <v>42800</v>
      </c>
      <c r="B636" s="71" t="s">
        <v>8422</v>
      </c>
      <c r="C636" s="20">
        <v>103414</v>
      </c>
      <c r="D636" s="4" t="s">
        <v>30</v>
      </c>
      <c r="E636" s="17">
        <v>7545.6</v>
      </c>
      <c r="F636" s="78">
        <v>42802</v>
      </c>
      <c r="G636" s="17">
        <f t="shared" si="19"/>
        <v>7545.6</v>
      </c>
      <c r="H636" s="17">
        <f t="shared" si="20"/>
        <v>0</v>
      </c>
      <c r="I636" s="21"/>
    </row>
    <row r="637" spans="1:9" ht="15.75" x14ac:dyDescent="0.25">
      <c r="A637" s="70">
        <v>42800</v>
      </c>
      <c r="B637" s="71" t="s">
        <v>8423</v>
      </c>
      <c r="C637" s="20">
        <v>103415</v>
      </c>
      <c r="D637" s="4" t="s">
        <v>341</v>
      </c>
      <c r="E637" s="17">
        <v>7696.8</v>
      </c>
      <c r="F637" s="78">
        <v>42800</v>
      </c>
      <c r="G637" s="17">
        <f t="shared" si="19"/>
        <v>7696.8</v>
      </c>
      <c r="H637" s="17">
        <f t="shared" si="20"/>
        <v>0</v>
      </c>
      <c r="I637" s="21"/>
    </row>
    <row r="638" spans="1:9" ht="15.75" x14ac:dyDescent="0.25">
      <c r="A638" s="70">
        <v>42800</v>
      </c>
      <c r="B638" s="71" t="s">
        <v>8424</v>
      </c>
      <c r="C638" s="20">
        <v>103416</v>
      </c>
      <c r="D638" s="4" t="s">
        <v>133</v>
      </c>
      <c r="E638" s="17">
        <v>827.4</v>
      </c>
      <c r="F638" s="78">
        <v>42800</v>
      </c>
      <c r="G638" s="17">
        <f t="shared" si="19"/>
        <v>827.4</v>
      </c>
      <c r="H638" s="17">
        <f t="shared" si="20"/>
        <v>0</v>
      </c>
      <c r="I638" s="21"/>
    </row>
    <row r="639" spans="1:9" ht="15.75" x14ac:dyDescent="0.25">
      <c r="A639" s="70">
        <v>42800</v>
      </c>
      <c r="B639" s="71" t="s">
        <v>8425</v>
      </c>
      <c r="C639" s="20">
        <v>103417</v>
      </c>
      <c r="D639" s="4" t="s">
        <v>476</v>
      </c>
      <c r="E639" s="17">
        <v>8986.6</v>
      </c>
      <c r="F639" s="78">
        <v>42800</v>
      </c>
      <c r="G639" s="17">
        <f t="shared" si="19"/>
        <v>8986.6</v>
      </c>
      <c r="H639" s="17">
        <f t="shared" si="20"/>
        <v>0</v>
      </c>
      <c r="I639" s="21"/>
    </row>
    <row r="640" spans="1:9" ht="15.75" x14ac:dyDescent="0.25">
      <c r="A640" s="70">
        <v>42800</v>
      </c>
      <c r="B640" s="71" t="s">
        <v>8426</v>
      </c>
      <c r="C640" s="20">
        <v>103418</v>
      </c>
      <c r="D640" s="4" t="s">
        <v>131</v>
      </c>
      <c r="E640" s="17">
        <v>9275</v>
      </c>
      <c r="F640" s="78">
        <v>42800</v>
      </c>
      <c r="G640" s="17">
        <f t="shared" si="19"/>
        <v>9275</v>
      </c>
      <c r="H640" s="17">
        <f t="shared" si="20"/>
        <v>0</v>
      </c>
      <c r="I640" s="21"/>
    </row>
    <row r="641" spans="1:9" ht="15.75" x14ac:dyDescent="0.25">
      <c r="A641" s="70">
        <v>42800</v>
      </c>
      <c r="B641" s="71" t="s">
        <v>8427</v>
      </c>
      <c r="C641" s="20">
        <v>103419</v>
      </c>
      <c r="D641" s="4" t="s">
        <v>422</v>
      </c>
      <c r="E641" s="17">
        <v>882</v>
      </c>
      <c r="F641" s="78">
        <v>42800</v>
      </c>
      <c r="G641" s="17">
        <f t="shared" si="19"/>
        <v>882</v>
      </c>
      <c r="H641" s="17">
        <f t="shared" si="20"/>
        <v>0</v>
      </c>
      <c r="I641" s="21"/>
    </row>
    <row r="642" spans="1:9" ht="15.75" x14ac:dyDescent="0.25">
      <c r="A642" s="70">
        <v>42800</v>
      </c>
      <c r="B642" s="71" t="s">
        <v>8428</v>
      </c>
      <c r="C642" s="20">
        <v>103420</v>
      </c>
      <c r="D642" s="4" t="s">
        <v>122</v>
      </c>
      <c r="E642" s="17">
        <v>2422.5</v>
      </c>
      <c r="F642" s="78">
        <v>42804</v>
      </c>
      <c r="G642" s="17">
        <f t="shared" si="19"/>
        <v>2422.5</v>
      </c>
      <c r="H642" s="17">
        <f t="shared" si="20"/>
        <v>0</v>
      </c>
      <c r="I642" s="21"/>
    </row>
    <row r="643" spans="1:9" ht="15.75" x14ac:dyDescent="0.25">
      <c r="A643" s="70">
        <v>42800</v>
      </c>
      <c r="B643" s="71" t="s">
        <v>8429</v>
      </c>
      <c r="C643" s="20">
        <v>103421</v>
      </c>
      <c r="D643" s="4" t="s">
        <v>125</v>
      </c>
      <c r="E643" s="17">
        <v>6052</v>
      </c>
      <c r="F643" s="78">
        <v>42803</v>
      </c>
      <c r="G643" s="17">
        <f t="shared" si="19"/>
        <v>6052</v>
      </c>
      <c r="H643" s="17">
        <f t="shared" si="20"/>
        <v>0</v>
      </c>
      <c r="I643" s="21"/>
    </row>
    <row r="644" spans="1:9" ht="15.75" x14ac:dyDescent="0.25">
      <c r="A644" s="70">
        <v>42800</v>
      </c>
      <c r="B644" s="71" t="s">
        <v>8430</v>
      </c>
      <c r="C644" s="20">
        <v>103422</v>
      </c>
      <c r="D644" s="4" t="s">
        <v>470</v>
      </c>
      <c r="E644" s="17">
        <v>12285.6</v>
      </c>
      <c r="F644" s="78">
        <v>42800</v>
      </c>
      <c r="G644" s="17">
        <f t="shared" ref="G644:G707" si="21">E644</f>
        <v>12285.6</v>
      </c>
      <c r="H644" s="17">
        <f t="shared" ref="H644:H707" si="22">E644-G644</f>
        <v>0</v>
      </c>
      <c r="I644" s="21"/>
    </row>
    <row r="645" spans="1:9" ht="15.75" x14ac:dyDescent="0.25">
      <c r="A645" s="70">
        <v>42800</v>
      </c>
      <c r="B645" s="71" t="s">
        <v>8431</v>
      </c>
      <c r="C645" s="20">
        <v>103423</v>
      </c>
      <c r="D645" s="4" t="s">
        <v>1830</v>
      </c>
      <c r="E645" s="17">
        <v>10350.6</v>
      </c>
      <c r="F645" s="78">
        <v>42800</v>
      </c>
      <c r="G645" s="17">
        <f t="shared" si="21"/>
        <v>10350.6</v>
      </c>
      <c r="H645" s="17">
        <f t="shared" si="22"/>
        <v>0</v>
      </c>
      <c r="I645" s="21"/>
    </row>
    <row r="646" spans="1:9" ht="15.75" x14ac:dyDescent="0.25">
      <c r="A646" s="70">
        <v>42800</v>
      </c>
      <c r="B646" s="71" t="s">
        <v>8432</v>
      </c>
      <c r="C646" s="20">
        <v>103424</v>
      </c>
      <c r="D646" s="4" t="s">
        <v>120</v>
      </c>
      <c r="E646" s="17">
        <v>3738.8</v>
      </c>
      <c r="F646" s="78">
        <v>42800</v>
      </c>
      <c r="G646" s="17">
        <f t="shared" si="21"/>
        <v>3738.8</v>
      </c>
      <c r="H646" s="17">
        <f t="shared" si="22"/>
        <v>0</v>
      </c>
      <c r="I646" s="21"/>
    </row>
    <row r="647" spans="1:9" ht="15.75" x14ac:dyDescent="0.25">
      <c r="A647" s="70">
        <v>42800</v>
      </c>
      <c r="B647" s="71" t="s">
        <v>8433</v>
      </c>
      <c r="C647" s="20">
        <v>103425</v>
      </c>
      <c r="D647" s="4" t="s">
        <v>30</v>
      </c>
      <c r="E647" s="17">
        <v>73225.8</v>
      </c>
      <c r="F647" s="78">
        <v>42800</v>
      </c>
      <c r="G647" s="17">
        <f t="shared" si="21"/>
        <v>73225.8</v>
      </c>
      <c r="H647" s="17">
        <f t="shared" si="22"/>
        <v>0</v>
      </c>
      <c r="I647" s="21"/>
    </row>
    <row r="648" spans="1:9" ht="15.75" x14ac:dyDescent="0.25">
      <c r="A648" s="70">
        <v>42800</v>
      </c>
      <c r="B648" s="71" t="s">
        <v>8434</v>
      </c>
      <c r="C648" s="20">
        <v>103426</v>
      </c>
      <c r="D648" s="4" t="s">
        <v>10</v>
      </c>
      <c r="E648" s="17">
        <v>54499.4</v>
      </c>
      <c r="F648" s="83" t="s">
        <v>8435</v>
      </c>
      <c r="G648" s="22">
        <f>13227.74+41271.66</f>
        <v>54499.4</v>
      </c>
      <c r="H648" s="22">
        <f t="shared" si="22"/>
        <v>0</v>
      </c>
      <c r="I648" s="21"/>
    </row>
    <row r="649" spans="1:9" ht="15.75" x14ac:dyDescent="0.25">
      <c r="A649" s="70">
        <v>42800</v>
      </c>
      <c r="B649" s="71" t="s">
        <v>8436</v>
      </c>
      <c r="C649" s="20">
        <v>103427</v>
      </c>
      <c r="D649" s="4" t="s">
        <v>30</v>
      </c>
      <c r="E649" s="17">
        <v>1211.5999999999999</v>
      </c>
      <c r="F649" s="78">
        <v>42800</v>
      </c>
      <c r="G649" s="17">
        <f t="shared" si="21"/>
        <v>1211.5999999999999</v>
      </c>
      <c r="H649" s="17">
        <f t="shared" si="22"/>
        <v>0</v>
      </c>
      <c r="I649" s="21"/>
    </row>
    <row r="650" spans="1:9" ht="15.75" x14ac:dyDescent="0.25">
      <c r="A650" s="70">
        <v>42800</v>
      </c>
      <c r="B650" s="71" t="s">
        <v>8437</v>
      </c>
      <c r="C650" s="20">
        <v>103428</v>
      </c>
      <c r="D650" s="4" t="s">
        <v>2240</v>
      </c>
      <c r="E650" s="17">
        <v>5145.8</v>
      </c>
      <c r="F650" s="78">
        <v>42800</v>
      </c>
      <c r="G650" s="17">
        <f t="shared" si="21"/>
        <v>5145.8</v>
      </c>
      <c r="H650" s="17">
        <f t="shared" si="22"/>
        <v>0</v>
      </c>
      <c r="I650" s="21"/>
    </row>
    <row r="651" spans="1:9" ht="15.75" x14ac:dyDescent="0.25">
      <c r="A651" s="70">
        <v>42800</v>
      </c>
      <c r="B651" s="71" t="s">
        <v>8438</v>
      </c>
      <c r="C651" s="20">
        <v>103429</v>
      </c>
      <c r="D651" s="4" t="s">
        <v>30</v>
      </c>
      <c r="E651" s="17">
        <v>2908.4</v>
      </c>
      <c r="F651" s="78">
        <v>42800</v>
      </c>
      <c r="G651" s="17">
        <f t="shared" si="21"/>
        <v>2908.4</v>
      </c>
      <c r="H651" s="17">
        <f t="shared" si="22"/>
        <v>0</v>
      </c>
      <c r="I651" s="21"/>
    </row>
    <row r="652" spans="1:9" ht="15.75" x14ac:dyDescent="0.25">
      <c r="A652" s="70">
        <v>42800</v>
      </c>
      <c r="B652" s="71" t="s">
        <v>8439</v>
      </c>
      <c r="C652" s="20">
        <v>103430</v>
      </c>
      <c r="D652" s="4" t="s">
        <v>30</v>
      </c>
      <c r="E652" s="17">
        <v>2839.1</v>
      </c>
      <c r="F652" s="78">
        <v>42800</v>
      </c>
      <c r="G652" s="17">
        <f t="shared" si="21"/>
        <v>2839.1</v>
      </c>
      <c r="H652" s="17">
        <f t="shared" si="22"/>
        <v>0</v>
      </c>
      <c r="I652" s="21"/>
    </row>
    <row r="653" spans="1:9" ht="15.75" x14ac:dyDescent="0.25">
      <c r="A653" s="70">
        <v>42800</v>
      </c>
      <c r="B653" s="71" t="s">
        <v>8440</v>
      </c>
      <c r="C653" s="20">
        <v>103431</v>
      </c>
      <c r="D653" s="4" t="s">
        <v>10</v>
      </c>
      <c r="E653" s="17">
        <v>28908.400000000001</v>
      </c>
      <c r="F653" s="78">
        <v>42804</v>
      </c>
      <c r="G653" s="17">
        <f t="shared" si="21"/>
        <v>28908.400000000001</v>
      </c>
      <c r="H653" s="17">
        <f t="shared" si="22"/>
        <v>0</v>
      </c>
      <c r="I653" s="21"/>
    </row>
    <row r="654" spans="1:9" ht="15.75" x14ac:dyDescent="0.25">
      <c r="A654" s="70">
        <v>42800</v>
      </c>
      <c r="B654" s="71" t="s">
        <v>8441</v>
      </c>
      <c r="C654" s="20">
        <v>103432</v>
      </c>
      <c r="D654" s="4" t="s">
        <v>205</v>
      </c>
      <c r="E654" s="17">
        <v>53171.4</v>
      </c>
      <c r="F654" s="78">
        <v>42848</v>
      </c>
      <c r="G654" s="17">
        <f t="shared" si="21"/>
        <v>53171.4</v>
      </c>
      <c r="H654" s="17">
        <f t="shared" si="22"/>
        <v>0</v>
      </c>
      <c r="I654" s="21"/>
    </row>
    <row r="655" spans="1:9" ht="15.75" x14ac:dyDescent="0.25">
      <c r="A655" s="70">
        <v>42800</v>
      </c>
      <c r="B655" s="71" t="s">
        <v>8442</v>
      </c>
      <c r="C655" s="20">
        <v>103433</v>
      </c>
      <c r="D655" s="4" t="s">
        <v>316</v>
      </c>
      <c r="E655" s="17">
        <v>28859.1</v>
      </c>
      <c r="F655" s="78">
        <v>42848</v>
      </c>
      <c r="G655" s="17">
        <f t="shared" si="21"/>
        <v>28859.1</v>
      </c>
      <c r="H655" s="17">
        <f t="shared" si="22"/>
        <v>0</v>
      </c>
      <c r="I655" s="21"/>
    </row>
    <row r="656" spans="1:9" ht="15.75" x14ac:dyDescent="0.25">
      <c r="A656" s="70">
        <v>42800</v>
      </c>
      <c r="B656" s="71" t="s">
        <v>8443</v>
      </c>
      <c r="C656" s="20">
        <v>103434</v>
      </c>
      <c r="D656" s="4" t="s">
        <v>352</v>
      </c>
      <c r="E656" s="17">
        <v>3445.1</v>
      </c>
      <c r="F656" s="78">
        <v>42800</v>
      </c>
      <c r="G656" s="17">
        <f t="shared" si="21"/>
        <v>3445.1</v>
      </c>
      <c r="H656" s="17">
        <f t="shared" si="22"/>
        <v>0</v>
      </c>
      <c r="I656" s="21"/>
    </row>
    <row r="657" spans="1:9" ht="15.75" x14ac:dyDescent="0.25">
      <c r="A657" s="70">
        <v>42800</v>
      </c>
      <c r="B657" s="71" t="s">
        <v>8444</v>
      </c>
      <c r="C657" s="20">
        <v>103435</v>
      </c>
      <c r="D657" s="4" t="s">
        <v>222</v>
      </c>
      <c r="E657" s="17">
        <v>435897</v>
      </c>
      <c r="F657" s="78">
        <v>42807</v>
      </c>
      <c r="G657" s="17">
        <f t="shared" si="21"/>
        <v>435897</v>
      </c>
      <c r="H657" s="17">
        <f t="shared" si="22"/>
        <v>0</v>
      </c>
      <c r="I657" s="21"/>
    </row>
    <row r="658" spans="1:9" ht="15.75" x14ac:dyDescent="0.25">
      <c r="A658" s="70">
        <v>42800</v>
      </c>
      <c r="B658" s="71" t="s">
        <v>8445</v>
      </c>
      <c r="C658" s="20">
        <v>103436</v>
      </c>
      <c r="D658" s="15" t="s">
        <v>163</v>
      </c>
      <c r="E658" s="16">
        <v>0</v>
      </c>
      <c r="F658" s="145" t="s">
        <v>95</v>
      </c>
      <c r="G658" s="16">
        <f t="shared" si="21"/>
        <v>0</v>
      </c>
      <c r="H658" s="16">
        <f t="shared" si="22"/>
        <v>0</v>
      </c>
      <c r="I658" s="21"/>
    </row>
    <row r="659" spans="1:9" ht="15.75" x14ac:dyDescent="0.25">
      <c r="A659" s="70">
        <v>42800</v>
      </c>
      <c r="B659" s="71" t="s">
        <v>8446</v>
      </c>
      <c r="C659" s="20">
        <v>103437</v>
      </c>
      <c r="D659" s="4" t="s">
        <v>163</v>
      </c>
      <c r="E659" s="17">
        <v>21115.599999999999</v>
      </c>
      <c r="F659" s="78">
        <v>42816</v>
      </c>
      <c r="G659" s="17">
        <f t="shared" si="21"/>
        <v>21115.599999999999</v>
      </c>
      <c r="H659" s="17">
        <f t="shared" si="22"/>
        <v>0</v>
      </c>
      <c r="I659" s="21"/>
    </row>
    <row r="660" spans="1:9" ht="15.75" x14ac:dyDescent="0.25">
      <c r="A660" s="70">
        <v>42800</v>
      </c>
      <c r="B660" s="71" t="s">
        <v>8447</v>
      </c>
      <c r="C660" s="20">
        <v>103438</v>
      </c>
      <c r="D660" s="4" t="s">
        <v>937</v>
      </c>
      <c r="E660" s="17">
        <v>3489.6</v>
      </c>
      <c r="F660" s="78">
        <v>42801</v>
      </c>
      <c r="G660" s="17">
        <f t="shared" si="21"/>
        <v>3489.6</v>
      </c>
      <c r="H660" s="17">
        <f t="shared" si="22"/>
        <v>0</v>
      </c>
      <c r="I660" s="21"/>
    </row>
    <row r="661" spans="1:9" ht="15.75" x14ac:dyDescent="0.25">
      <c r="A661" s="70">
        <v>42800</v>
      </c>
      <c r="B661" s="71" t="s">
        <v>8448</v>
      </c>
      <c r="C661" s="20">
        <v>103439</v>
      </c>
      <c r="D661" s="4" t="s">
        <v>1163</v>
      </c>
      <c r="E661" s="17">
        <v>27554</v>
      </c>
      <c r="F661" s="78">
        <v>42801</v>
      </c>
      <c r="G661" s="17">
        <f t="shared" si="21"/>
        <v>27554</v>
      </c>
      <c r="H661" s="17">
        <f t="shared" si="22"/>
        <v>0</v>
      </c>
      <c r="I661" s="21"/>
    </row>
    <row r="662" spans="1:9" ht="15.75" x14ac:dyDescent="0.25">
      <c r="A662" s="70">
        <v>42800</v>
      </c>
      <c r="B662" s="71" t="s">
        <v>8449</v>
      </c>
      <c r="C662" s="20">
        <v>103440</v>
      </c>
      <c r="D662" s="4" t="s">
        <v>354</v>
      </c>
      <c r="E662" s="17">
        <v>1297.4000000000001</v>
      </c>
      <c r="F662" s="78">
        <v>42800</v>
      </c>
      <c r="G662" s="17">
        <f t="shared" si="21"/>
        <v>1297.4000000000001</v>
      </c>
      <c r="H662" s="17">
        <f t="shared" si="22"/>
        <v>0</v>
      </c>
      <c r="I662" s="21"/>
    </row>
    <row r="663" spans="1:9" ht="15.75" x14ac:dyDescent="0.25">
      <c r="A663" s="70">
        <v>42800</v>
      </c>
      <c r="B663" s="71" t="s">
        <v>8450</v>
      </c>
      <c r="C663" s="20">
        <v>103441</v>
      </c>
      <c r="D663" s="4" t="s">
        <v>47</v>
      </c>
      <c r="E663" s="17">
        <v>1160.5</v>
      </c>
      <c r="F663" s="78">
        <v>42800</v>
      </c>
      <c r="G663" s="17">
        <f t="shared" si="21"/>
        <v>1160.5</v>
      </c>
      <c r="H663" s="17">
        <f t="shared" si="22"/>
        <v>0</v>
      </c>
      <c r="I663" s="21"/>
    </row>
    <row r="664" spans="1:9" ht="15.75" x14ac:dyDescent="0.25">
      <c r="A664" s="70">
        <v>42800</v>
      </c>
      <c r="B664" s="71" t="s">
        <v>8451</v>
      </c>
      <c r="C664" s="20">
        <v>103442</v>
      </c>
      <c r="D664" s="4" t="s">
        <v>115</v>
      </c>
      <c r="E664" s="17">
        <v>6339.55</v>
      </c>
      <c r="F664" s="78">
        <v>42805</v>
      </c>
      <c r="G664" s="17">
        <f t="shared" si="21"/>
        <v>6339.55</v>
      </c>
      <c r="H664" s="17">
        <f t="shared" si="22"/>
        <v>0</v>
      </c>
      <c r="I664" s="21"/>
    </row>
    <row r="665" spans="1:9" ht="15.75" x14ac:dyDescent="0.25">
      <c r="A665" s="70">
        <v>42800</v>
      </c>
      <c r="B665" s="71" t="s">
        <v>8452</v>
      </c>
      <c r="C665" s="20">
        <v>103443</v>
      </c>
      <c r="D665" s="4" t="s">
        <v>356</v>
      </c>
      <c r="E665" s="17">
        <v>11334.4</v>
      </c>
      <c r="F665" s="78">
        <v>42802</v>
      </c>
      <c r="G665" s="17">
        <f t="shared" si="21"/>
        <v>11334.4</v>
      </c>
      <c r="H665" s="17">
        <f t="shared" si="22"/>
        <v>0</v>
      </c>
      <c r="I665" s="21"/>
    </row>
    <row r="666" spans="1:9" ht="15.75" x14ac:dyDescent="0.25">
      <c r="A666" s="70">
        <v>42800</v>
      </c>
      <c r="B666" s="71" t="s">
        <v>8453</v>
      </c>
      <c r="C666" s="20">
        <v>103444</v>
      </c>
      <c r="D666" s="4" t="s">
        <v>563</v>
      </c>
      <c r="E666" s="17">
        <v>1229</v>
      </c>
      <c r="F666" s="78">
        <v>42800</v>
      </c>
      <c r="G666" s="17">
        <f t="shared" si="21"/>
        <v>1229</v>
      </c>
      <c r="H666" s="17">
        <f t="shared" si="22"/>
        <v>0</v>
      </c>
      <c r="I666" s="21"/>
    </row>
    <row r="667" spans="1:9" ht="15.75" x14ac:dyDescent="0.25">
      <c r="A667" s="70">
        <v>42800</v>
      </c>
      <c r="B667" s="71" t="s">
        <v>8454</v>
      </c>
      <c r="C667" s="20">
        <v>103445</v>
      </c>
      <c r="D667" s="4" t="s">
        <v>222</v>
      </c>
      <c r="E667" s="17">
        <v>43812.4</v>
      </c>
      <c r="F667" s="78">
        <v>42802</v>
      </c>
      <c r="G667" s="17">
        <f t="shared" si="21"/>
        <v>43812.4</v>
      </c>
      <c r="H667" s="17">
        <f t="shared" si="22"/>
        <v>0</v>
      </c>
      <c r="I667" s="21"/>
    </row>
    <row r="668" spans="1:9" ht="15.75" x14ac:dyDescent="0.25">
      <c r="A668" s="70">
        <v>42800</v>
      </c>
      <c r="B668" s="71" t="s">
        <v>8455</v>
      </c>
      <c r="C668" s="20">
        <v>103446</v>
      </c>
      <c r="D668" s="4" t="s">
        <v>147</v>
      </c>
      <c r="E668" s="17">
        <v>24029.599999999999</v>
      </c>
      <c r="F668" s="78">
        <v>42801</v>
      </c>
      <c r="G668" s="17">
        <f t="shared" si="21"/>
        <v>24029.599999999999</v>
      </c>
      <c r="H668" s="17">
        <f t="shared" si="22"/>
        <v>0</v>
      </c>
      <c r="I668" s="21"/>
    </row>
    <row r="669" spans="1:9" ht="15.75" x14ac:dyDescent="0.25">
      <c r="A669" s="70">
        <v>42800</v>
      </c>
      <c r="B669" s="71" t="s">
        <v>8456</v>
      </c>
      <c r="C669" s="20">
        <v>103447</v>
      </c>
      <c r="D669" s="4" t="s">
        <v>675</v>
      </c>
      <c r="E669" s="17">
        <v>1852.8</v>
      </c>
      <c r="F669" s="78">
        <v>42802</v>
      </c>
      <c r="G669" s="17">
        <f t="shared" si="21"/>
        <v>1852.8</v>
      </c>
      <c r="H669" s="17">
        <f t="shared" si="22"/>
        <v>0</v>
      </c>
      <c r="I669" s="21"/>
    </row>
    <row r="670" spans="1:9" ht="15.75" x14ac:dyDescent="0.25">
      <c r="A670" s="70">
        <v>42800</v>
      </c>
      <c r="B670" s="71" t="s">
        <v>8457</v>
      </c>
      <c r="C670" s="20">
        <v>103448</v>
      </c>
      <c r="D670" s="4" t="s">
        <v>428</v>
      </c>
      <c r="E670" s="17">
        <v>616</v>
      </c>
      <c r="F670" s="78">
        <v>42804</v>
      </c>
      <c r="G670" s="17">
        <f t="shared" si="21"/>
        <v>616</v>
      </c>
      <c r="H670" s="17">
        <f t="shared" si="22"/>
        <v>0</v>
      </c>
      <c r="I670" s="21"/>
    </row>
    <row r="671" spans="1:9" ht="15.75" x14ac:dyDescent="0.25">
      <c r="A671" s="70">
        <v>42800</v>
      </c>
      <c r="B671" s="71" t="s">
        <v>8458</v>
      </c>
      <c r="C671" s="20">
        <v>103449</v>
      </c>
      <c r="D671" s="4" t="s">
        <v>680</v>
      </c>
      <c r="E671" s="17">
        <v>1757</v>
      </c>
      <c r="F671" s="78">
        <v>42802</v>
      </c>
      <c r="G671" s="17">
        <f t="shared" si="21"/>
        <v>1757</v>
      </c>
      <c r="H671" s="17">
        <f t="shared" si="22"/>
        <v>0</v>
      </c>
      <c r="I671" s="21"/>
    </row>
    <row r="672" spans="1:9" ht="15.75" x14ac:dyDescent="0.25">
      <c r="A672" s="70">
        <v>42800</v>
      </c>
      <c r="B672" s="71" t="s">
        <v>8459</v>
      </c>
      <c r="C672" s="20">
        <v>103450</v>
      </c>
      <c r="D672" s="4" t="s">
        <v>677</v>
      </c>
      <c r="E672" s="17">
        <v>3821.2</v>
      </c>
      <c r="F672" s="78">
        <v>42802</v>
      </c>
      <c r="G672" s="17">
        <f t="shared" si="21"/>
        <v>3821.2</v>
      </c>
      <c r="H672" s="17">
        <f t="shared" si="22"/>
        <v>0</v>
      </c>
      <c r="I672" s="21"/>
    </row>
    <row r="673" spans="1:9" ht="15.75" x14ac:dyDescent="0.25">
      <c r="A673" s="70">
        <v>42800</v>
      </c>
      <c r="B673" s="71" t="s">
        <v>8460</v>
      </c>
      <c r="C673" s="20">
        <v>103451</v>
      </c>
      <c r="D673" s="4" t="s">
        <v>211</v>
      </c>
      <c r="E673" s="17">
        <v>8693.7999999999993</v>
      </c>
      <c r="F673" s="78">
        <v>42800</v>
      </c>
      <c r="G673" s="17">
        <f t="shared" si="21"/>
        <v>8693.7999999999993</v>
      </c>
      <c r="H673" s="17">
        <f t="shared" si="22"/>
        <v>0</v>
      </c>
      <c r="I673" s="21"/>
    </row>
    <row r="674" spans="1:9" ht="15.75" x14ac:dyDescent="0.25">
      <c r="A674" s="70">
        <v>42800</v>
      </c>
      <c r="B674" s="71" t="s">
        <v>8461</v>
      </c>
      <c r="C674" s="20">
        <v>103452</v>
      </c>
      <c r="D674" s="4" t="s">
        <v>682</v>
      </c>
      <c r="E674" s="17">
        <v>2002.2</v>
      </c>
      <c r="F674" s="78">
        <v>42802</v>
      </c>
      <c r="G674" s="17">
        <f t="shared" si="21"/>
        <v>2002.2</v>
      </c>
      <c r="H674" s="17">
        <f t="shared" si="22"/>
        <v>0</v>
      </c>
      <c r="I674" s="21"/>
    </row>
    <row r="675" spans="1:9" ht="15.75" x14ac:dyDescent="0.25">
      <c r="A675" s="70">
        <v>42800</v>
      </c>
      <c r="B675" s="71" t="s">
        <v>8462</v>
      </c>
      <c r="C675" s="20">
        <v>103453</v>
      </c>
      <c r="D675" s="4" t="s">
        <v>211</v>
      </c>
      <c r="E675" s="17">
        <v>185</v>
      </c>
      <c r="F675" s="78">
        <v>42800</v>
      </c>
      <c r="G675" s="17">
        <f t="shared" si="21"/>
        <v>185</v>
      </c>
      <c r="H675" s="17">
        <f t="shared" si="22"/>
        <v>0</v>
      </c>
      <c r="I675" s="21"/>
    </row>
    <row r="676" spans="1:9" ht="15.75" x14ac:dyDescent="0.25">
      <c r="A676" s="70">
        <v>42800</v>
      </c>
      <c r="B676" s="71" t="s">
        <v>8463</v>
      </c>
      <c r="C676" s="20">
        <v>103454</v>
      </c>
      <c r="D676" s="4" t="s">
        <v>1598</v>
      </c>
      <c r="E676" s="17">
        <v>5064.3999999999996</v>
      </c>
      <c r="F676" s="78">
        <v>42802</v>
      </c>
      <c r="G676" s="17">
        <f t="shared" si="21"/>
        <v>5064.3999999999996</v>
      </c>
      <c r="H676" s="17">
        <f t="shared" si="22"/>
        <v>0</v>
      </c>
      <c r="I676" s="21"/>
    </row>
    <row r="677" spans="1:9" ht="15.75" x14ac:dyDescent="0.25">
      <c r="A677" s="70">
        <v>42800</v>
      </c>
      <c r="B677" s="71" t="s">
        <v>8464</v>
      </c>
      <c r="C677" s="20">
        <v>103455</v>
      </c>
      <c r="D677" s="4" t="s">
        <v>688</v>
      </c>
      <c r="E677" s="17">
        <v>2843.8</v>
      </c>
      <c r="F677" s="78">
        <v>42802</v>
      </c>
      <c r="G677" s="17">
        <f t="shared" si="21"/>
        <v>2843.8</v>
      </c>
      <c r="H677" s="17">
        <f t="shared" si="22"/>
        <v>0</v>
      </c>
      <c r="I677" s="21"/>
    </row>
    <row r="678" spans="1:9" ht="15.75" x14ac:dyDescent="0.25">
      <c r="A678" s="70">
        <v>42800</v>
      </c>
      <c r="B678" s="71" t="s">
        <v>8465</v>
      </c>
      <c r="C678" s="20">
        <v>103456</v>
      </c>
      <c r="D678" s="4" t="s">
        <v>686</v>
      </c>
      <c r="E678" s="17">
        <v>19487.5</v>
      </c>
      <c r="F678" s="78">
        <v>42802</v>
      </c>
      <c r="G678" s="17">
        <f t="shared" si="21"/>
        <v>19487.5</v>
      </c>
      <c r="H678" s="17">
        <f t="shared" si="22"/>
        <v>0</v>
      </c>
      <c r="I678" s="21"/>
    </row>
    <row r="679" spans="1:9" ht="15.75" x14ac:dyDescent="0.25">
      <c r="A679" s="70">
        <v>42800</v>
      </c>
      <c r="B679" s="71" t="s">
        <v>8466</v>
      </c>
      <c r="C679" s="20">
        <v>103457</v>
      </c>
      <c r="D679" s="4" t="s">
        <v>1197</v>
      </c>
      <c r="E679" s="17">
        <v>5610</v>
      </c>
      <c r="F679" s="78">
        <v>42802</v>
      </c>
      <c r="G679" s="17">
        <f t="shared" si="21"/>
        <v>5610</v>
      </c>
      <c r="H679" s="17">
        <f t="shared" si="22"/>
        <v>0</v>
      </c>
      <c r="I679" s="21"/>
    </row>
    <row r="680" spans="1:9" ht="15.75" x14ac:dyDescent="0.25">
      <c r="A680" s="70">
        <v>42800</v>
      </c>
      <c r="B680" s="71" t="s">
        <v>8467</v>
      </c>
      <c r="C680" s="20">
        <v>103458</v>
      </c>
      <c r="D680" s="4" t="s">
        <v>673</v>
      </c>
      <c r="E680" s="17">
        <v>4492.3999999999996</v>
      </c>
      <c r="F680" s="78">
        <v>42802</v>
      </c>
      <c r="G680" s="17">
        <f t="shared" si="21"/>
        <v>4492.3999999999996</v>
      </c>
      <c r="H680" s="17">
        <f t="shared" si="22"/>
        <v>0</v>
      </c>
      <c r="I680" s="21"/>
    </row>
    <row r="681" spans="1:9" ht="15.75" x14ac:dyDescent="0.25">
      <c r="A681" s="70">
        <v>42800</v>
      </c>
      <c r="B681" s="71" t="s">
        <v>8468</v>
      </c>
      <c r="C681" s="20">
        <v>103459</v>
      </c>
      <c r="D681" s="4" t="s">
        <v>670</v>
      </c>
      <c r="E681" s="17">
        <v>128370</v>
      </c>
      <c r="F681" s="78">
        <v>42802</v>
      </c>
      <c r="G681" s="17">
        <f t="shared" si="21"/>
        <v>128370</v>
      </c>
      <c r="H681" s="17">
        <f t="shared" si="22"/>
        <v>0</v>
      </c>
      <c r="I681" s="21"/>
    </row>
    <row r="682" spans="1:9" ht="15.75" x14ac:dyDescent="0.25">
      <c r="A682" s="70">
        <v>42800</v>
      </c>
      <c r="B682" s="71" t="s">
        <v>8469</v>
      </c>
      <c r="C682" s="20">
        <v>103460</v>
      </c>
      <c r="D682" s="4" t="s">
        <v>176</v>
      </c>
      <c r="E682" s="17">
        <v>4432.8</v>
      </c>
      <c r="F682" s="78">
        <v>42800</v>
      </c>
      <c r="G682" s="17">
        <f t="shared" si="21"/>
        <v>4432.8</v>
      </c>
      <c r="H682" s="17">
        <f t="shared" si="22"/>
        <v>0</v>
      </c>
      <c r="I682" s="21"/>
    </row>
    <row r="683" spans="1:9" ht="15.75" x14ac:dyDescent="0.25">
      <c r="A683" s="70">
        <v>42800</v>
      </c>
      <c r="B683" s="71" t="s">
        <v>8470</v>
      </c>
      <c r="C683" s="20">
        <v>103461</v>
      </c>
      <c r="D683" s="4" t="s">
        <v>670</v>
      </c>
      <c r="E683" s="17">
        <v>68014.5</v>
      </c>
      <c r="F683" s="78">
        <v>42802</v>
      </c>
      <c r="G683" s="17">
        <f t="shared" si="21"/>
        <v>68014.5</v>
      </c>
      <c r="H683" s="17">
        <f t="shared" si="22"/>
        <v>0</v>
      </c>
      <c r="I683" s="21"/>
    </row>
    <row r="684" spans="1:9" ht="15.75" x14ac:dyDescent="0.25">
      <c r="A684" s="70">
        <v>42800</v>
      </c>
      <c r="B684" s="71" t="s">
        <v>8471</v>
      </c>
      <c r="C684" s="20">
        <v>103462</v>
      </c>
      <c r="D684" s="4" t="s">
        <v>220</v>
      </c>
      <c r="E684" s="17">
        <v>2060.4</v>
      </c>
      <c r="F684" s="78">
        <v>42800</v>
      </c>
      <c r="G684" s="17">
        <f t="shared" si="21"/>
        <v>2060.4</v>
      </c>
      <c r="H684" s="17">
        <f t="shared" si="22"/>
        <v>0</v>
      </c>
      <c r="I684" s="21"/>
    </row>
    <row r="685" spans="1:9" ht="15.75" x14ac:dyDescent="0.25">
      <c r="A685" s="70">
        <v>42801</v>
      </c>
      <c r="B685" s="71" t="s">
        <v>8472</v>
      </c>
      <c r="C685" s="20">
        <v>103463</v>
      </c>
      <c r="D685" s="4" t="s">
        <v>231</v>
      </c>
      <c r="E685" s="17">
        <v>9526.2000000000007</v>
      </c>
      <c r="F685" s="78">
        <v>42802</v>
      </c>
      <c r="G685" s="17">
        <f t="shared" si="21"/>
        <v>9526.2000000000007</v>
      </c>
      <c r="H685" s="17">
        <f t="shared" si="22"/>
        <v>0</v>
      </c>
      <c r="I685" s="21"/>
    </row>
    <row r="686" spans="1:9" ht="15.75" x14ac:dyDescent="0.25">
      <c r="A686" s="70">
        <v>42801</v>
      </c>
      <c r="B686" s="71" t="s">
        <v>8473</v>
      </c>
      <c r="C686" s="20">
        <v>103464</v>
      </c>
      <c r="D686" s="4" t="s">
        <v>17</v>
      </c>
      <c r="E686" s="17">
        <v>2070</v>
      </c>
      <c r="F686" s="78">
        <v>42801</v>
      </c>
      <c r="G686" s="17">
        <f t="shared" si="21"/>
        <v>2070</v>
      </c>
      <c r="H686" s="17">
        <f t="shared" si="22"/>
        <v>0</v>
      </c>
      <c r="I686" s="21"/>
    </row>
    <row r="687" spans="1:9" ht="15.75" x14ac:dyDescent="0.25">
      <c r="A687" s="70">
        <v>42801</v>
      </c>
      <c r="B687" s="71" t="s">
        <v>8474</v>
      </c>
      <c r="C687" s="20">
        <v>103465</v>
      </c>
      <c r="D687" s="4" t="s">
        <v>231</v>
      </c>
      <c r="E687" s="17">
        <v>36145.9</v>
      </c>
      <c r="F687" s="83" t="s">
        <v>8133</v>
      </c>
      <c r="G687" s="22">
        <f>27000+9145.9</f>
        <v>36145.9</v>
      </c>
      <c r="H687" s="22">
        <f t="shared" si="22"/>
        <v>0</v>
      </c>
      <c r="I687" s="21"/>
    </row>
    <row r="688" spans="1:9" ht="15.75" x14ac:dyDescent="0.25">
      <c r="A688" s="70">
        <v>42801</v>
      </c>
      <c r="B688" s="71" t="s">
        <v>8475</v>
      </c>
      <c r="C688" s="20">
        <v>103466</v>
      </c>
      <c r="D688" s="4" t="s">
        <v>55</v>
      </c>
      <c r="E688" s="17">
        <v>7163.2</v>
      </c>
      <c r="F688" s="78">
        <v>42801</v>
      </c>
      <c r="G688" s="17">
        <f t="shared" si="21"/>
        <v>7163.2</v>
      </c>
      <c r="H688" s="17">
        <f t="shared" si="22"/>
        <v>0</v>
      </c>
      <c r="I688" s="21"/>
    </row>
    <row r="689" spans="1:9" ht="15.75" x14ac:dyDescent="0.25">
      <c r="A689" s="70">
        <v>42801</v>
      </c>
      <c r="B689" s="71" t="s">
        <v>8476</v>
      </c>
      <c r="C689" s="20">
        <v>103467</v>
      </c>
      <c r="D689" s="15" t="s">
        <v>47</v>
      </c>
      <c r="E689" s="16">
        <v>0</v>
      </c>
      <c r="F689" s="145" t="s">
        <v>95</v>
      </c>
      <c r="G689" s="16">
        <f t="shared" si="21"/>
        <v>0</v>
      </c>
      <c r="H689" s="16">
        <f t="shared" si="22"/>
        <v>0</v>
      </c>
      <c r="I689" s="21"/>
    </row>
    <row r="690" spans="1:9" ht="15.75" x14ac:dyDescent="0.25">
      <c r="A690" s="70">
        <v>42801</v>
      </c>
      <c r="B690" s="71" t="s">
        <v>8477</v>
      </c>
      <c r="C690" s="20">
        <v>103468</v>
      </c>
      <c r="D690" s="4" t="s">
        <v>47</v>
      </c>
      <c r="E690" s="17">
        <v>4003.6</v>
      </c>
      <c r="F690" s="78">
        <v>42801</v>
      </c>
      <c r="G690" s="17">
        <f t="shared" si="21"/>
        <v>4003.6</v>
      </c>
      <c r="H690" s="17">
        <f t="shared" si="22"/>
        <v>0</v>
      </c>
      <c r="I690" s="21"/>
    </row>
    <row r="691" spans="1:9" ht="15.75" x14ac:dyDescent="0.25">
      <c r="A691" s="70">
        <v>42801</v>
      </c>
      <c r="B691" s="71" t="s">
        <v>8478</v>
      </c>
      <c r="C691" s="20">
        <v>103469</v>
      </c>
      <c r="D691" s="4" t="s">
        <v>40</v>
      </c>
      <c r="E691" s="17">
        <v>6754.9</v>
      </c>
      <c r="F691" s="78">
        <v>42801</v>
      </c>
      <c r="G691" s="17">
        <f t="shared" si="21"/>
        <v>6754.9</v>
      </c>
      <c r="H691" s="17">
        <f t="shared" si="22"/>
        <v>0</v>
      </c>
      <c r="I691" s="21"/>
    </row>
    <row r="692" spans="1:9" ht="15.75" x14ac:dyDescent="0.25">
      <c r="A692" s="70">
        <v>42801</v>
      </c>
      <c r="B692" s="71" t="s">
        <v>8479</v>
      </c>
      <c r="C692" s="20">
        <v>103470</v>
      </c>
      <c r="D692" s="4" t="s">
        <v>69</v>
      </c>
      <c r="E692" s="17">
        <v>6624.8</v>
      </c>
      <c r="F692" s="78">
        <v>42801</v>
      </c>
      <c r="G692" s="17">
        <f t="shared" si="21"/>
        <v>6624.8</v>
      </c>
      <c r="H692" s="17">
        <f t="shared" si="22"/>
        <v>0</v>
      </c>
      <c r="I692" s="21"/>
    </row>
    <row r="693" spans="1:9" ht="15.75" x14ac:dyDescent="0.25">
      <c r="A693" s="70">
        <v>42801</v>
      </c>
      <c r="B693" s="71" t="s">
        <v>8480</v>
      </c>
      <c r="C693" s="20">
        <v>103471</v>
      </c>
      <c r="D693" s="4" t="s">
        <v>69</v>
      </c>
      <c r="E693" s="17">
        <v>1593.8</v>
      </c>
      <c r="F693" s="78">
        <v>42801</v>
      </c>
      <c r="G693" s="17">
        <f t="shared" si="21"/>
        <v>1593.8</v>
      </c>
      <c r="H693" s="17">
        <f t="shared" si="22"/>
        <v>0</v>
      </c>
      <c r="I693" s="21"/>
    </row>
    <row r="694" spans="1:9" ht="15.75" x14ac:dyDescent="0.25">
      <c r="A694" s="70">
        <v>42801</v>
      </c>
      <c r="B694" s="71" t="s">
        <v>8481</v>
      </c>
      <c r="C694" s="20">
        <v>103472</v>
      </c>
      <c r="D694" s="4" t="s">
        <v>428</v>
      </c>
      <c r="E694" s="17">
        <v>2855.2</v>
      </c>
      <c r="F694" s="78">
        <v>42804</v>
      </c>
      <c r="G694" s="17">
        <f t="shared" si="21"/>
        <v>2855.2</v>
      </c>
      <c r="H694" s="17">
        <f t="shared" si="22"/>
        <v>0</v>
      </c>
      <c r="I694" s="21"/>
    </row>
    <row r="695" spans="1:9" ht="15.75" x14ac:dyDescent="0.25">
      <c r="A695" s="70">
        <v>42801</v>
      </c>
      <c r="B695" s="71" t="s">
        <v>8482</v>
      </c>
      <c r="C695" s="20">
        <v>103473</v>
      </c>
      <c r="D695" s="4" t="s">
        <v>40</v>
      </c>
      <c r="E695" s="17">
        <v>134.4</v>
      </c>
      <c r="F695" s="78">
        <v>42801</v>
      </c>
      <c r="G695" s="17">
        <f t="shared" si="21"/>
        <v>134.4</v>
      </c>
      <c r="H695" s="17">
        <f t="shared" si="22"/>
        <v>0</v>
      </c>
      <c r="I695" s="21"/>
    </row>
    <row r="696" spans="1:9" ht="15.75" x14ac:dyDescent="0.25">
      <c r="A696" s="70">
        <v>42801</v>
      </c>
      <c r="B696" s="71" t="s">
        <v>8483</v>
      </c>
      <c r="C696" s="20">
        <v>103474</v>
      </c>
      <c r="D696" s="4" t="s">
        <v>157</v>
      </c>
      <c r="E696" s="17">
        <v>31601.3</v>
      </c>
      <c r="F696" s="78">
        <v>42801</v>
      </c>
      <c r="G696" s="17">
        <f t="shared" si="21"/>
        <v>31601.3</v>
      </c>
      <c r="H696" s="17">
        <f t="shared" si="22"/>
        <v>0</v>
      </c>
      <c r="I696" s="21"/>
    </row>
    <row r="697" spans="1:9" ht="15.75" x14ac:dyDescent="0.25">
      <c r="A697" s="70">
        <v>42801</v>
      </c>
      <c r="B697" s="71" t="s">
        <v>8484</v>
      </c>
      <c r="C697" s="20">
        <v>103475</v>
      </c>
      <c r="D697" s="4" t="s">
        <v>236</v>
      </c>
      <c r="E697" s="17">
        <v>40311.07</v>
      </c>
      <c r="F697" s="78">
        <v>42807</v>
      </c>
      <c r="G697" s="17">
        <f t="shared" si="21"/>
        <v>40311.07</v>
      </c>
      <c r="H697" s="17">
        <f t="shared" si="22"/>
        <v>0</v>
      </c>
      <c r="I697" s="21"/>
    </row>
    <row r="698" spans="1:9" ht="15.75" x14ac:dyDescent="0.25">
      <c r="A698" s="70">
        <v>42801</v>
      </c>
      <c r="B698" s="71" t="s">
        <v>8485</v>
      </c>
      <c r="C698" s="20">
        <v>103476</v>
      </c>
      <c r="D698" s="4" t="s">
        <v>386</v>
      </c>
      <c r="E698" s="17">
        <v>1491</v>
      </c>
      <c r="F698" s="78">
        <v>42801</v>
      </c>
      <c r="G698" s="17">
        <f t="shared" si="21"/>
        <v>1491</v>
      </c>
      <c r="H698" s="17">
        <f t="shared" si="22"/>
        <v>0</v>
      </c>
      <c r="I698" s="21"/>
    </row>
    <row r="699" spans="1:9" ht="15.75" x14ac:dyDescent="0.25">
      <c r="A699" s="70">
        <v>42801</v>
      </c>
      <c r="B699" s="71" t="s">
        <v>8486</v>
      </c>
      <c r="C699" s="20">
        <v>103477</v>
      </c>
      <c r="D699" s="4" t="s">
        <v>26</v>
      </c>
      <c r="E699" s="17">
        <v>12622</v>
      </c>
      <c r="F699" s="78">
        <v>42801</v>
      </c>
      <c r="G699" s="17">
        <f t="shared" si="21"/>
        <v>12622</v>
      </c>
      <c r="H699" s="17">
        <f t="shared" si="22"/>
        <v>0</v>
      </c>
      <c r="I699" s="21"/>
    </row>
    <row r="700" spans="1:9" ht="15.75" x14ac:dyDescent="0.25">
      <c r="A700" s="70">
        <v>42801</v>
      </c>
      <c r="B700" s="71" t="s">
        <v>8487</v>
      </c>
      <c r="C700" s="20">
        <v>103478</v>
      </c>
      <c r="D700" s="4" t="s">
        <v>21</v>
      </c>
      <c r="E700" s="17">
        <v>43163.4</v>
      </c>
      <c r="F700" s="78">
        <v>42815</v>
      </c>
      <c r="G700" s="17">
        <f t="shared" si="21"/>
        <v>43163.4</v>
      </c>
      <c r="H700" s="17">
        <f t="shared" si="22"/>
        <v>0</v>
      </c>
      <c r="I700" s="21"/>
    </row>
    <row r="701" spans="1:9" ht="15.75" x14ac:dyDescent="0.25">
      <c r="A701" s="70">
        <v>42801</v>
      </c>
      <c r="B701" s="71" t="s">
        <v>8488</v>
      </c>
      <c r="C701" s="20">
        <v>103479</v>
      </c>
      <c r="D701" s="4" t="s">
        <v>71</v>
      </c>
      <c r="E701" s="17">
        <v>1848</v>
      </c>
      <c r="F701" s="78">
        <v>42801</v>
      </c>
      <c r="G701" s="17">
        <f t="shared" si="21"/>
        <v>1848</v>
      </c>
      <c r="H701" s="17">
        <f t="shared" si="22"/>
        <v>0</v>
      </c>
      <c r="I701" s="21"/>
    </row>
    <row r="702" spans="1:9" ht="15.75" x14ac:dyDescent="0.25">
      <c r="A702" s="70">
        <v>42801</v>
      </c>
      <c r="B702" s="71" t="s">
        <v>8489</v>
      </c>
      <c r="C702" s="20">
        <v>103480</v>
      </c>
      <c r="D702" s="4" t="s">
        <v>38</v>
      </c>
      <c r="E702" s="17">
        <v>3124.4</v>
      </c>
      <c r="F702" s="78">
        <v>42804</v>
      </c>
      <c r="G702" s="17">
        <f t="shared" si="21"/>
        <v>3124.4</v>
      </c>
      <c r="H702" s="17">
        <f t="shared" si="22"/>
        <v>0</v>
      </c>
      <c r="I702" s="21"/>
    </row>
    <row r="703" spans="1:9" ht="15.75" x14ac:dyDescent="0.25">
      <c r="A703" s="70">
        <v>42801</v>
      </c>
      <c r="B703" s="71" t="s">
        <v>8490</v>
      </c>
      <c r="C703" s="20">
        <v>103481</v>
      </c>
      <c r="D703" s="4" t="s">
        <v>250</v>
      </c>
      <c r="E703" s="17">
        <v>4698.8</v>
      </c>
      <c r="F703" s="78">
        <v>42802</v>
      </c>
      <c r="G703" s="17">
        <f t="shared" si="21"/>
        <v>4698.8</v>
      </c>
      <c r="H703" s="17">
        <f t="shared" si="22"/>
        <v>0</v>
      </c>
      <c r="I703" s="21"/>
    </row>
    <row r="704" spans="1:9" ht="15.75" x14ac:dyDescent="0.25">
      <c r="A704" s="70">
        <v>42801</v>
      </c>
      <c r="B704" s="71" t="s">
        <v>8491</v>
      </c>
      <c r="C704" s="20">
        <v>103482</v>
      </c>
      <c r="D704" s="4" t="s">
        <v>49</v>
      </c>
      <c r="E704" s="17">
        <v>9892.7999999999993</v>
      </c>
      <c r="F704" s="78">
        <v>42802</v>
      </c>
      <c r="G704" s="17">
        <f t="shared" si="21"/>
        <v>9892.7999999999993</v>
      </c>
      <c r="H704" s="17">
        <f t="shared" si="22"/>
        <v>0</v>
      </c>
      <c r="I704" s="21"/>
    </row>
    <row r="705" spans="1:9" ht="15.75" x14ac:dyDescent="0.25">
      <c r="A705" s="70">
        <v>42801</v>
      </c>
      <c r="B705" s="71" t="s">
        <v>8492</v>
      </c>
      <c r="C705" s="20">
        <v>103483</v>
      </c>
      <c r="D705" s="4" t="s">
        <v>43</v>
      </c>
      <c r="E705" s="17">
        <v>4539.3999999999996</v>
      </c>
      <c r="F705" s="78">
        <v>42803</v>
      </c>
      <c r="G705" s="17">
        <f t="shared" si="21"/>
        <v>4539.3999999999996</v>
      </c>
      <c r="H705" s="17">
        <f t="shared" si="22"/>
        <v>0</v>
      </c>
      <c r="I705" s="21"/>
    </row>
    <row r="706" spans="1:9" ht="15.75" x14ac:dyDescent="0.25">
      <c r="A706" s="70">
        <v>42801</v>
      </c>
      <c r="B706" s="71" t="s">
        <v>8493</v>
      </c>
      <c r="C706" s="20">
        <v>103484</v>
      </c>
      <c r="D706" s="4" t="s">
        <v>253</v>
      </c>
      <c r="E706" s="17">
        <v>6782.2</v>
      </c>
      <c r="F706" s="78">
        <v>42803</v>
      </c>
      <c r="G706" s="17">
        <f t="shared" si="21"/>
        <v>6782.2</v>
      </c>
      <c r="H706" s="17">
        <f t="shared" si="22"/>
        <v>0</v>
      </c>
      <c r="I706" s="21"/>
    </row>
    <row r="707" spans="1:9" ht="15.75" x14ac:dyDescent="0.25">
      <c r="A707" s="70">
        <v>42801</v>
      </c>
      <c r="B707" s="71" t="s">
        <v>8494</v>
      </c>
      <c r="C707" s="20">
        <v>103485</v>
      </c>
      <c r="D707" s="4" t="s">
        <v>35</v>
      </c>
      <c r="E707" s="17">
        <v>9103</v>
      </c>
      <c r="F707" s="78">
        <v>42803</v>
      </c>
      <c r="G707" s="17">
        <f t="shared" si="21"/>
        <v>9103</v>
      </c>
      <c r="H707" s="17">
        <f t="shared" si="22"/>
        <v>0</v>
      </c>
      <c r="I707" s="21"/>
    </row>
    <row r="708" spans="1:9" ht="15.75" x14ac:dyDescent="0.25">
      <c r="A708" s="70">
        <v>42801</v>
      </c>
      <c r="B708" s="71" t="s">
        <v>8495</v>
      </c>
      <c r="C708" s="20">
        <v>103486</v>
      </c>
      <c r="D708" s="4" t="s">
        <v>32</v>
      </c>
      <c r="E708" s="17">
        <v>6044.4</v>
      </c>
      <c r="F708" s="78">
        <v>42810</v>
      </c>
      <c r="G708" s="17">
        <f t="shared" ref="G708:G771" si="23">E708</f>
        <v>6044.4</v>
      </c>
      <c r="H708" s="17">
        <f t="shared" ref="H708:H771" si="24">E708-G708</f>
        <v>0</v>
      </c>
      <c r="I708" s="21"/>
    </row>
    <row r="709" spans="1:9" ht="15.75" x14ac:dyDescent="0.25">
      <c r="A709" s="70">
        <v>42801</v>
      </c>
      <c r="B709" s="71" t="s">
        <v>8496</v>
      </c>
      <c r="C709" s="20">
        <v>103487</v>
      </c>
      <c r="D709" s="4" t="s">
        <v>51</v>
      </c>
      <c r="E709" s="17">
        <v>3168</v>
      </c>
      <c r="F709" s="78">
        <v>42803</v>
      </c>
      <c r="G709" s="17">
        <f t="shared" si="23"/>
        <v>3168</v>
      </c>
      <c r="H709" s="17">
        <f t="shared" si="24"/>
        <v>0</v>
      </c>
      <c r="I709" s="21"/>
    </row>
    <row r="710" spans="1:9" ht="15.75" x14ac:dyDescent="0.25">
      <c r="A710" s="70">
        <v>42801</v>
      </c>
      <c r="B710" s="71" t="s">
        <v>8497</v>
      </c>
      <c r="C710" s="20">
        <v>103488</v>
      </c>
      <c r="D710" s="4" t="s">
        <v>268</v>
      </c>
      <c r="E710" s="17">
        <v>15145.2</v>
      </c>
      <c r="F710" s="78">
        <v>42802</v>
      </c>
      <c r="G710" s="17">
        <f t="shared" si="23"/>
        <v>15145.2</v>
      </c>
      <c r="H710" s="17">
        <f t="shared" si="24"/>
        <v>0</v>
      </c>
      <c r="I710" s="21"/>
    </row>
    <row r="711" spans="1:9" ht="15.75" x14ac:dyDescent="0.25">
      <c r="A711" s="70">
        <v>42801</v>
      </c>
      <c r="B711" s="71" t="s">
        <v>8498</v>
      </c>
      <c r="C711" s="20">
        <v>103489</v>
      </c>
      <c r="D711" s="4" t="s">
        <v>432</v>
      </c>
      <c r="E711" s="17">
        <v>15098.4</v>
      </c>
      <c r="F711" s="78">
        <v>42804</v>
      </c>
      <c r="G711" s="17">
        <f t="shared" si="23"/>
        <v>15098.4</v>
      </c>
      <c r="H711" s="17">
        <f t="shared" si="24"/>
        <v>0</v>
      </c>
      <c r="I711" s="21"/>
    </row>
    <row r="712" spans="1:9" ht="15.75" x14ac:dyDescent="0.25">
      <c r="A712" s="70">
        <v>42801</v>
      </c>
      <c r="B712" s="71" t="s">
        <v>8499</v>
      </c>
      <c r="C712" s="20">
        <v>103490</v>
      </c>
      <c r="D712" s="4" t="s">
        <v>442</v>
      </c>
      <c r="E712" s="17">
        <v>10080</v>
      </c>
      <c r="F712" s="78">
        <v>42804</v>
      </c>
      <c r="G712" s="17">
        <f t="shared" si="23"/>
        <v>10080</v>
      </c>
      <c r="H712" s="17">
        <f t="shared" si="24"/>
        <v>0</v>
      </c>
      <c r="I712" s="21"/>
    </row>
    <row r="713" spans="1:9" ht="15.75" x14ac:dyDescent="0.25">
      <c r="A713" s="70">
        <v>42801</v>
      </c>
      <c r="B713" s="71" t="s">
        <v>8500</v>
      </c>
      <c r="C713" s="20">
        <v>103491</v>
      </c>
      <c r="D713" s="4" t="s">
        <v>272</v>
      </c>
      <c r="E713" s="17">
        <v>3020.4</v>
      </c>
      <c r="F713" s="78">
        <v>42802</v>
      </c>
      <c r="G713" s="17">
        <f t="shared" si="23"/>
        <v>3020.4</v>
      </c>
      <c r="H713" s="17">
        <f t="shared" si="24"/>
        <v>0</v>
      </c>
      <c r="I713" s="21"/>
    </row>
    <row r="714" spans="1:9" ht="15.75" x14ac:dyDescent="0.25">
      <c r="A714" s="70">
        <v>42801</v>
      </c>
      <c r="B714" s="71" t="s">
        <v>8501</v>
      </c>
      <c r="C714" s="20">
        <v>103492</v>
      </c>
      <c r="D714" s="4" t="s">
        <v>270</v>
      </c>
      <c r="E714" s="17">
        <v>4913.2</v>
      </c>
      <c r="F714" s="78">
        <v>42804</v>
      </c>
      <c r="G714" s="17">
        <f t="shared" si="23"/>
        <v>4913.2</v>
      </c>
      <c r="H714" s="17">
        <f t="shared" si="24"/>
        <v>0</v>
      </c>
      <c r="I714" s="21"/>
    </row>
    <row r="715" spans="1:9" ht="15.75" x14ac:dyDescent="0.25">
      <c r="A715" s="70">
        <v>42801</v>
      </c>
      <c r="B715" s="71" t="s">
        <v>8502</v>
      </c>
      <c r="C715" s="20">
        <v>103493</v>
      </c>
      <c r="D715" s="4" t="s">
        <v>1666</v>
      </c>
      <c r="E715" s="17">
        <v>7897.4</v>
      </c>
      <c r="F715" s="78">
        <v>42804</v>
      </c>
      <c r="G715" s="17">
        <f t="shared" si="23"/>
        <v>7897.4</v>
      </c>
      <c r="H715" s="17">
        <f t="shared" si="24"/>
        <v>0</v>
      </c>
      <c r="I715" s="21"/>
    </row>
    <row r="716" spans="1:9" ht="15.75" x14ac:dyDescent="0.25">
      <c r="A716" s="70">
        <v>42801</v>
      </c>
      <c r="B716" s="71" t="s">
        <v>8503</v>
      </c>
      <c r="C716" s="20">
        <v>103494</v>
      </c>
      <c r="D716" s="4" t="s">
        <v>435</v>
      </c>
      <c r="E716" s="17">
        <v>808.3</v>
      </c>
      <c r="F716" s="78">
        <v>42802</v>
      </c>
      <c r="G716" s="17">
        <f t="shared" si="23"/>
        <v>808.3</v>
      </c>
      <c r="H716" s="17">
        <f t="shared" si="24"/>
        <v>0</v>
      </c>
      <c r="I716" s="21"/>
    </row>
    <row r="717" spans="1:9" ht="15.75" x14ac:dyDescent="0.25">
      <c r="A717" s="70">
        <v>42801</v>
      </c>
      <c r="B717" s="71" t="s">
        <v>8504</v>
      </c>
      <c r="C717" s="20">
        <v>103495</v>
      </c>
      <c r="D717" s="4" t="s">
        <v>125</v>
      </c>
      <c r="E717" s="17">
        <v>7105</v>
      </c>
      <c r="F717" s="78">
        <v>42801</v>
      </c>
      <c r="G717" s="17">
        <f t="shared" si="23"/>
        <v>7105</v>
      </c>
      <c r="H717" s="17">
        <f t="shared" si="24"/>
        <v>0</v>
      </c>
      <c r="I717" s="21"/>
    </row>
    <row r="718" spans="1:9" ht="15.75" x14ac:dyDescent="0.25">
      <c r="A718" s="70">
        <v>42801</v>
      </c>
      <c r="B718" s="71" t="s">
        <v>8505</v>
      </c>
      <c r="C718" s="20">
        <v>103496</v>
      </c>
      <c r="D718" s="4" t="s">
        <v>149</v>
      </c>
      <c r="E718" s="17">
        <v>13356.3</v>
      </c>
      <c r="F718" s="78">
        <v>42801</v>
      </c>
      <c r="G718" s="17">
        <f t="shared" si="23"/>
        <v>13356.3</v>
      </c>
      <c r="H718" s="17">
        <f t="shared" si="24"/>
        <v>0</v>
      </c>
      <c r="I718" s="21"/>
    </row>
    <row r="719" spans="1:9" ht="15.75" x14ac:dyDescent="0.25">
      <c r="A719" s="70">
        <v>42801</v>
      </c>
      <c r="B719" s="71" t="s">
        <v>8506</v>
      </c>
      <c r="C719" s="20">
        <v>103497</v>
      </c>
      <c r="D719" s="4" t="s">
        <v>321</v>
      </c>
      <c r="E719" s="17">
        <v>951.2</v>
      </c>
      <c r="F719" s="78">
        <v>42801</v>
      </c>
      <c r="G719" s="17">
        <f t="shared" si="23"/>
        <v>951.2</v>
      </c>
      <c r="H719" s="17">
        <f t="shared" si="24"/>
        <v>0</v>
      </c>
      <c r="I719" s="21"/>
    </row>
    <row r="720" spans="1:9" ht="15.75" x14ac:dyDescent="0.25">
      <c r="A720" s="70">
        <v>42801</v>
      </c>
      <c r="B720" s="71" t="s">
        <v>8507</v>
      </c>
      <c r="C720" s="20">
        <v>103498</v>
      </c>
      <c r="D720" s="4" t="s">
        <v>3426</v>
      </c>
      <c r="E720" s="17">
        <v>972.8</v>
      </c>
      <c r="F720" s="78">
        <v>42801</v>
      </c>
      <c r="G720" s="17">
        <f t="shared" si="23"/>
        <v>972.8</v>
      </c>
      <c r="H720" s="17">
        <f t="shared" si="24"/>
        <v>0</v>
      </c>
      <c r="I720" s="21"/>
    </row>
    <row r="721" spans="1:9" ht="15.75" x14ac:dyDescent="0.25">
      <c r="A721" s="70">
        <v>42801</v>
      </c>
      <c r="B721" s="71" t="s">
        <v>8508</v>
      </c>
      <c r="C721" s="20">
        <v>103499</v>
      </c>
      <c r="D721" s="4" t="s">
        <v>785</v>
      </c>
      <c r="E721" s="17">
        <v>16558.599999999999</v>
      </c>
      <c r="F721" s="78">
        <v>42801</v>
      </c>
      <c r="G721" s="17">
        <f t="shared" si="23"/>
        <v>16558.599999999999</v>
      </c>
      <c r="H721" s="17">
        <f t="shared" si="24"/>
        <v>0</v>
      </c>
      <c r="I721" s="21"/>
    </row>
    <row r="722" spans="1:9" ht="15.75" x14ac:dyDescent="0.25">
      <c r="A722" s="70">
        <v>42801</v>
      </c>
      <c r="B722" s="71" t="s">
        <v>8509</v>
      </c>
      <c r="C722" s="20">
        <v>103500</v>
      </c>
      <c r="D722" s="4" t="s">
        <v>785</v>
      </c>
      <c r="E722" s="17">
        <v>5828.8</v>
      </c>
      <c r="F722" s="78">
        <v>42801</v>
      </c>
      <c r="G722" s="17">
        <f t="shared" si="23"/>
        <v>5828.8</v>
      </c>
      <c r="H722" s="17">
        <f t="shared" si="24"/>
        <v>0</v>
      </c>
      <c r="I722" s="21"/>
    </row>
    <row r="723" spans="1:9" ht="15.75" x14ac:dyDescent="0.25">
      <c r="A723" s="70">
        <v>42801</v>
      </c>
      <c r="B723" s="71" t="s">
        <v>8510</v>
      </c>
      <c r="C723" s="20">
        <v>103501</v>
      </c>
      <c r="D723" s="4" t="s">
        <v>79</v>
      </c>
      <c r="E723" s="17">
        <v>3296</v>
      </c>
      <c r="F723" s="78">
        <v>42801</v>
      </c>
      <c r="G723" s="17">
        <f t="shared" si="23"/>
        <v>3296</v>
      </c>
      <c r="H723" s="17">
        <f t="shared" si="24"/>
        <v>0</v>
      </c>
      <c r="I723" s="21"/>
    </row>
    <row r="724" spans="1:9" ht="15.75" x14ac:dyDescent="0.25">
      <c r="A724" s="70">
        <v>42801</v>
      </c>
      <c r="B724" s="71" t="s">
        <v>8511</v>
      </c>
      <c r="C724" s="20">
        <v>103502</v>
      </c>
      <c r="D724" s="4" t="s">
        <v>1160</v>
      </c>
      <c r="E724" s="17">
        <v>5688</v>
      </c>
      <c r="F724" s="78">
        <v>42801</v>
      </c>
      <c r="G724" s="17">
        <f t="shared" si="23"/>
        <v>5688</v>
      </c>
      <c r="H724" s="17">
        <f t="shared" si="24"/>
        <v>0</v>
      </c>
      <c r="I724" s="21"/>
    </row>
    <row r="725" spans="1:9" ht="15.75" x14ac:dyDescent="0.25">
      <c r="A725" s="70">
        <v>42801</v>
      </c>
      <c r="B725" s="71" t="s">
        <v>8512</v>
      </c>
      <c r="C725" s="20">
        <v>103503</v>
      </c>
      <c r="D725" s="4" t="s">
        <v>838</v>
      </c>
      <c r="E725" s="17">
        <v>3151</v>
      </c>
      <c r="F725" s="78">
        <v>42801</v>
      </c>
      <c r="G725" s="17">
        <f t="shared" si="23"/>
        <v>3151</v>
      </c>
      <c r="H725" s="17">
        <f t="shared" si="24"/>
        <v>0</v>
      </c>
      <c r="I725" s="21"/>
    </row>
    <row r="726" spans="1:9" ht="15.75" x14ac:dyDescent="0.25">
      <c r="A726" s="70">
        <v>42801</v>
      </c>
      <c r="B726" s="71" t="s">
        <v>8513</v>
      </c>
      <c r="C726" s="20">
        <v>103504</v>
      </c>
      <c r="D726" s="4" t="s">
        <v>240</v>
      </c>
      <c r="E726" s="17">
        <v>15470.1</v>
      </c>
      <c r="F726" s="78">
        <v>42801</v>
      </c>
      <c r="G726" s="17">
        <f t="shared" si="23"/>
        <v>15470.1</v>
      </c>
      <c r="H726" s="17">
        <f t="shared" si="24"/>
        <v>0</v>
      </c>
      <c r="I726" s="21"/>
    </row>
    <row r="727" spans="1:9" ht="15.75" x14ac:dyDescent="0.25">
      <c r="A727" s="70">
        <v>42801</v>
      </c>
      <c r="B727" s="71" t="s">
        <v>8514</v>
      </c>
      <c r="C727" s="20">
        <v>103505</v>
      </c>
      <c r="D727" s="4" t="s">
        <v>470</v>
      </c>
      <c r="E727" s="17">
        <v>906.6</v>
      </c>
      <c r="F727" s="78">
        <v>42801</v>
      </c>
      <c r="G727" s="17">
        <f t="shared" si="23"/>
        <v>906.6</v>
      </c>
      <c r="H727" s="17">
        <f t="shared" si="24"/>
        <v>0</v>
      </c>
      <c r="I727" s="21"/>
    </row>
    <row r="728" spans="1:9" ht="15.75" x14ac:dyDescent="0.25">
      <c r="A728" s="70">
        <v>42801</v>
      </c>
      <c r="B728" s="71" t="s">
        <v>8515</v>
      </c>
      <c r="C728" s="20">
        <v>103506</v>
      </c>
      <c r="D728" s="4" t="s">
        <v>459</v>
      </c>
      <c r="E728" s="17">
        <v>2310</v>
      </c>
      <c r="F728" s="78">
        <v>42801</v>
      </c>
      <c r="G728" s="17">
        <f t="shared" si="23"/>
        <v>2310</v>
      </c>
      <c r="H728" s="17">
        <f t="shared" si="24"/>
        <v>0</v>
      </c>
      <c r="I728" s="21"/>
    </row>
    <row r="729" spans="1:9" ht="15.75" x14ac:dyDescent="0.25">
      <c r="A729" s="70">
        <v>42801</v>
      </c>
      <c r="B729" s="71" t="s">
        <v>8516</v>
      </c>
      <c r="C729" s="20">
        <v>103507</v>
      </c>
      <c r="D729" s="4" t="s">
        <v>101</v>
      </c>
      <c r="E729" s="17">
        <v>598</v>
      </c>
      <c r="F729" s="78">
        <v>42801</v>
      </c>
      <c r="G729" s="17">
        <f t="shared" si="23"/>
        <v>598</v>
      </c>
      <c r="H729" s="17">
        <f t="shared" si="24"/>
        <v>0</v>
      </c>
      <c r="I729" s="21"/>
    </row>
    <row r="730" spans="1:9" ht="15.75" x14ac:dyDescent="0.25">
      <c r="A730" s="70">
        <v>42801</v>
      </c>
      <c r="B730" s="71" t="s">
        <v>8517</v>
      </c>
      <c r="C730" s="20">
        <v>103508</v>
      </c>
      <c r="D730" s="4" t="s">
        <v>131</v>
      </c>
      <c r="E730" s="17">
        <v>3230</v>
      </c>
      <c r="F730" s="78">
        <v>42801</v>
      </c>
      <c r="G730" s="17">
        <f t="shared" si="23"/>
        <v>3230</v>
      </c>
      <c r="H730" s="17">
        <f t="shared" si="24"/>
        <v>0</v>
      </c>
      <c r="I730" s="21"/>
    </row>
    <row r="731" spans="1:9" ht="15.75" x14ac:dyDescent="0.25">
      <c r="A731" s="70">
        <v>42801</v>
      </c>
      <c r="B731" s="71" t="s">
        <v>8518</v>
      </c>
      <c r="C731" s="20">
        <v>103509</v>
      </c>
      <c r="D731" s="4" t="s">
        <v>99</v>
      </c>
      <c r="E731" s="17">
        <v>920</v>
      </c>
      <c r="F731" s="78">
        <v>42801</v>
      </c>
      <c r="G731" s="17">
        <f t="shared" si="23"/>
        <v>920</v>
      </c>
      <c r="H731" s="17">
        <f t="shared" si="24"/>
        <v>0</v>
      </c>
      <c r="I731" s="21"/>
    </row>
    <row r="732" spans="1:9" ht="15.75" x14ac:dyDescent="0.25">
      <c r="A732" s="70">
        <v>42801</v>
      </c>
      <c r="B732" s="71" t="s">
        <v>8519</v>
      </c>
      <c r="C732" s="20">
        <v>103510</v>
      </c>
      <c r="D732" s="4" t="s">
        <v>30</v>
      </c>
      <c r="E732" s="17">
        <v>1560</v>
      </c>
      <c r="F732" s="78">
        <v>42801</v>
      </c>
      <c r="G732" s="17">
        <f t="shared" si="23"/>
        <v>1560</v>
      </c>
      <c r="H732" s="17">
        <f t="shared" si="24"/>
        <v>0</v>
      </c>
      <c r="I732" s="21"/>
    </row>
    <row r="733" spans="1:9" ht="15.75" x14ac:dyDescent="0.25">
      <c r="A733" s="70">
        <v>42801</v>
      </c>
      <c r="B733" s="71" t="s">
        <v>8520</v>
      </c>
      <c r="C733" s="20">
        <v>103511</v>
      </c>
      <c r="D733" s="4" t="s">
        <v>281</v>
      </c>
      <c r="E733" s="17">
        <v>1499.2</v>
      </c>
      <c r="F733" s="78">
        <v>42801</v>
      </c>
      <c r="G733" s="17">
        <f t="shared" si="23"/>
        <v>1499.2</v>
      </c>
      <c r="H733" s="17">
        <f t="shared" si="24"/>
        <v>0</v>
      </c>
      <c r="I733" s="21"/>
    </row>
    <row r="734" spans="1:9" ht="15.75" x14ac:dyDescent="0.25">
      <c r="A734" s="70">
        <v>42801</v>
      </c>
      <c r="B734" s="71" t="s">
        <v>8521</v>
      </c>
      <c r="C734" s="20">
        <v>103512</v>
      </c>
      <c r="D734" s="4" t="s">
        <v>4369</v>
      </c>
      <c r="E734" s="17">
        <v>1533.4</v>
      </c>
      <c r="F734" s="78">
        <v>42801</v>
      </c>
      <c r="G734" s="17">
        <f t="shared" si="23"/>
        <v>1533.4</v>
      </c>
      <c r="H734" s="17">
        <f t="shared" si="24"/>
        <v>0</v>
      </c>
      <c r="I734" s="21"/>
    </row>
    <row r="735" spans="1:9" ht="15.75" x14ac:dyDescent="0.25">
      <c r="A735" s="70">
        <v>42801</v>
      </c>
      <c r="B735" s="71" t="s">
        <v>8522</v>
      </c>
      <c r="C735" s="20">
        <v>103513</v>
      </c>
      <c r="D735" s="4" t="s">
        <v>103</v>
      </c>
      <c r="E735" s="17">
        <v>46.8</v>
      </c>
      <c r="F735" s="78">
        <v>42801</v>
      </c>
      <c r="G735" s="17">
        <f t="shared" si="23"/>
        <v>46.8</v>
      </c>
      <c r="H735" s="17">
        <f t="shared" si="24"/>
        <v>0</v>
      </c>
      <c r="I735" s="21"/>
    </row>
    <row r="736" spans="1:9" ht="15.75" x14ac:dyDescent="0.25">
      <c r="A736" s="70">
        <v>42801</v>
      </c>
      <c r="B736" s="71" t="s">
        <v>8523</v>
      </c>
      <c r="C736" s="20">
        <v>103514</v>
      </c>
      <c r="D736" s="4" t="s">
        <v>1259</v>
      </c>
      <c r="E736" s="17">
        <v>1458.2</v>
      </c>
      <c r="F736" s="78">
        <v>42801</v>
      </c>
      <c r="G736" s="17">
        <f t="shared" si="23"/>
        <v>1458.2</v>
      </c>
      <c r="H736" s="17">
        <f t="shared" si="24"/>
        <v>0</v>
      </c>
      <c r="I736" s="21"/>
    </row>
    <row r="737" spans="1:9" ht="15.75" x14ac:dyDescent="0.25">
      <c r="A737" s="70">
        <v>42801</v>
      </c>
      <c r="B737" s="71" t="s">
        <v>8524</v>
      </c>
      <c r="C737" s="20">
        <v>103515</v>
      </c>
      <c r="D737" s="4" t="s">
        <v>133</v>
      </c>
      <c r="E737" s="17">
        <v>11211.8</v>
      </c>
      <c r="F737" s="78">
        <v>42810</v>
      </c>
      <c r="G737" s="17">
        <f t="shared" si="23"/>
        <v>11211.8</v>
      </c>
      <c r="H737" s="17">
        <f t="shared" si="24"/>
        <v>0</v>
      </c>
      <c r="I737" s="21"/>
    </row>
    <row r="738" spans="1:9" ht="15.75" x14ac:dyDescent="0.25">
      <c r="A738" s="70">
        <v>42801</v>
      </c>
      <c r="B738" s="71" t="s">
        <v>8525</v>
      </c>
      <c r="C738" s="20">
        <v>103516</v>
      </c>
      <c r="D738" s="4" t="s">
        <v>205</v>
      </c>
      <c r="E738" s="17">
        <v>4303</v>
      </c>
      <c r="F738" s="78">
        <v>42801</v>
      </c>
      <c r="G738" s="17">
        <f t="shared" si="23"/>
        <v>4303</v>
      </c>
      <c r="H738" s="17">
        <f t="shared" si="24"/>
        <v>0</v>
      </c>
      <c r="I738" s="21"/>
    </row>
    <row r="739" spans="1:9" ht="15.75" x14ac:dyDescent="0.25">
      <c r="A739" s="70">
        <v>42801</v>
      </c>
      <c r="B739" s="71" t="s">
        <v>8526</v>
      </c>
      <c r="C739" s="20">
        <v>103517</v>
      </c>
      <c r="D739" s="15" t="s">
        <v>182</v>
      </c>
      <c r="E739" s="16">
        <v>0</v>
      </c>
      <c r="F739" s="145" t="s">
        <v>95</v>
      </c>
      <c r="G739" s="16">
        <f t="shared" si="23"/>
        <v>0</v>
      </c>
      <c r="H739" s="16">
        <f t="shared" si="24"/>
        <v>0</v>
      </c>
      <c r="I739" s="21"/>
    </row>
    <row r="740" spans="1:9" ht="15.75" x14ac:dyDescent="0.25">
      <c r="A740" s="70">
        <v>42801</v>
      </c>
      <c r="B740" s="71" t="s">
        <v>8527</v>
      </c>
      <c r="C740" s="20">
        <v>103518</v>
      </c>
      <c r="D740" s="4" t="s">
        <v>1166</v>
      </c>
      <c r="E740" s="17">
        <v>980.2</v>
      </c>
      <c r="F740" s="78">
        <v>42801</v>
      </c>
      <c r="G740" s="17">
        <f t="shared" si="23"/>
        <v>980.2</v>
      </c>
      <c r="H740" s="17">
        <f t="shared" si="24"/>
        <v>0</v>
      </c>
      <c r="I740" s="21"/>
    </row>
    <row r="741" spans="1:9" ht="15.75" x14ac:dyDescent="0.25">
      <c r="A741" s="70">
        <v>42801</v>
      </c>
      <c r="B741" s="71" t="s">
        <v>8528</v>
      </c>
      <c r="C741" s="20">
        <v>103519</v>
      </c>
      <c r="D741" s="4" t="s">
        <v>193</v>
      </c>
      <c r="E741" s="17">
        <v>1881.4</v>
      </c>
      <c r="F741" s="78">
        <v>42801</v>
      </c>
      <c r="G741" s="17">
        <f t="shared" si="23"/>
        <v>1881.4</v>
      </c>
      <c r="H741" s="17">
        <f t="shared" si="24"/>
        <v>0</v>
      </c>
      <c r="I741" s="21"/>
    </row>
    <row r="742" spans="1:9" ht="15.75" x14ac:dyDescent="0.25">
      <c r="A742" s="70">
        <v>42801</v>
      </c>
      <c r="B742" s="71" t="s">
        <v>8529</v>
      </c>
      <c r="C742" s="20">
        <v>103520</v>
      </c>
      <c r="D742" s="4" t="s">
        <v>184</v>
      </c>
      <c r="E742" s="17">
        <v>748.8</v>
      </c>
      <c r="F742" s="78">
        <v>42801</v>
      </c>
      <c r="G742" s="17">
        <f t="shared" si="23"/>
        <v>748.8</v>
      </c>
      <c r="H742" s="17">
        <f t="shared" si="24"/>
        <v>0</v>
      </c>
      <c r="I742" s="21"/>
    </row>
    <row r="743" spans="1:9" ht="15.75" x14ac:dyDescent="0.25">
      <c r="A743" s="70">
        <v>42801</v>
      </c>
      <c r="B743" s="71" t="s">
        <v>8530</v>
      </c>
      <c r="C743" s="20">
        <v>103521</v>
      </c>
      <c r="D743" s="4" t="s">
        <v>53</v>
      </c>
      <c r="E743" s="17">
        <v>1417.5</v>
      </c>
      <c r="F743" s="78">
        <v>42801</v>
      </c>
      <c r="G743" s="17">
        <f t="shared" si="23"/>
        <v>1417.5</v>
      </c>
      <c r="H743" s="17">
        <f t="shared" si="24"/>
        <v>0</v>
      </c>
      <c r="I743" s="21"/>
    </row>
    <row r="744" spans="1:9" ht="15.75" x14ac:dyDescent="0.25">
      <c r="A744" s="70">
        <v>42801</v>
      </c>
      <c r="B744" s="71" t="s">
        <v>8531</v>
      </c>
      <c r="C744" s="20">
        <v>103522</v>
      </c>
      <c r="D744" s="4" t="s">
        <v>186</v>
      </c>
      <c r="E744" s="17">
        <v>3220</v>
      </c>
      <c r="F744" s="78">
        <v>42802</v>
      </c>
      <c r="G744" s="17">
        <f t="shared" si="23"/>
        <v>3220</v>
      </c>
      <c r="H744" s="17">
        <f t="shared" si="24"/>
        <v>0</v>
      </c>
      <c r="I744" s="21"/>
    </row>
    <row r="745" spans="1:9" ht="15.75" x14ac:dyDescent="0.25">
      <c r="A745" s="70">
        <v>42801</v>
      </c>
      <c r="B745" s="71" t="s">
        <v>8532</v>
      </c>
      <c r="C745" s="20">
        <v>103523</v>
      </c>
      <c r="D745" s="4" t="s">
        <v>57</v>
      </c>
      <c r="E745" s="17">
        <v>768.2</v>
      </c>
      <c r="F745" s="78">
        <v>42801</v>
      </c>
      <c r="G745" s="17">
        <f t="shared" si="23"/>
        <v>768.2</v>
      </c>
      <c r="H745" s="17">
        <f t="shared" si="24"/>
        <v>0</v>
      </c>
      <c r="I745" s="21"/>
    </row>
    <row r="746" spans="1:9" ht="15.75" x14ac:dyDescent="0.25">
      <c r="A746" s="70">
        <v>42801</v>
      </c>
      <c r="B746" s="71" t="s">
        <v>8533</v>
      </c>
      <c r="C746" s="20">
        <v>103524</v>
      </c>
      <c r="D746" s="4" t="s">
        <v>1870</v>
      </c>
      <c r="E746" s="17">
        <v>738.4</v>
      </c>
      <c r="F746" s="78">
        <v>42801</v>
      </c>
      <c r="G746" s="17">
        <f t="shared" si="23"/>
        <v>738.4</v>
      </c>
      <c r="H746" s="17">
        <f t="shared" si="24"/>
        <v>0</v>
      </c>
      <c r="I746" s="21"/>
    </row>
    <row r="747" spans="1:9" ht="15.75" x14ac:dyDescent="0.25">
      <c r="A747" s="70">
        <v>42801</v>
      </c>
      <c r="B747" s="71" t="s">
        <v>8534</v>
      </c>
      <c r="C747" s="20">
        <v>103525</v>
      </c>
      <c r="D747" s="15" t="s">
        <v>61</v>
      </c>
      <c r="E747" s="16">
        <v>0</v>
      </c>
      <c r="F747" s="145" t="s">
        <v>95</v>
      </c>
      <c r="G747" s="16">
        <f t="shared" si="23"/>
        <v>0</v>
      </c>
      <c r="H747" s="16">
        <f t="shared" si="24"/>
        <v>0</v>
      </c>
      <c r="I747" s="21"/>
    </row>
    <row r="748" spans="1:9" ht="15.75" x14ac:dyDescent="0.25">
      <c r="A748" s="70">
        <v>42801</v>
      </c>
      <c r="B748" s="71" t="s">
        <v>8535</v>
      </c>
      <c r="C748" s="20">
        <v>103526</v>
      </c>
      <c r="D748" s="4" t="s">
        <v>298</v>
      </c>
      <c r="E748" s="17">
        <v>3740.7</v>
      </c>
      <c r="F748" s="78">
        <v>42801</v>
      </c>
      <c r="G748" s="17">
        <f t="shared" si="23"/>
        <v>3740.7</v>
      </c>
      <c r="H748" s="17">
        <f t="shared" si="24"/>
        <v>0</v>
      </c>
      <c r="I748" s="21"/>
    </row>
    <row r="749" spans="1:9" ht="15.75" x14ac:dyDescent="0.25">
      <c r="A749" s="70">
        <v>42801</v>
      </c>
      <c r="B749" s="71" t="s">
        <v>8536</v>
      </c>
      <c r="C749" s="20">
        <v>103527</v>
      </c>
      <c r="D749" s="4" t="s">
        <v>182</v>
      </c>
      <c r="E749" s="17">
        <v>2313.8000000000002</v>
      </c>
      <c r="F749" s="78">
        <v>42801</v>
      </c>
      <c r="G749" s="17">
        <f t="shared" si="23"/>
        <v>2313.8000000000002</v>
      </c>
      <c r="H749" s="17">
        <f t="shared" si="24"/>
        <v>0</v>
      </c>
      <c r="I749" s="21"/>
    </row>
    <row r="750" spans="1:9" ht="15.75" x14ac:dyDescent="0.25">
      <c r="A750" s="70">
        <v>42801</v>
      </c>
      <c r="B750" s="71" t="s">
        <v>8537</v>
      </c>
      <c r="C750" s="20">
        <v>103528</v>
      </c>
      <c r="D750" s="4" t="s">
        <v>2986</v>
      </c>
      <c r="E750" s="17">
        <v>3264.2</v>
      </c>
      <c r="F750" s="83" t="s">
        <v>8149</v>
      </c>
      <c r="G750" s="22">
        <f>1200+2064.2</f>
        <v>3264.2</v>
      </c>
      <c r="H750" s="22">
        <f t="shared" si="24"/>
        <v>0</v>
      </c>
      <c r="I750" s="21"/>
    </row>
    <row r="751" spans="1:9" ht="15.75" x14ac:dyDescent="0.25">
      <c r="A751" s="70">
        <v>42801</v>
      </c>
      <c r="B751" s="71" t="s">
        <v>8538</v>
      </c>
      <c r="C751" s="20">
        <v>103529</v>
      </c>
      <c r="D751" s="4" t="s">
        <v>92</v>
      </c>
      <c r="E751" s="17">
        <v>2227.8000000000002</v>
      </c>
      <c r="F751" s="78">
        <v>42801</v>
      </c>
      <c r="G751" s="17">
        <f t="shared" si="23"/>
        <v>2227.8000000000002</v>
      </c>
      <c r="H751" s="17">
        <f t="shared" si="24"/>
        <v>0</v>
      </c>
      <c r="I751" s="21"/>
    </row>
    <row r="752" spans="1:9" ht="15.75" x14ac:dyDescent="0.25">
      <c r="A752" s="70">
        <v>42801</v>
      </c>
      <c r="B752" s="71" t="s">
        <v>8539</v>
      </c>
      <c r="C752" s="20">
        <v>103530</v>
      </c>
      <c r="D752" s="4" t="s">
        <v>309</v>
      </c>
      <c r="E752" s="17">
        <v>3344</v>
      </c>
      <c r="F752" s="78">
        <v>42801</v>
      </c>
      <c r="G752" s="17">
        <f t="shared" si="23"/>
        <v>3344</v>
      </c>
      <c r="H752" s="17">
        <f t="shared" si="24"/>
        <v>0</v>
      </c>
      <c r="I752" s="21"/>
    </row>
    <row r="753" spans="1:9" ht="15.75" x14ac:dyDescent="0.25">
      <c r="A753" s="70">
        <v>42801</v>
      </c>
      <c r="B753" s="71" t="s">
        <v>8540</v>
      </c>
      <c r="C753" s="20">
        <v>103531</v>
      </c>
      <c r="D753" s="4" t="s">
        <v>109</v>
      </c>
      <c r="E753" s="17">
        <v>5149.8999999999996</v>
      </c>
      <c r="F753" s="78">
        <v>42801</v>
      </c>
      <c r="G753" s="17">
        <f t="shared" si="23"/>
        <v>5149.8999999999996</v>
      </c>
      <c r="H753" s="17">
        <f t="shared" si="24"/>
        <v>0</v>
      </c>
      <c r="I753" s="21"/>
    </row>
    <row r="754" spans="1:9" ht="15.75" x14ac:dyDescent="0.25">
      <c r="A754" s="70">
        <v>42801</v>
      </c>
      <c r="B754" s="71" t="s">
        <v>8541</v>
      </c>
      <c r="C754" s="20">
        <v>103532</v>
      </c>
      <c r="D754" s="4" t="s">
        <v>293</v>
      </c>
      <c r="E754" s="17">
        <v>767.3</v>
      </c>
      <c r="F754" s="78">
        <v>42804</v>
      </c>
      <c r="G754" s="17">
        <f t="shared" si="23"/>
        <v>767.3</v>
      </c>
      <c r="H754" s="17">
        <f t="shared" si="24"/>
        <v>0</v>
      </c>
      <c r="I754" s="21"/>
    </row>
    <row r="755" spans="1:9" ht="15.75" x14ac:dyDescent="0.25">
      <c r="A755" s="70">
        <v>42801</v>
      </c>
      <c r="B755" s="71" t="s">
        <v>8542</v>
      </c>
      <c r="C755" s="20">
        <v>103533</v>
      </c>
      <c r="D755" s="4" t="s">
        <v>105</v>
      </c>
      <c r="E755" s="17">
        <v>715.2</v>
      </c>
      <c r="F755" s="78">
        <v>42801</v>
      </c>
      <c r="G755" s="17">
        <f t="shared" si="23"/>
        <v>715.2</v>
      </c>
      <c r="H755" s="17">
        <f t="shared" si="24"/>
        <v>0</v>
      </c>
      <c r="I755" s="21"/>
    </row>
    <row r="756" spans="1:9" ht="15.75" x14ac:dyDescent="0.25">
      <c r="A756" s="70">
        <v>42801</v>
      </c>
      <c r="B756" s="71" t="s">
        <v>8543</v>
      </c>
      <c r="C756" s="20">
        <v>103534</v>
      </c>
      <c r="D756" s="4" t="s">
        <v>435</v>
      </c>
      <c r="E756" s="17">
        <v>7376</v>
      </c>
      <c r="F756" s="78">
        <v>42801</v>
      </c>
      <c r="G756" s="17">
        <f t="shared" si="23"/>
        <v>7376</v>
      </c>
      <c r="H756" s="17">
        <f t="shared" si="24"/>
        <v>0</v>
      </c>
      <c r="I756" s="21"/>
    </row>
    <row r="757" spans="1:9" ht="15.75" x14ac:dyDescent="0.25">
      <c r="A757" s="70">
        <v>42801</v>
      </c>
      <c r="B757" s="71" t="s">
        <v>8544</v>
      </c>
      <c r="C757" s="20">
        <v>103535</v>
      </c>
      <c r="D757" s="4" t="s">
        <v>30</v>
      </c>
      <c r="E757" s="17">
        <v>1875.3</v>
      </c>
      <c r="F757" s="78">
        <v>42801</v>
      </c>
      <c r="G757" s="17">
        <f t="shared" si="23"/>
        <v>1875.3</v>
      </c>
      <c r="H757" s="17">
        <f t="shared" si="24"/>
        <v>0</v>
      </c>
      <c r="I757" s="21"/>
    </row>
    <row r="758" spans="1:9" ht="15.75" x14ac:dyDescent="0.25">
      <c r="A758" s="70">
        <v>42801</v>
      </c>
      <c r="B758" s="71" t="s">
        <v>8545</v>
      </c>
      <c r="C758" s="20">
        <v>103536</v>
      </c>
      <c r="D758" s="4" t="s">
        <v>83</v>
      </c>
      <c r="E758" s="17">
        <v>5218.5</v>
      </c>
      <c r="F758" s="78">
        <v>42801</v>
      </c>
      <c r="G758" s="17">
        <f t="shared" si="23"/>
        <v>5218.5</v>
      </c>
      <c r="H758" s="17">
        <f t="shared" si="24"/>
        <v>0</v>
      </c>
      <c r="I758" s="21"/>
    </row>
    <row r="759" spans="1:9" ht="15.75" x14ac:dyDescent="0.25">
      <c r="A759" s="70">
        <v>42801</v>
      </c>
      <c r="B759" s="71" t="s">
        <v>8546</v>
      </c>
      <c r="C759" s="20">
        <v>103537</v>
      </c>
      <c r="D759" s="4" t="s">
        <v>231</v>
      </c>
      <c r="E759" s="17">
        <v>7026.9</v>
      </c>
      <c r="F759" s="78">
        <v>42802</v>
      </c>
      <c r="G759" s="17">
        <f t="shared" si="23"/>
        <v>7026.9</v>
      </c>
      <c r="H759" s="17">
        <f t="shared" si="24"/>
        <v>0</v>
      </c>
      <c r="I759" s="21"/>
    </row>
    <row r="760" spans="1:9" ht="15.75" x14ac:dyDescent="0.25">
      <c r="A760" s="70">
        <v>42801</v>
      </c>
      <c r="B760" s="71" t="s">
        <v>8547</v>
      </c>
      <c r="C760" s="20">
        <v>103538</v>
      </c>
      <c r="D760" s="4" t="s">
        <v>305</v>
      </c>
      <c r="E760" s="17">
        <v>1034.5999999999999</v>
      </c>
      <c r="F760" s="78">
        <v>42803</v>
      </c>
      <c r="G760" s="17">
        <f t="shared" si="23"/>
        <v>1034.5999999999999</v>
      </c>
      <c r="H760" s="17">
        <f t="shared" si="24"/>
        <v>0</v>
      </c>
      <c r="I760" s="21"/>
    </row>
    <row r="761" spans="1:9" ht="15.75" x14ac:dyDescent="0.25">
      <c r="A761" s="70">
        <v>42801</v>
      </c>
      <c r="B761" s="71" t="s">
        <v>8548</v>
      </c>
      <c r="C761" s="20">
        <v>103539</v>
      </c>
      <c r="D761" s="4" t="s">
        <v>10</v>
      </c>
      <c r="E761" s="17">
        <v>215919.88</v>
      </c>
      <c r="F761" s="78">
        <v>42804</v>
      </c>
      <c r="G761" s="17">
        <f t="shared" si="23"/>
        <v>215919.88</v>
      </c>
      <c r="H761" s="17">
        <f t="shared" si="24"/>
        <v>0</v>
      </c>
      <c r="I761" s="21"/>
    </row>
    <row r="762" spans="1:9" ht="15.75" x14ac:dyDescent="0.25">
      <c r="A762" s="70">
        <v>42801</v>
      </c>
      <c r="B762" s="71" t="s">
        <v>8549</v>
      </c>
      <c r="C762" s="20">
        <v>103540</v>
      </c>
      <c r="D762" s="4" t="s">
        <v>476</v>
      </c>
      <c r="E762" s="17">
        <v>4055.6</v>
      </c>
      <c r="F762" s="78">
        <v>42803</v>
      </c>
      <c r="G762" s="17">
        <f t="shared" si="23"/>
        <v>4055.6</v>
      </c>
      <c r="H762" s="17">
        <f t="shared" si="24"/>
        <v>0</v>
      </c>
      <c r="I762" s="21"/>
    </row>
    <row r="763" spans="1:9" ht="15.75" x14ac:dyDescent="0.25">
      <c r="A763" s="70">
        <v>42801</v>
      </c>
      <c r="B763" s="71" t="s">
        <v>8550</v>
      </c>
      <c r="C763" s="20">
        <v>103541</v>
      </c>
      <c r="D763" s="4" t="s">
        <v>472</v>
      </c>
      <c r="E763" s="17">
        <v>17179.099999999999</v>
      </c>
      <c r="F763" s="78">
        <v>42816</v>
      </c>
      <c r="G763" s="17">
        <f t="shared" si="23"/>
        <v>17179.099999999999</v>
      </c>
      <c r="H763" s="17">
        <f t="shared" si="24"/>
        <v>0</v>
      </c>
      <c r="I763" s="21"/>
    </row>
    <row r="764" spans="1:9" ht="15.75" x14ac:dyDescent="0.25">
      <c r="A764" s="70">
        <v>42801</v>
      </c>
      <c r="B764" s="71" t="s">
        <v>8551</v>
      </c>
      <c r="C764" s="20">
        <v>103542</v>
      </c>
      <c r="D764" s="4" t="s">
        <v>1116</v>
      </c>
      <c r="E764" s="17">
        <v>1442</v>
      </c>
      <c r="F764" s="78">
        <v>42802</v>
      </c>
      <c r="G764" s="17">
        <f t="shared" si="23"/>
        <v>1442</v>
      </c>
      <c r="H764" s="17">
        <f t="shared" si="24"/>
        <v>0</v>
      </c>
      <c r="I764" s="21"/>
    </row>
    <row r="765" spans="1:9" ht="15.75" x14ac:dyDescent="0.25">
      <c r="A765" s="70">
        <v>42801</v>
      </c>
      <c r="B765" s="71" t="s">
        <v>8552</v>
      </c>
      <c r="C765" s="20">
        <v>103543</v>
      </c>
      <c r="D765" s="4" t="s">
        <v>137</v>
      </c>
      <c r="E765" s="17">
        <v>2178</v>
      </c>
      <c r="F765" s="78">
        <v>42801</v>
      </c>
      <c r="G765" s="17">
        <f t="shared" si="23"/>
        <v>2178</v>
      </c>
      <c r="H765" s="17">
        <f t="shared" si="24"/>
        <v>0</v>
      </c>
      <c r="I765" s="21"/>
    </row>
    <row r="766" spans="1:9" ht="15.75" x14ac:dyDescent="0.25">
      <c r="A766" s="70">
        <v>42801</v>
      </c>
      <c r="B766" s="71" t="s">
        <v>8553</v>
      </c>
      <c r="C766" s="20">
        <v>103544</v>
      </c>
      <c r="D766" s="4" t="s">
        <v>2240</v>
      </c>
      <c r="E766" s="17">
        <v>8075</v>
      </c>
      <c r="F766" s="78">
        <v>42801</v>
      </c>
      <c r="G766" s="17">
        <f t="shared" si="23"/>
        <v>8075</v>
      </c>
      <c r="H766" s="17">
        <f t="shared" si="24"/>
        <v>0</v>
      </c>
      <c r="I766" s="21"/>
    </row>
    <row r="767" spans="1:9" ht="15.75" x14ac:dyDescent="0.25">
      <c r="A767" s="70">
        <v>42801</v>
      </c>
      <c r="B767" s="71" t="s">
        <v>8554</v>
      </c>
      <c r="C767" s="20">
        <v>103545</v>
      </c>
      <c r="D767" s="15" t="s">
        <v>352</v>
      </c>
      <c r="E767" s="16">
        <v>0</v>
      </c>
      <c r="F767" s="145" t="s">
        <v>95</v>
      </c>
      <c r="G767" s="16">
        <f t="shared" si="23"/>
        <v>0</v>
      </c>
      <c r="H767" s="16">
        <f t="shared" si="24"/>
        <v>0</v>
      </c>
      <c r="I767" s="21"/>
    </row>
    <row r="768" spans="1:9" ht="15.75" x14ac:dyDescent="0.25">
      <c r="A768" s="70">
        <v>42801</v>
      </c>
      <c r="B768" s="71" t="s">
        <v>8555</v>
      </c>
      <c r="C768" s="20">
        <v>103546</v>
      </c>
      <c r="D768" s="4" t="s">
        <v>352</v>
      </c>
      <c r="E768" s="17">
        <v>4123.2</v>
      </c>
      <c r="F768" s="78">
        <v>42801</v>
      </c>
      <c r="G768" s="17">
        <f t="shared" si="23"/>
        <v>4123.2</v>
      </c>
      <c r="H768" s="17">
        <f t="shared" si="24"/>
        <v>0</v>
      </c>
      <c r="I768" s="21"/>
    </row>
    <row r="769" spans="1:9" ht="15.75" x14ac:dyDescent="0.25">
      <c r="A769" s="70">
        <v>42801</v>
      </c>
      <c r="B769" s="71" t="s">
        <v>8556</v>
      </c>
      <c r="C769" s="20">
        <v>103547</v>
      </c>
      <c r="D769" s="4" t="s">
        <v>367</v>
      </c>
      <c r="E769" s="17">
        <v>1980</v>
      </c>
      <c r="F769" s="78">
        <v>42801</v>
      </c>
      <c r="G769" s="17">
        <f t="shared" si="23"/>
        <v>1980</v>
      </c>
      <c r="H769" s="17">
        <f t="shared" si="24"/>
        <v>0</v>
      </c>
      <c r="I769" s="21"/>
    </row>
    <row r="770" spans="1:9" ht="15.75" x14ac:dyDescent="0.25">
      <c r="A770" s="70">
        <v>42801</v>
      </c>
      <c r="B770" s="71" t="s">
        <v>8557</v>
      </c>
      <c r="C770" s="20">
        <v>103548</v>
      </c>
      <c r="D770" s="4" t="s">
        <v>509</v>
      </c>
      <c r="E770" s="17">
        <v>20847.8</v>
      </c>
      <c r="F770" s="78">
        <v>42812</v>
      </c>
      <c r="G770" s="17">
        <f t="shared" si="23"/>
        <v>20847.8</v>
      </c>
      <c r="H770" s="17">
        <f t="shared" si="24"/>
        <v>0</v>
      </c>
      <c r="I770" s="21"/>
    </row>
    <row r="771" spans="1:9" ht="15.75" x14ac:dyDescent="0.25">
      <c r="A771" s="70">
        <v>42801</v>
      </c>
      <c r="B771" s="71" t="s">
        <v>8558</v>
      </c>
      <c r="C771" s="20">
        <v>103549</v>
      </c>
      <c r="D771" s="4" t="s">
        <v>302</v>
      </c>
      <c r="E771" s="17">
        <v>7977.3</v>
      </c>
      <c r="F771" s="78">
        <v>42801</v>
      </c>
      <c r="G771" s="17">
        <f t="shared" si="23"/>
        <v>7977.3</v>
      </c>
      <c r="H771" s="17">
        <f t="shared" si="24"/>
        <v>0</v>
      </c>
      <c r="I771" s="21"/>
    </row>
    <row r="772" spans="1:9" ht="15.75" x14ac:dyDescent="0.25">
      <c r="A772" s="70">
        <v>42801</v>
      </c>
      <c r="B772" s="71" t="s">
        <v>8559</v>
      </c>
      <c r="C772" s="20">
        <v>103550</v>
      </c>
      <c r="D772" s="4" t="s">
        <v>222</v>
      </c>
      <c r="E772" s="17">
        <v>216132</v>
      </c>
      <c r="F772" s="78">
        <v>42802</v>
      </c>
      <c r="G772" s="17">
        <f t="shared" ref="G772:G835" si="25">E772</f>
        <v>216132</v>
      </c>
      <c r="H772" s="17">
        <f t="shared" ref="H772:H835" si="26">E772-G772</f>
        <v>0</v>
      </c>
      <c r="I772" s="21"/>
    </row>
    <row r="773" spans="1:9" ht="15.75" x14ac:dyDescent="0.25">
      <c r="A773" s="70">
        <v>42801</v>
      </c>
      <c r="B773" s="71" t="s">
        <v>8560</v>
      </c>
      <c r="C773" s="20">
        <v>103551</v>
      </c>
      <c r="D773" s="4" t="s">
        <v>205</v>
      </c>
      <c r="E773" s="17">
        <v>29577.9</v>
      </c>
      <c r="G773" s="17">
        <f t="shared" si="25"/>
        <v>29577.9</v>
      </c>
      <c r="H773" s="17">
        <f t="shared" si="26"/>
        <v>0</v>
      </c>
      <c r="I773" s="21"/>
    </row>
    <row r="774" spans="1:9" ht="15.75" x14ac:dyDescent="0.25">
      <c r="A774" s="70">
        <v>42801</v>
      </c>
      <c r="B774" s="71" t="s">
        <v>8561</v>
      </c>
      <c r="C774" s="20">
        <v>103552</v>
      </c>
      <c r="D774" s="4" t="s">
        <v>205</v>
      </c>
      <c r="E774" s="17">
        <v>29399.7</v>
      </c>
      <c r="G774" s="17">
        <f t="shared" si="25"/>
        <v>29399.7</v>
      </c>
      <c r="H774" s="17">
        <f t="shared" si="26"/>
        <v>0</v>
      </c>
      <c r="I774" s="21"/>
    </row>
    <row r="775" spans="1:9" ht="15.75" x14ac:dyDescent="0.25">
      <c r="A775" s="70">
        <v>42801</v>
      </c>
      <c r="B775" s="71" t="s">
        <v>8562</v>
      </c>
      <c r="C775" s="20">
        <v>103553</v>
      </c>
      <c r="D775" s="4" t="s">
        <v>432</v>
      </c>
      <c r="E775" s="17">
        <v>11260</v>
      </c>
      <c r="F775" s="78">
        <v>42802</v>
      </c>
      <c r="G775" s="17">
        <f t="shared" si="25"/>
        <v>11260</v>
      </c>
      <c r="H775" s="17">
        <f t="shared" si="26"/>
        <v>0</v>
      </c>
      <c r="I775" s="21"/>
    </row>
    <row r="776" spans="1:9" ht="15.75" x14ac:dyDescent="0.25">
      <c r="A776" s="70">
        <v>42801</v>
      </c>
      <c r="B776" s="71" t="s">
        <v>8563</v>
      </c>
      <c r="C776" s="20">
        <v>103554</v>
      </c>
      <c r="D776" s="4" t="s">
        <v>55</v>
      </c>
      <c r="E776" s="17">
        <v>2370</v>
      </c>
      <c r="F776" s="78">
        <v>42801</v>
      </c>
      <c r="G776" s="17">
        <f t="shared" si="25"/>
        <v>2370</v>
      </c>
      <c r="H776" s="17">
        <f t="shared" si="26"/>
        <v>0</v>
      </c>
      <c r="I776" s="21"/>
    </row>
    <row r="777" spans="1:9" ht="15.75" x14ac:dyDescent="0.25">
      <c r="A777" s="70">
        <v>42801</v>
      </c>
      <c r="B777" s="71" t="s">
        <v>8564</v>
      </c>
      <c r="C777" s="20">
        <v>103555</v>
      </c>
      <c r="D777" s="4" t="s">
        <v>10</v>
      </c>
      <c r="E777" s="17">
        <v>244363.4</v>
      </c>
      <c r="F777" s="78">
        <v>42804</v>
      </c>
      <c r="G777" s="17">
        <f t="shared" si="25"/>
        <v>244363.4</v>
      </c>
      <c r="H777" s="17">
        <f t="shared" si="26"/>
        <v>0</v>
      </c>
      <c r="I777" s="21"/>
    </row>
    <row r="778" spans="1:9" ht="15.75" x14ac:dyDescent="0.25">
      <c r="A778" s="70">
        <v>42801</v>
      </c>
      <c r="B778" s="71" t="s">
        <v>8565</v>
      </c>
      <c r="C778" s="20">
        <v>103556</v>
      </c>
      <c r="D778" s="4" t="s">
        <v>55</v>
      </c>
      <c r="E778" s="17">
        <v>7530</v>
      </c>
      <c r="F778" s="78">
        <v>42801</v>
      </c>
      <c r="G778" s="17">
        <f t="shared" si="25"/>
        <v>7530</v>
      </c>
      <c r="H778" s="17">
        <f t="shared" si="26"/>
        <v>0</v>
      </c>
      <c r="I778" s="21"/>
    </row>
    <row r="779" spans="1:9" ht="15.75" x14ac:dyDescent="0.25">
      <c r="A779" s="70">
        <v>42801</v>
      </c>
      <c r="B779" s="71" t="s">
        <v>8566</v>
      </c>
      <c r="C779" s="20">
        <v>103557</v>
      </c>
      <c r="D779" s="4" t="s">
        <v>222</v>
      </c>
      <c r="E779" s="17">
        <v>30805.5</v>
      </c>
      <c r="F779" s="78">
        <v>42802</v>
      </c>
      <c r="G779" s="17">
        <f t="shared" si="25"/>
        <v>30805.5</v>
      </c>
      <c r="H779" s="17">
        <f t="shared" si="26"/>
        <v>0</v>
      </c>
      <c r="I779" s="21"/>
    </row>
    <row r="780" spans="1:9" ht="15.75" x14ac:dyDescent="0.25">
      <c r="A780" s="70">
        <v>42801</v>
      </c>
      <c r="B780" s="71" t="s">
        <v>8567</v>
      </c>
      <c r="C780" s="20">
        <v>103558</v>
      </c>
      <c r="D780" s="4" t="s">
        <v>55</v>
      </c>
      <c r="E780" s="17">
        <v>7920</v>
      </c>
      <c r="F780" s="78">
        <v>42801</v>
      </c>
      <c r="G780" s="17">
        <f t="shared" si="25"/>
        <v>7920</v>
      </c>
      <c r="H780" s="17">
        <f t="shared" si="26"/>
        <v>0</v>
      </c>
      <c r="I780" s="21"/>
    </row>
    <row r="781" spans="1:9" ht="15.75" x14ac:dyDescent="0.25">
      <c r="A781" s="70">
        <v>42801</v>
      </c>
      <c r="B781" s="71" t="s">
        <v>8568</v>
      </c>
      <c r="C781" s="20">
        <v>103559</v>
      </c>
      <c r="D781" s="4" t="s">
        <v>468</v>
      </c>
      <c r="E781" s="17">
        <v>10226.98</v>
      </c>
      <c r="F781" s="78">
        <v>42816</v>
      </c>
      <c r="G781" s="17">
        <f t="shared" si="25"/>
        <v>10226.98</v>
      </c>
      <c r="H781" s="17">
        <f t="shared" si="26"/>
        <v>0</v>
      </c>
      <c r="I781" s="21"/>
    </row>
    <row r="782" spans="1:9" ht="15.75" x14ac:dyDescent="0.25">
      <c r="A782" s="70">
        <v>42801</v>
      </c>
      <c r="B782" s="71" t="s">
        <v>8569</v>
      </c>
      <c r="C782" s="20">
        <v>103560</v>
      </c>
      <c r="D782" s="4" t="s">
        <v>465</v>
      </c>
      <c r="E782" s="17">
        <v>5077.3999999999996</v>
      </c>
      <c r="F782" s="78">
        <v>42810</v>
      </c>
      <c r="G782" s="17">
        <f t="shared" si="25"/>
        <v>5077.3999999999996</v>
      </c>
      <c r="H782" s="17">
        <f t="shared" si="26"/>
        <v>0</v>
      </c>
      <c r="I782" s="21"/>
    </row>
    <row r="783" spans="1:9" ht="15.75" x14ac:dyDescent="0.25">
      <c r="A783" s="70">
        <v>42801</v>
      </c>
      <c r="B783" s="71" t="s">
        <v>8570</v>
      </c>
      <c r="C783" s="20">
        <v>103561</v>
      </c>
      <c r="D783" s="15" t="s">
        <v>5115</v>
      </c>
      <c r="E783" s="16">
        <v>0</v>
      </c>
      <c r="F783" s="145" t="s">
        <v>95</v>
      </c>
      <c r="G783" s="16">
        <f t="shared" si="25"/>
        <v>0</v>
      </c>
      <c r="H783" s="16">
        <f t="shared" si="26"/>
        <v>0</v>
      </c>
      <c r="I783" s="21"/>
    </row>
    <row r="784" spans="1:9" ht="15.75" x14ac:dyDescent="0.25">
      <c r="A784" s="70">
        <v>42801</v>
      </c>
      <c r="B784" s="71" t="s">
        <v>8571</v>
      </c>
      <c r="C784" s="20">
        <v>103562</v>
      </c>
      <c r="D784" s="4" t="s">
        <v>5115</v>
      </c>
      <c r="E784" s="17">
        <v>5513.2</v>
      </c>
      <c r="F784" s="78">
        <v>42801</v>
      </c>
      <c r="G784" s="17">
        <f t="shared" si="25"/>
        <v>5513.2</v>
      </c>
      <c r="H784" s="17">
        <f t="shared" si="26"/>
        <v>0</v>
      </c>
      <c r="I784" s="21"/>
    </row>
    <row r="785" spans="1:9" ht="15.75" x14ac:dyDescent="0.25">
      <c r="A785" s="70">
        <v>42801</v>
      </c>
      <c r="B785" s="71" t="s">
        <v>8572</v>
      </c>
      <c r="C785" s="20">
        <v>103563</v>
      </c>
      <c r="D785" s="4" t="s">
        <v>291</v>
      </c>
      <c r="E785" s="17">
        <v>31276.6</v>
      </c>
      <c r="F785" s="78">
        <v>42802</v>
      </c>
      <c r="G785" s="17">
        <f t="shared" si="25"/>
        <v>31276.6</v>
      </c>
      <c r="H785" s="17">
        <f t="shared" si="26"/>
        <v>0</v>
      </c>
      <c r="I785" s="21"/>
    </row>
    <row r="786" spans="1:9" ht="15.75" x14ac:dyDescent="0.25">
      <c r="A786" s="70">
        <v>42801</v>
      </c>
      <c r="B786" s="71" t="s">
        <v>8573</v>
      </c>
      <c r="C786" s="20">
        <v>103564</v>
      </c>
      <c r="D786" s="4" t="s">
        <v>250</v>
      </c>
      <c r="E786" s="17">
        <v>1461.6</v>
      </c>
      <c r="F786" s="78">
        <v>42802</v>
      </c>
      <c r="G786" s="17">
        <f t="shared" si="25"/>
        <v>1461.6</v>
      </c>
      <c r="H786" s="17">
        <f t="shared" si="26"/>
        <v>0</v>
      </c>
      <c r="I786" s="21"/>
    </row>
    <row r="787" spans="1:9" ht="15.75" x14ac:dyDescent="0.25">
      <c r="A787" s="70">
        <v>42801</v>
      </c>
      <c r="B787" s="71" t="s">
        <v>8574</v>
      </c>
      <c r="C787" s="20">
        <v>103565</v>
      </c>
      <c r="D787" s="4" t="s">
        <v>426</v>
      </c>
      <c r="E787" s="17">
        <v>22170.1</v>
      </c>
      <c r="F787" s="78">
        <v>42810</v>
      </c>
      <c r="G787" s="17">
        <f t="shared" si="25"/>
        <v>22170.1</v>
      </c>
      <c r="H787" s="17">
        <f t="shared" si="26"/>
        <v>0</v>
      </c>
      <c r="I787" s="21"/>
    </row>
    <row r="788" spans="1:9" ht="15.75" x14ac:dyDescent="0.25">
      <c r="A788" s="70">
        <v>42801</v>
      </c>
      <c r="B788" s="71" t="s">
        <v>8575</v>
      </c>
      <c r="C788" s="20">
        <v>103566</v>
      </c>
      <c r="D788" s="4" t="s">
        <v>10</v>
      </c>
      <c r="E788" s="17">
        <v>16715.2</v>
      </c>
      <c r="F788" s="78">
        <v>42804</v>
      </c>
      <c r="G788" s="17">
        <f t="shared" si="25"/>
        <v>16715.2</v>
      </c>
      <c r="H788" s="17">
        <f t="shared" si="26"/>
        <v>0</v>
      </c>
      <c r="I788" s="21"/>
    </row>
    <row r="789" spans="1:9" ht="15.75" x14ac:dyDescent="0.25">
      <c r="A789" s="70">
        <v>42801</v>
      </c>
      <c r="B789" s="71" t="s">
        <v>8576</v>
      </c>
      <c r="C789" s="20">
        <v>103567</v>
      </c>
      <c r="D789" s="4" t="s">
        <v>30</v>
      </c>
      <c r="E789" s="17">
        <v>772.8</v>
      </c>
      <c r="F789" s="78">
        <v>42801</v>
      </c>
      <c r="G789" s="17">
        <f t="shared" si="25"/>
        <v>772.8</v>
      </c>
      <c r="H789" s="17">
        <f t="shared" si="26"/>
        <v>0</v>
      </c>
      <c r="I789" s="21"/>
    </row>
    <row r="790" spans="1:9" ht="15.75" x14ac:dyDescent="0.25">
      <c r="A790" s="70">
        <v>42801</v>
      </c>
      <c r="B790" s="71" t="s">
        <v>8577</v>
      </c>
      <c r="C790" s="20">
        <v>103568</v>
      </c>
      <c r="D790" s="4" t="s">
        <v>544</v>
      </c>
      <c r="E790" s="17">
        <v>5096</v>
      </c>
      <c r="F790" s="83" t="s">
        <v>8578</v>
      </c>
      <c r="G790" s="22">
        <f>4000+1096</f>
        <v>5096</v>
      </c>
      <c r="H790" s="22">
        <f t="shared" si="26"/>
        <v>0</v>
      </c>
      <c r="I790" s="21"/>
    </row>
    <row r="791" spans="1:9" ht="15.75" x14ac:dyDescent="0.25">
      <c r="A791" s="70">
        <v>42801</v>
      </c>
      <c r="B791" s="71" t="s">
        <v>8579</v>
      </c>
      <c r="C791" s="20">
        <v>103569</v>
      </c>
      <c r="D791" s="4" t="s">
        <v>12</v>
      </c>
      <c r="E791" s="17">
        <v>777.4</v>
      </c>
      <c r="F791" s="78">
        <v>42803</v>
      </c>
      <c r="G791" s="17">
        <f t="shared" si="25"/>
        <v>777.4</v>
      </c>
      <c r="H791" s="17">
        <f t="shared" si="26"/>
        <v>0</v>
      </c>
      <c r="I791" s="21"/>
    </row>
    <row r="792" spans="1:9" ht="15.75" x14ac:dyDescent="0.25">
      <c r="A792" s="70">
        <v>42801</v>
      </c>
      <c r="B792" s="71" t="s">
        <v>8580</v>
      </c>
      <c r="C792" s="20">
        <v>103570</v>
      </c>
      <c r="D792" s="4" t="s">
        <v>61</v>
      </c>
      <c r="E792" s="17">
        <v>225</v>
      </c>
      <c r="F792" s="78">
        <v>42801</v>
      </c>
      <c r="G792" s="17">
        <f t="shared" si="25"/>
        <v>225</v>
      </c>
      <c r="H792" s="17">
        <f t="shared" si="26"/>
        <v>0</v>
      </c>
      <c r="I792" s="21"/>
    </row>
    <row r="793" spans="1:9" ht="15.75" x14ac:dyDescent="0.25">
      <c r="A793" s="70">
        <v>42801</v>
      </c>
      <c r="B793" s="71" t="s">
        <v>8581</v>
      </c>
      <c r="C793" s="20">
        <v>103571</v>
      </c>
      <c r="D793" s="4" t="s">
        <v>10</v>
      </c>
      <c r="E793" s="17">
        <v>218283.4</v>
      </c>
      <c r="F793" s="78">
        <v>42804</v>
      </c>
      <c r="G793" s="17">
        <f t="shared" si="25"/>
        <v>218283.4</v>
      </c>
      <c r="H793" s="17">
        <f t="shared" si="26"/>
        <v>0</v>
      </c>
      <c r="I793" s="21"/>
    </row>
    <row r="794" spans="1:9" ht="15.75" x14ac:dyDescent="0.25">
      <c r="A794" s="70">
        <v>42801</v>
      </c>
      <c r="B794" s="71" t="s">
        <v>8582</v>
      </c>
      <c r="C794" s="20">
        <v>103572</v>
      </c>
      <c r="D794" s="4" t="s">
        <v>220</v>
      </c>
      <c r="E794" s="17">
        <v>3003.6</v>
      </c>
      <c r="F794" s="78">
        <v>42802</v>
      </c>
      <c r="G794" s="17">
        <f t="shared" si="25"/>
        <v>3003.6</v>
      </c>
      <c r="H794" s="17">
        <f t="shared" si="26"/>
        <v>0</v>
      </c>
      <c r="I794" s="21"/>
    </row>
    <row r="795" spans="1:9" ht="15.75" x14ac:dyDescent="0.25">
      <c r="A795" s="70">
        <v>42802</v>
      </c>
      <c r="B795" s="71" t="s">
        <v>8583</v>
      </c>
      <c r="C795" s="20">
        <v>103573</v>
      </c>
      <c r="D795" s="4" t="s">
        <v>374</v>
      </c>
      <c r="E795" s="17">
        <v>1593</v>
      </c>
      <c r="F795" s="78">
        <v>42802</v>
      </c>
      <c r="G795" s="17">
        <f t="shared" si="25"/>
        <v>1593</v>
      </c>
      <c r="H795" s="17">
        <f t="shared" si="26"/>
        <v>0</v>
      </c>
      <c r="I795" s="21"/>
    </row>
    <row r="796" spans="1:9" ht="15.75" x14ac:dyDescent="0.25">
      <c r="A796" s="70">
        <v>42802</v>
      </c>
      <c r="B796" s="71" t="s">
        <v>8584</v>
      </c>
      <c r="C796" s="20">
        <v>103574</v>
      </c>
      <c r="D796" s="4" t="s">
        <v>231</v>
      </c>
      <c r="E796" s="17">
        <v>6276.9</v>
      </c>
      <c r="F796" s="78">
        <v>42803</v>
      </c>
      <c r="G796" s="17">
        <f t="shared" si="25"/>
        <v>6276.9</v>
      </c>
      <c r="H796" s="17">
        <f t="shared" si="26"/>
        <v>0</v>
      </c>
      <c r="I796" s="21"/>
    </row>
    <row r="797" spans="1:9" ht="15.75" x14ac:dyDescent="0.25">
      <c r="A797" s="70">
        <v>42802</v>
      </c>
      <c r="B797" s="71" t="s">
        <v>8585</v>
      </c>
      <c r="C797" s="20">
        <v>103575</v>
      </c>
      <c r="D797" s="4" t="s">
        <v>231</v>
      </c>
      <c r="E797" s="17">
        <v>31621.1</v>
      </c>
      <c r="F797" s="78">
        <v>42803</v>
      </c>
      <c r="G797" s="17">
        <f t="shared" si="25"/>
        <v>31621.1</v>
      </c>
      <c r="H797" s="17">
        <f t="shared" si="26"/>
        <v>0</v>
      </c>
      <c r="I797" s="21"/>
    </row>
    <row r="798" spans="1:9" ht="15.75" x14ac:dyDescent="0.25">
      <c r="A798" s="70">
        <v>42802</v>
      </c>
      <c r="B798" s="71" t="s">
        <v>8586</v>
      </c>
      <c r="C798" s="20">
        <v>103576</v>
      </c>
      <c r="D798" s="4" t="s">
        <v>17</v>
      </c>
      <c r="E798" s="17">
        <v>2124.4</v>
      </c>
      <c r="F798" s="78">
        <v>42802</v>
      </c>
      <c r="G798" s="17">
        <f t="shared" si="25"/>
        <v>2124.4</v>
      </c>
      <c r="H798" s="17">
        <f t="shared" si="26"/>
        <v>0</v>
      </c>
      <c r="I798" s="21"/>
    </row>
    <row r="799" spans="1:9" ht="15.75" x14ac:dyDescent="0.25">
      <c r="A799" s="70">
        <v>42802</v>
      </c>
      <c r="B799" s="71" t="s">
        <v>8587</v>
      </c>
      <c r="C799" s="20">
        <v>103577</v>
      </c>
      <c r="D799" s="4" t="s">
        <v>26</v>
      </c>
      <c r="E799" s="17">
        <v>15357.8</v>
      </c>
      <c r="F799" s="78">
        <v>42802</v>
      </c>
      <c r="G799" s="17">
        <f t="shared" si="25"/>
        <v>15357.8</v>
      </c>
      <c r="H799" s="17">
        <f t="shared" si="26"/>
        <v>0</v>
      </c>
      <c r="I799" s="21"/>
    </row>
    <row r="800" spans="1:9" ht="15.75" x14ac:dyDescent="0.25">
      <c r="A800" s="70">
        <v>42802</v>
      </c>
      <c r="B800" s="71" t="s">
        <v>8588</v>
      </c>
      <c r="C800" s="20">
        <v>103578</v>
      </c>
      <c r="D800" s="4" t="s">
        <v>26</v>
      </c>
      <c r="E800" s="17">
        <v>1041</v>
      </c>
      <c r="F800" s="78">
        <v>42802</v>
      </c>
      <c r="G800" s="17">
        <f t="shared" si="25"/>
        <v>1041</v>
      </c>
      <c r="H800" s="17">
        <f t="shared" si="26"/>
        <v>0</v>
      </c>
      <c r="I800" s="21"/>
    </row>
    <row r="801" spans="1:9" ht="15.75" x14ac:dyDescent="0.25">
      <c r="A801" s="70">
        <v>42802</v>
      </c>
      <c r="B801" s="71" t="s">
        <v>8589</v>
      </c>
      <c r="C801" s="20">
        <v>103579</v>
      </c>
      <c r="D801" s="4" t="s">
        <v>236</v>
      </c>
      <c r="E801" s="17">
        <v>31661.48</v>
      </c>
      <c r="F801" s="78">
        <v>42807</v>
      </c>
      <c r="G801" s="17">
        <f t="shared" si="25"/>
        <v>31661.48</v>
      </c>
      <c r="H801" s="17">
        <f t="shared" si="26"/>
        <v>0</v>
      </c>
      <c r="I801" s="21"/>
    </row>
    <row r="802" spans="1:9" ht="15.75" x14ac:dyDescent="0.25">
      <c r="A802" s="70">
        <v>42802</v>
      </c>
      <c r="B802" s="71" t="s">
        <v>8590</v>
      </c>
      <c r="C802" s="20">
        <v>103580</v>
      </c>
      <c r="D802" s="4" t="s">
        <v>35</v>
      </c>
      <c r="E802" s="17">
        <v>8995.7000000000007</v>
      </c>
      <c r="F802" s="78">
        <v>42805</v>
      </c>
      <c r="G802" s="17">
        <f t="shared" si="25"/>
        <v>8995.7000000000007</v>
      </c>
      <c r="H802" s="17">
        <f t="shared" si="26"/>
        <v>0</v>
      </c>
      <c r="I802" s="21"/>
    </row>
    <row r="803" spans="1:9" ht="15.75" x14ac:dyDescent="0.25">
      <c r="A803" s="70">
        <v>42802</v>
      </c>
      <c r="B803" s="71" t="s">
        <v>8591</v>
      </c>
      <c r="C803" s="20">
        <v>103581</v>
      </c>
      <c r="D803" s="4" t="s">
        <v>428</v>
      </c>
      <c r="E803" s="17">
        <v>2082.8000000000002</v>
      </c>
      <c r="F803" s="78">
        <v>42804</v>
      </c>
      <c r="G803" s="17">
        <f t="shared" si="25"/>
        <v>2082.8000000000002</v>
      </c>
      <c r="H803" s="17">
        <f t="shared" si="26"/>
        <v>0</v>
      </c>
      <c r="I803" s="21"/>
    </row>
    <row r="804" spans="1:9" ht="15.75" x14ac:dyDescent="0.25">
      <c r="A804" s="70">
        <v>42802</v>
      </c>
      <c r="B804" s="71" t="s">
        <v>8592</v>
      </c>
      <c r="C804" s="20">
        <v>103582</v>
      </c>
      <c r="D804" s="4" t="s">
        <v>32</v>
      </c>
      <c r="E804" s="17">
        <v>5765.2</v>
      </c>
      <c r="F804" s="78">
        <v>42810</v>
      </c>
      <c r="G804" s="17">
        <f t="shared" si="25"/>
        <v>5765.2</v>
      </c>
      <c r="H804" s="17">
        <f t="shared" si="26"/>
        <v>0</v>
      </c>
      <c r="I804" s="21"/>
    </row>
    <row r="805" spans="1:9" ht="15.75" x14ac:dyDescent="0.25">
      <c r="A805" s="70">
        <v>42802</v>
      </c>
      <c r="B805" s="71" t="s">
        <v>8593</v>
      </c>
      <c r="C805" s="20">
        <v>103583</v>
      </c>
      <c r="D805" s="4" t="s">
        <v>38</v>
      </c>
      <c r="E805" s="17">
        <v>3468.8</v>
      </c>
      <c r="F805" s="83">
        <v>42810</v>
      </c>
      <c r="G805" s="22">
        <f>3000+468.8</f>
        <v>3468.8</v>
      </c>
      <c r="H805" s="22">
        <f t="shared" si="26"/>
        <v>0</v>
      </c>
      <c r="I805" s="21"/>
    </row>
    <row r="806" spans="1:9" ht="15.75" x14ac:dyDescent="0.25">
      <c r="A806" s="70">
        <v>42802</v>
      </c>
      <c r="B806" s="71" t="s">
        <v>8594</v>
      </c>
      <c r="C806" s="20">
        <v>103584</v>
      </c>
      <c r="D806" s="4" t="s">
        <v>974</v>
      </c>
      <c r="E806" s="17">
        <v>8812.7999999999993</v>
      </c>
      <c r="G806" s="17">
        <f t="shared" si="25"/>
        <v>8812.7999999999993</v>
      </c>
      <c r="H806" s="17">
        <f t="shared" si="26"/>
        <v>0</v>
      </c>
      <c r="I806" s="21"/>
    </row>
    <row r="807" spans="1:9" ht="15.75" x14ac:dyDescent="0.25">
      <c r="A807" s="70">
        <v>42802</v>
      </c>
      <c r="B807" s="71" t="s">
        <v>8595</v>
      </c>
      <c r="C807" s="20">
        <v>103585</v>
      </c>
      <c r="D807" s="4" t="s">
        <v>21</v>
      </c>
      <c r="E807" s="17">
        <v>41950.8</v>
      </c>
      <c r="F807" s="78">
        <v>42815</v>
      </c>
      <c r="G807" s="17">
        <f t="shared" si="25"/>
        <v>41950.8</v>
      </c>
      <c r="H807" s="17">
        <f t="shared" si="26"/>
        <v>0</v>
      </c>
      <c r="I807" s="21"/>
    </row>
    <row r="808" spans="1:9" ht="15.75" x14ac:dyDescent="0.25">
      <c r="A808" s="70">
        <v>42802</v>
      </c>
      <c r="B808" s="71" t="s">
        <v>8596</v>
      </c>
      <c r="C808" s="20">
        <v>103586</v>
      </c>
      <c r="D808" s="4" t="s">
        <v>47</v>
      </c>
      <c r="E808" s="17">
        <v>2576</v>
      </c>
      <c r="F808" s="78">
        <v>42802</v>
      </c>
      <c r="G808" s="17">
        <f t="shared" si="25"/>
        <v>2576</v>
      </c>
      <c r="H808" s="17">
        <f t="shared" si="26"/>
        <v>0</v>
      </c>
      <c r="I808" s="21"/>
    </row>
    <row r="809" spans="1:9" ht="15.75" x14ac:dyDescent="0.25">
      <c r="A809" s="70">
        <v>42802</v>
      </c>
      <c r="B809" s="71" t="s">
        <v>8597</v>
      </c>
      <c r="C809" s="20">
        <v>103587</v>
      </c>
      <c r="D809" s="4" t="s">
        <v>28</v>
      </c>
      <c r="E809" s="17">
        <v>4704.2</v>
      </c>
      <c r="F809" s="78">
        <v>42802</v>
      </c>
      <c r="G809" s="17">
        <f t="shared" si="25"/>
        <v>4704.2</v>
      </c>
      <c r="H809" s="17">
        <f t="shared" si="26"/>
        <v>0</v>
      </c>
      <c r="I809" s="21"/>
    </row>
    <row r="810" spans="1:9" ht="15.75" x14ac:dyDescent="0.25">
      <c r="A810" s="70">
        <v>42802</v>
      </c>
      <c r="B810" s="71" t="s">
        <v>8598</v>
      </c>
      <c r="C810" s="20">
        <v>103588</v>
      </c>
      <c r="D810" s="4" t="s">
        <v>30</v>
      </c>
      <c r="E810" s="17">
        <v>8568</v>
      </c>
      <c r="F810" s="78">
        <v>42804</v>
      </c>
      <c r="G810" s="17">
        <f t="shared" si="25"/>
        <v>8568</v>
      </c>
      <c r="H810" s="17">
        <f t="shared" si="26"/>
        <v>0</v>
      </c>
      <c r="I810" s="21"/>
    </row>
    <row r="811" spans="1:9" ht="15.75" x14ac:dyDescent="0.25">
      <c r="A811" s="70">
        <v>42802</v>
      </c>
      <c r="B811" s="71" t="s">
        <v>8599</v>
      </c>
      <c r="C811" s="20">
        <v>103589</v>
      </c>
      <c r="D811" s="4" t="s">
        <v>49</v>
      </c>
      <c r="E811" s="17">
        <v>9933</v>
      </c>
      <c r="F811" s="83" t="s">
        <v>8600</v>
      </c>
      <c r="G811" s="22">
        <f>4000+5933</f>
        <v>9933</v>
      </c>
      <c r="H811" s="22">
        <f t="shared" si="26"/>
        <v>0</v>
      </c>
      <c r="I811" s="21"/>
    </row>
    <row r="812" spans="1:9" ht="15.75" x14ac:dyDescent="0.25">
      <c r="A812" s="70">
        <v>42802</v>
      </c>
      <c r="B812" s="71" t="s">
        <v>8601</v>
      </c>
      <c r="C812" s="20">
        <v>103590</v>
      </c>
      <c r="D812" s="4" t="s">
        <v>51</v>
      </c>
      <c r="E812" s="17">
        <v>3391.5</v>
      </c>
      <c r="F812" s="78">
        <v>42804</v>
      </c>
      <c r="G812" s="17">
        <f t="shared" si="25"/>
        <v>3391.5</v>
      </c>
      <c r="H812" s="17">
        <f t="shared" si="26"/>
        <v>0</v>
      </c>
      <c r="I812" s="21"/>
    </row>
    <row r="813" spans="1:9" ht="15.75" x14ac:dyDescent="0.25">
      <c r="A813" s="70">
        <v>42802</v>
      </c>
      <c r="B813" s="71" t="s">
        <v>8602</v>
      </c>
      <c r="C813" s="20">
        <v>103591</v>
      </c>
      <c r="D813" s="4" t="s">
        <v>253</v>
      </c>
      <c r="E813" s="17">
        <v>3874.8</v>
      </c>
      <c r="F813" s="78">
        <v>42804</v>
      </c>
      <c r="G813" s="17">
        <f t="shared" si="25"/>
        <v>3874.8</v>
      </c>
      <c r="H813" s="17">
        <f t="shared" si="26"/>
        <v>0</v>
      </c>
      <c r="I813" s="21"/>
    </row>
    <row r="814" spans="1:9" ht="15.75" x14ac:dyDescent="0.25">
      <c r="A814" s="70">
        <v>42802</v>
      </c>
      <c r="B814" s="71" t="s">
        <v>8603</v>
      </c>
      <c r="C814" s="20">
        <v>103592</v>
      </c>
      <c r="D814" s="4" t="s">
        <v>236</v>
      </c>
      <c r="E814" s="17">
        <v>32694.74</v>
      </c>
      <c r="F814" s="78">
        <v>42807</v>
      </c>
      <c r="G814" s="17">
        <f t="shared" si="25"/>
        <v>32694.74</v>
      </c>
      <c r="H814" s="17">
        <f t="shared" si="26"/>
        <v>0</v>
      </c>
      <c r="I814" s="21"/>
    </row>
    <row r="815" spans="1:9" ht="15.75" x14ac:dyDescent="0.25">
      <c r="A815" s="70">
        <v>42802</v>
      </c>
      <c r="B815" s="71" t="s">
        <v>8604</v>
      </c>
      <c r="C815" s="20">
        <v>103593</v>
      </c>
      <c r="D815" s="4" t="s">
        <v>414</v>
      </c>
      <c r="E815" s="17">
        <v>2064</v>
      </c>
      <c r="F815" s="78">
        <v>42802</v>
      </c>
      <c r="G815" s="17">
        <f t="shared" si="25"/>
        <v>2064</v>
      </c>
      <c r="H815" s="17">
        <f t="shared" si="26"/>
        <v>0</v>
      </c>
      <c r="I815" s="21"/>
    </row>
    <row r="816" spans="1:9" ht="15.75" x14ac:dyDescent="0.25">
      <c r="A816" s="70">
        <v>42802</v>
      </c>
      <c r="B816" s="71" t="s">
        <v>8605</v>
      </c>
      <c r="C816" s="20">
        <v>103594</v>
      </c>
      <c r="D816" s="4" t="s">
        <v>236</v>
      </c>
      <c r="E816" s="17">
        <v>30134.54</v>
      </c>
      <c r="F816" s="78">
        <v>42807</v>
      </c>
      <c r="G816" s="17">
        <f t="shared" si="25"/>
        <v>30134.54</v>
      </c>
      <c r="H816" s="17">
        <f t="shared" si="26"/>
        <v>0</v>
      </c>
      <c r="I816" s="21"/>
    </row>
    <row r="817" spans="1:9" ht="15.75" x14ac:dyDescent="0.25">
      <c r="A817" s="70">
        <v>42802</v>
      </c>
      <c r="B817" s="71" t="s">
        <v>8606</v>
      </c>
      <c r="C817" s="20">
        <v>103595</v>
      </c>
      <c r="D817" s="4" t="s">
        <v>43</v>
      </c>
      <c r="E817" s="17">
        <v>2317.6999999999998</v>
      </c>
      <c r="F817" s="78">
        <v>42804</v>
      </c>
      <c r="G817" s="17">
        <f t="shared" si="25"/>
        <v>2317.6999999999998</v>
      </c>
      <c r="H817" s="17">
        <f t="shared" si="26"/>
        <v>0</v>
      </c>
      <c r="I817" s="21"/>
    </row>
    <row r="818" spans="1:9" ht="15.75" x14ac:dyDescent="0.25">
      <c r="A818" s="70">
        <v>42802</v>
      </c>
      <c r="B818" s="71" t="s">
        <v>8607</v>
      </c>
      <c r="C818" s="20">
        <v>103596</v>
      </c>
      <c r="D818" s="4" t="s">
        <v>30</v>
      </c>
      <c r="E818" s="17">
        <v>2426.4</v>
      </c>
      <c r="F818" s="78">
        <v>42802</v>
      </c>
      <c r="G818" s="17">
        <f t="shared" si="25"/>
        <v>2426.4</v>
      </c>
      <c r="H818" s="17">
        <f t="shared" si="26"/>
        <v>0</v>
      </c>
      <c r="I818" s="21"/>
    </row>
    <row r="819" spans="1:9" ht="15.75" x14ac:dyDescent="0.25">
      <c r="A819" s="70">
        <v>42802</v>
      </c>
      <c r="B819" s="71" t="s">
        <v>8608</v>
      </c>
      <c r="C819" s="20">
        <v>103597</v>
      </c>
      <c r="D819" s="4" t="s">
        <v>40</v>
      </c>
      <c r="E819" s="17">
        <v>680.4</v>
      </c>
      <c r="F819" s="78">
        <v>42803</v>
      </c>
      <c r="G819" s="17">
        <f t="shared" si="25"/>
        <v>680.4</v>
      </c>
      <c r="H819" s="17">
        <f t="shared" si="26"/>
        <v>0</v>
      </c>
      <c r="I819" s="21"/>
    </row>
    <row r="820" spans="1:9" ht="15.75" x14ac:dyDescent="0.25">
      <c r="A820" s="70">
        <v>42802</v>
      </c>
      <c r="B820" s="71" t="s">
        <v>8609</v>
      </c>
      <c r="C820" s="20">
        <v>103598</v>
      </c>
      <c r="D820" s="4" t="s">
        <v>250</v>
      </c>
      <c r="E820" s="17">
        <v>3969</v>
      </c>
      <c r="F820" s="78">
        <v>42803</v>
      </c>
      <c r="G820" s="17">
        <f t="shared" si="25"/>
        <v>3969</v>
      </c>
      <c r="H820" s="17">
        <f t="shared" si="26"/>
        <v>0</v>
      </c>
      <c r="I820" s="21"/>
    </row>
    <row r="821" spans="1:9" ht="15.75" x14ac:dyDescent="0.25">
      <c r="A821" s="70">
        <v>42802</v>
      </c>
      <c r="B821" s="71" t="s">
        <v>8610</v>
      </c>
      <c r="C821" s="20">
        <v>103599</v>
      </c>
      <c r="D821" s="4" t="s">
        <v>59</v>
      </c>
      <c r="E821" s="17">
        <v>1273.7</v>
      </c>
      <c r="F821" s="78">
        <v>42806</v>
      </c>
      <c r="G821" s="17">
        <f t="shared" si="25"/>
        <v>1273.7</v>
      </c>
      <c r="H821" s="17">
        <f t="shared" si="26"/>
        <v>0</v>
      </c>
      <c r="I821" s="21"/>
    </row>
    <row r="822" spans="1:9" ht="15.75" x14ac:dyDescent="0.25">
      <c r="A822" s="70">
        <v>42802</v>
      </c>
      <c r="B822" s="71" t="s">
        <v>8611</v>
      </c>
      <c r="C822" s="20">
        <v>103600</v>
      </c>
      <c r="D822" s="4" t="s">
        <v>67</v>
      </c>
      <c r="E822" s="17">
        <v>6160</v>
      </c>
      <c r="G822" s="17">
        <f t="shared" si="25"/>
        <v>6160</v>
      </c>
      <c r="H822" s="17">
        <f t="shared" si="26"/>
        <v>0</v>
      </c>
      <c r="I822" s="21"/>
    </row>
    <row r="823" spans="1:9" ht="15.75" x14ac:dyDescent="0.25">
      <c r="A823" s="70">
        <v>42802</v>
      </c>
      <c r="B823" s="71" t="s">
        <v>8612</v>
      </c>
      <c r="C823" s="20">
        <v>103601</v>
      </c>
      <c r="D823" s="4" t="s">
        <v>268</v>
      </c>
      <c r="E823" s="17">
        <v>18792.599999999999</v>
      </c>
      <c r="F823" s="78">
        <v>42804</v>
      </c>
      <c r="G823" s="17">
        <f t="shared" si="25"/>
        <v>18792.599999999999</v>
      </c>
      <c r="H823" s="17">
        <f t="shared" si="26"/>
        <v>0</v>
      </c>
      <c r="I823" s="21"/>
    </row>
    <row r="824" spans="1:9" ht="15.75" x14ac:dyDescent="0.25">
      <c r="A824" s="70">
        <v>42802</v>
      </c>
      <c r="B824" s="71" t="s">
        <v>8613</v>
      </c>
      <c r="C824" s="20">
        <v>103602</v>
      </c>
      <c r="D824" s="4" t="s">
        <v>432</v>
      </c>
      <c r="E824" s="17">
        <v>15998.5</v>
      </c>
      <c r="F824" s="78">
        <v>42804</v>
      </c>
      <c r="G824" s="17">
        <f t="shared" si="25"/>
        <v>15998.5</v>
      </c>
      <c r="H824" s="17">
        <f t="shared" si="26"/>
        <v>0</v>
      </c>
      <c r="I824" s="21"/>
    </row>
    <row r="825" spans="1:9" ht="15.75" x14ac:dyDescent="0.25">
      <c r="A825" s="70">
        <v>42802</v>
      </c>
      <c r="B825" s="71" t="s">
        <v>8614</v>
      </c>
      <c r="C825" s="20">
        <v>103603</v>
      </c>
      <c r="D825" s="4" t="s">
        <v>30</v>
      </c>
      <c r="E825" s="17">
        <v>2412</v>
      </c>
      <c r="F825" s="78">
        <v>42802</v>
      </c>
      <c r="G825" s="17">
        <f t="shared" si="25"/>
        <v>2412</v>
      </c>
      <c r="H825" s="17">
        <f t="shared" si="26"/>
        <v>0</v>
      </c>
      <c r="I825" s="21"/>
    </row>
    <row r="826" spans="1:9" ht="15.75" x14ac:dyDescent="0.25">
      <c r="A826" s="70">
        <v>42802</v>
      </c>
      <c r="B826" s="71" t="s">
        <v>8615</v>
      </c>
      <c r="C826" s="20">
        <v>103604</v>
      </c>
      <c r="D826" s="4" t="s">
        <v>1666</v>
      </c>
      <c r="E826" s="17">
        <v>15578.5</v>
      </c>
      <c r="F826" s="83" t="s">
        <v>8616</v>
      </c>
      <c r="G826" s="22">
        <f>8000+7578.5</f>
        <v>15578.5</v>
      </c>
      <c r="H826" s="22">
        <f t="shared" si="26"/>
        <v>0</v>
      </c>
      <c r="I826" s="21"/>
    </row>
    <row r="827" spans="1:9" ht="15.75" x14ac:dyDescent="0.25">
      <c r="A827" s="70">
        <v>42802</v>
      </c>
      <c r="B827" s="71" t="s">
        <v>8617</v>
      </c>
      <c r="C827" s="20">
        <v>103605</v>
      </c>
      <c r="D827" s="15" t="s">
        <v>1666</v>
      </c>
      <c r="E827" s="16">
        <v>0</v>
      </c>
      <c r="F827" s="145" t="s">
        <v>95</v>
      </c>
      <c r="G827" s="16">
        <f>E827</f>
        <v>0</v>
      </c>
      <c r="H827" s="16">
        <f t="shared" si="26"/>
        <v>0</v>
      </c>
      <c r="I827" s="21"/>
    </row>
    <row r="828" spans="1:9" ht="15.75" x14ac:dyDescent="0.25">
      <c r="A828" s="70">
        <v>42802</v>
      </c>
      <c r="B828" s="71" t="s">
        <v>8618</v>
      </c>
      <c r="C828" s="20">
        <v>103606</v>
      </c>
      <c r="D828" s="4" t="s">
        <v>270</v>
      </c>
      <c r="E828" s="17">
        <v>15718.2</v>
      </c>
      <c r="F828" s="83">
        <v>42804</v>
      </c>
      <c r="G828" s="22">
        <f>455.6+15262.6</f>
        <v>15718.2</v>
      </c>
      <c r="H828" s="22">
        <f t="shared" si="26"/>
        <v>0</v>
      </c>
      <c r="I828" s="21"/>
    </row>
    <row r="829" spans="1:9" ht="15.75" x14ac:dyDescent="0.25">
      <c r="A829" s="70">
        <v>42802</v>
      </c>
      <c r="B829" s="71" t="s">
        <v>8619</v>
      </c>
      <c r="C829" s="20">
        <v>103607</v>
      </c>
      <c r="D829" s="4" t="s">
        <v>435</v>
      </c>
      <c r="E829" s="17">
        <v>2835</v>
      </c>
      <c r="F829" s="78">
        <v>42809</v>
      </c>
      <c r="G829" s="17">
        <f t="shared" si="25"/>
        <v>2835</v>
      </c>
      <c r="H829" s="17">
        <f t="shared" si="26"/>
        <v>0</v>
      </c>
      <c r="I829" s="21"/>
    </row>
    <row r="830" spans="1:9" ht="15.75" x14ac:dyDescent="0.25">
      <c r="A830" s="70">
        <v>42802</v>
      </c>
      <c r="B830" s="71" t="s">
        <v>8620</v>
      </c>
      <c r="C830" s="20">
        <v>103608</v>
      </c>
      <c r="D830" s="4" t="s">
        <v>442</v>
      </c>
      <c r="E830" s="17">
        <v>8557.6</v>
      </c>
      <c r="F830" s="78">
        <v>42804</v>
      </c>
      <c r="G830" s="17">
        <f t="shared" si="25"/>
        <v>8557.6</v>
      </c>
      <c r="H830" s="17">
        <f t="shared" si="26"/>
        <v>0</v>
      </c>
      <c r="I830" s="21"/>
    </row>
    <row r="831" spans="1:9" ht="15.75" x14ac:dyDescent="0.25">
      <c r="A831" s="70">
        <v>42802</v>
      </c>
      <c r="B831" s="71" t="s">
        <v>8621</v>
      </c>
      <c r="C831" s="20">
        <v>103609</v>
      </c>
      <c r="D831" s="4" t="s">
        <v>274</v>
      </c>
      <c r="E831" s="17">
        <v>6807.7</v>
      </c>
      <c r="F831" s="78">
        <v>42804</v>
      </c>
      <c r="G831" s="17">
        <f t="shared" si="25"/>
        <v>6807.7</v>
      </c>
      <c r="H831" s="17">
        <f t="shared" si="26"/>
        <v>0</v>
      </c>
      <c r="I831" s="21"/>
    </row>
    <row r="832" spans="1:9" ht="15.75" x14ac:dyDescent="0.25">
      <c r="A832" s="70">
        <v>42802</v>
      </c>
      <c r="B832" s="71" t="s">
        <v>8622</v>
      </c>
      <c r="C832" s="20">
        <v>103610</v>
      </c>
      <c r="D832" s="4" t="s">
        <v>876</v>
      </c>
      <c r="E832" s="17">
        <v>3244.5</v>
      </c>
      <c r="F832" s="78">
        <v>42811</v>
      </c>
      <c r="G832" s="17">
        <f t="shared" si="25"/>
        <v>3244.5</v>
      </c>
      <c r="H832" s="17">
        <f t="shared" si="26"/>
        <v>0</v>
      </c>
      <c r="I832" s="21"/>
    </row>
    <row r="833" spans="1:9" ht="15.75" x14ac:dyDescent="0.25">
      <c r="A833" s="70">
        <v>42802</v>
      </c>
      <c r="B833" s="71" t="s">
        <v>8623</v>
      </c>
      <c r="C833" s="20">
        <v>103611</v>
      </c>
      <c r="D833" s="4" t="s">
        <v>71</v>
      </c>
      <c r="E833" s="17">
        <v>2478</v>
      </c>
      <c r="F833" s="78">
        <v>42802</v>
      </c>
      <c r="G833" s="17">
        <f t="shared" si="25"/>
        <v>2478</v>
      </c>
      <c r="H833" s="17">
        <f t="shared" si="26"/>
        <v>0</v>
      </c>
      <c r="I833" s="21"/>
    </row>
    <row r="834" spans="1:9" ht="15.75" x14ac:dyDescent="0.25">
      <c r="A834" s="70">
        <v>42802</v>
      </c>
      <c r="B834" s="71" t="s">
        <v>8624</v>
      </c>
      <c r="C834" s="20">
        <v>103612</v>
      </c>
      <c r="D834" s="15" t="s">
        <v>149</v>
      </c>
      <c r="E834" s="16">
        <v>0</v>
      </c>
      <c r="F834" s="145" t="s">
        <v>95</v>
      </c>
      <c r="G834" s="16">
        <f t="shared" si="25"/>
        <v>0</v>
      </c>
      <c r="H834" s="16">
        <f t="shared" si="26"/>
        <v>0</v>
      </c>
      <c r="I834" s="21"/>
    </row>
    <row r="835" spans="1:9" ht="15.75" x14ac:dyDescent="0.25">
      <c r="A835" s="70">
        <v>42802</v>
      </c>
      <c r="B835" s="71" t="s">
        <v>8625</v>
      </c>
      <c r="C835" s="20">
        <v>103613</v>
      </c>
      <c r="D835" s="4" t="s">
        <v>149</v>
      </c>
      <c r="E835" s="17">
        <v>2268</v>
      </c>
      <c r="F835" s="78">
        <v>42802</v>
      </c>
      <c r="G835" s="17">
        <f t="shared" si="25"/>
        <v>2268</v>
      </c>
      <c r="H835" s="17">
        <f t="shared" si="26"/>
        <v>0</v>
      </c>
      <c r="I835" s="21"/>
    </row>
    <row r="836" spans="1:9" ht="15.75" x14ac:dyDescent="0.25">
      <c r="A836" s="70">
        <v>42802</v>
      </c>
      <c r="B836" s="71" t="s">
        <v>8626</v>
      </c>
      <c r="C836" s="20">
        <v>103614</v>
      </c>
      <c r="D836" s="4" t="s">
        <v>302</v>
      </c>
      <c r="E836" s="17">
        <v>8735.6</v>
      </c>
      <c r="F836" s="78">
        <v>42802</v>
      </c>
      <c r="G836" s="17">
        <f t="shared" ref="G836:G899" si="27">E836</f>
        <v>8735.6</v>
      </c>
      <c r="H836" s="17">
        <f t="shared" ref="H836:H899" si="28">E836-G836</f>
        <v>0</v>
      </c>
      <c r="I836" s="21"/>
    </row>
    <row r="837" spans="1:9" ht="15.75" x14ac:dyDescent="0.25">
      <c r="A837" s="70">
        <v>42802</v>
      </c>
      <c r="B837" s="71" t="s">
        <v>8627</v>
      </c>
      <c r="C837" s="20">
        <v>103615</v>
      </c>
      <c r="D837" s="4" t="s">
        <v>289</v>
      </c>
      <c r="E837" s="17">
        <v>101899.98</v>
      </c>
      <c r="F837" s="78">
        <v>42818</v>
      </c>
      <c r="G837" s="17">
        <f t="shared" si="27"/>
        <v>101899.98</v>
      </c>
      <c r="H837" s="17">
        <f t="shared" si="28"/>
        <v>0</v>
      </c>
      <c r="I837" s="21"/>
    </row>
    <row r="838" spans="1:9" ht="15.75" x14ac:dyDescent="0.25">
      <c r="A838" s="70">
        <v>42802</v>
      </c>
      <c r="B838" s="71" t="s">
        <v>8628</v>
      </c>
      <c r="C838" s="20">
        <v>103616</v>
      </c>
      <c r="D838" s="4" t="s">
        <v>1090</v>
      </c>
      <c r="E838" s="17">
        <v>7035.9</v>
      </c>
      <c r="F838" s="78">
        <v>42802</v>
      </c>
      <c r="G838" s="17">
        <f t="shared" si="27"/>
        <v>7035.9</v>
      </c>
      <c r="H838" s="17">
        <f t="shared" si="28"/>
        <v>0</v>
      </c>
      <c r="I838" s="21"/>
    </row>
    <row r="839" spans="1:9" ht="15.75" x14ac:dyDescent="0.25">
      <c r="A839" s="70">
        <v>42802</v>
      </c>
      <c r="B839" s="71" t="s">
        <v>8629</v>
      </c>
      <c r="C839" s="20">
        <v>103617</v>
      </c>
      <c r="D839" s="4" t="s">
        <v>1830</v>
      </c>
      <c r="E839" s="17">
        <v>8992.7999999999993</v>
      </c>
      <c r="F839" s="78">
        <v>42802</v>
      </c>
      <c r="G839" s="17">
        <f t="shared" si="27"/>
        <v>8992.7999999999993</v>
      </c>
      <c r="H839" s="17">
        <f t="shared" si="28"/>
        <v>0</v>
      </c>
      <c r="I839" s="21"/>
    </row>
    <row r="840" spans="1:9" ht="15.75" x14ac:dyDescent="0.25">
      <c r="A840" s="70">
        <v>42802</v>
      </c>
      <c r="B840" s="71" t="s">
        <v>8630</v>
      </c>
      <c r="C840" s="20">
        <v>103618</v>
      </c>
      <c r="D840" s="4" t="s">
        <v>125</v>
      </c>
      <c r="E840" s="17">
        <v>7168</v>
      </c>
      <c r="F840" s="78">
        <v>42803</v>
      </c>
      <c r="G840" s="17">
        <f t="shared" si="27"/>
        <v>7168</v>
      </c>
      <c r="H840" s="17">
        <f t="shared" si="28"/>
        <v>0</v>
      </c>
      <c r="I840" s="21"/>
    </row>
    <row r="841" spans="1:9" ht="15.75" x14ac:dyDescent="0.25">
      <c r="A841" s="70">
        <v>42802</v>
      </c>
      <c r="B841" s="71" t="s">
        <v>8631</v>
      </c>
      <c r="C841" s="20">
        <v>103619</v>
      </c>
      <c r="D841" s="4" t="s">
        <v>128</v>
      </c>
      <c r="E841" s="17">
        <v>2355.3000000000002</v>
      </c>
      <c r="F841" s="78">
        <v>42802</v>
      </c>
      <c r="G841" s="17">
        <f t="shared" si="27"/>
        <v>2355.3000000000002</v>
      </c>
      <c r="H841" s="17">
        <f t="shared" si="28"/>
        <v>0</v>
      </c>
      <c r="I841" s="21"/>
    </row>
    <row r="842" spans="1:9" ht="15.75" x14ac:dyDescent="0.25">
      <c r="A842" s="70">
        <v>42802</v>
      </c>
      <c r="B842" s="71" t="s">
        <v>8632</v>
      </c>
      <c r="C842" s="20">
        <v>103620</v>
      </c>
      <c r="D842" s="4" t="s">
        <v>19</v>
      </c>
      <c r="E842" s="17">
        <v>940</v>
      </c>
      <c r="F842" s="78">
        <v>42802</v>
      </c>
      <c r="G842" s="17">
        <f t="shared" si="27"/>
        <v>940</v>
      </c>
      <c r="H842" s="17">
        <f t="shared" si="28"/>
        <v>0</v>
      </c>
      <c r="I842" s="21"/>
    </row>
    <row r="843" spans="1:9" ht="15.75" x14ac:dyDescent="0.25">
      <c r="A843" s="70">
        <v>42802</v>
      </c>
      <c r="B843" s="71" t="s">
        <v>8633</v>
      </c>
      <c r="C843" s="20">
        <v>103621</v>
      </c>
      <c r="D843" s="4" t="s">
        <v>470</v>
      </c>
      <c r="E843" s="17">
        <v>9447.2000000000007</v>
      </c>
      <c r="F843" s="78">
        <v>42802</v>
      </c>
      <c r="G843" s="17">
        <f t="shared" si="27"/>
        <v>9447.2000000000007</v>
      </c>
      <c r="H843" s="17">
        <f t="shared" si="28"/>
        <v>0</v>
      </c>
      <c r="I843" s="21"/>
    </row>
    <row r="844" spans="1:9" ht="15.75" x14ac:dyDescent="0.25">
      <c r="A844" s="70">
        <v>42802</v>
      </c>
      <c r="B844" s="71" t="s">
        <v>8634</v>
      </c>
      <c r="C844" s="20">
        <v>103622</v>
      </c>
      <c r="D844" s="4" t="s">
        <v>120</v>
      </c>
      <c r="E844" s="17">
        <v>1353.2</v>
      </c>
      <c r="F844" s="78">
        <v>42802</v>
      </c>
      <c r="G844" s="17">
        <f t="shared" si="27"/>
        <v>1353.2</v>
      </c>
      <c r="H844" s="17">
        <f t="shared" si="28"/>
        <v>0</v>
      </c>
      <c r="I844" s="21"/>
    </row>
    <row r="845" spans="1:9" ht="15.75" x14ac:dyDescent="0.25">
      <c r="A845" s="70">
        <v>42802</v>
      </c>
      <c r="B845" s="71" t="s">
        <v>8635</v>
      </c>
      <c r="C845" s="20">
        <v>103623</v>
      </c>
      <c r="D845" s="4" t="s">
        <v>633</v>
      </c>
      <c r="E845" s="17">
        <v>817.2</v>
      </c>
      <c r="F845" s="78">
        <v>42802</v>
      </c>
      <c r="G845" s="17">
        <f t="shared" si="27"/>
        <v>817.2</v>
      </c>
      <c r="H845" s="17">
        <f t="shared" si="28"/>
        <v>0</v>
      </c>
      <c r="I845" s="21"/>
    </row>
    <row r="846" spans="1:9" ht="15.75" x14ac:dyDescent="0.25">
      <c r="A846" s="70">
        <v>42802</v>
      </c>
      <c r="B846" s="71" t="s">
        <v>8636</v>
      </c>
      <c r="C846" s="20">
        <v>103624</v>
      </c>
      <c r="D846" s="4" t="s">
        <v>57</v>
      </c>
      <c r="E846" s="17">
        <v>470</v>
      </c>
      <c r="F846" s="78">
        <v>42802</v>
      </c>
      <c r="G846" s="17">
        <f t="shared" si="27"/>
        <v>470</v>
      </c>
      <c r="H846" s="17">
        <f t="shared" si="28"/>
        <v>0</v>
      </c>
      <c r="I846" s="21"/>
    </row>
    <row r="847" spans="1:9" ht="15.75" x14ac:dyDescent="0.25">
      <c r="A847" s="70">
        <v>42802</v>
      </c>
      <c r="B847" s="71" t="s">
        <v>8637</v>
      </c>
      <c r="C847" s="20">
        <v>103625</v>
      </c>
      <c r="D847" s="4" t="s">
        <v>85</v>
      </c>
      <c r="E847" s="17">
        <v>13269.6</v>
      </c>
      <c r="F847" s="147" t="s">
        <v>8133</v>
      </c>
      <c r="G847" s="85">
        <f>5000+8269.6</f>
        <v>13269.6</v>
      </c>
      <c r="H847" s="85">
        <f t="shared" si="28"/>
        <v>0</v>
      </c>
      <c r="I847" s="21"/>
    </row>
    <row r="848" spans="1:9" ht="15.75" x14ac:dyDescent="0.25">
      <c r="A848" s="70">
        <v>42802</v>
      </c>
      <c r="B848" s="71" t="s">
        <v>8638</v>
      </c>
      <c r="C848" s="20">
        <v>103626</v>
      </c>
      <c r="D848" s="4" t="s">
        <v>61</v>
      </c>
      <c r="E848" s="17">
        <v>8858.1</v>
      </c>
      <c r="F848" s="78">
        <v>42802</v>
      </c>
      <c r="G848" s="17">
        <f t="shared" si="27"/>
        <v>8858.1</v>
      </c>
      <c r="H848" s="17">
        <f t="shared" si="28"/>
        <v>0</v>
      </c>
      <c r="I848" s="21"/>
    </row>
    <row r="849" spans="1:9" ht="15.75" x14ac:dyDescent="0.25">
      <c r="A849" s="70">
        <v>42802</v>
      </c>
      <c r="B849" s="71" t="s">
        <v>8639</v>
      </c>
      <c r="C849" s="20">
        <v>103627</v>
      </c>
      <c r="D849" s="4" t="s">
        <v>405</v>
      </c>
      <c r="E849" s="17">
        <v>2452.8000000000002</v>
      </c>
      <c r="F849" s="78">
        <v>42802</v>
      </c>
      <c r="G849" s="17">
        <f t="shared" si="27"/>
        <v>2452.8000000000002</v>
      </c>
      <c r="H849" s="17">
        <f t="shared" si="28"/>
        <v>0</v>
      </c>
      <c r="I849" s="21"/>
    </row>
    <row r="850" spans="1:9" ht="15.75" x14ac:dyDescent="0.25">
      <c r="A850" s="70">
        <v>42802</v>
      </c>
      <c r="B850" s="71" t="s">
        <v>8640</v>
      </c>
      <c r="C850" s="20">
        <v>103628</v>
      </c>
      <c r="D850" s="4" t="s">
        <v>30</v>
      </c>
      <c r="E850" s="17">
        <v>809.6</v>
      </c>
      <c r="F850" s="78">
        <v>42802</v>
      </c>
      <c r="G850" s="17">
        <f t="shared" si="27"/>
        <v>809.6</v>
      </c>
      <c r="H850" s="17">
        <f t="shared" si="28"/>
        <v>0</v>
      </c>
      <c r="I850" s="21"/>
    </row>
    <row r="851" spans="1:9" ht="15.75" x14ac:dyDescent="0.25">
      <c r="A851" s="70">
        <v>42802</v>
      </c>
      <c r="B851" s="71" t="s">
        <v>8641</v>
      </c>
      <c r="C851" s="20">
        <v>103629</v>
      </c>
      <c r="D851" s="4" t="s">
        <v>186</v>
      </c>
      <c r="E851" s="17">
        <v>441</v>
      </c>
      <c r="F851" s="78">
        <v>42802</v>
      </c>
      <c r="G851" s="17">
        <f t="shared" si="27"/>
        <v>441</v>
      </c>
      <c r="H851" s="17">
        <f t="shared" si="28"/>
        <v>0</v>
      </c>
      <c r="I851" s="21"/>
    </row>
    <row r="852" spans="1:9" ht="15.75" x14ac:dyDescent="0.25">
      <c r="A852" s="70">
        <v>42802</v>
      </c>
      <c r="B852" s="71" t="s">
        <v>8642</v>
      </c>
      <c r="C852" s="20">
        <v>103630</v>
      </c>
      <c r="D852" s="4" t="s">
        <v>1293</v>
      </c>
      <c r="E852" s="17">
        <v>340.4</v>
      </c>
      <c r="F852" s="78">
        <v>42802</v>
      </c>
      <c r="G852" s="17">
        <f t="shared" si="27"/>
        <v>340.4</v>
      </c>
      <c r="H852" s="17">
        <f t="shared" si="28"/>
        <v>0</v>
      </c>
      <c r="I852" s="21"/>
    </row>
    <row r="853" spans="1:9" ht="15.75" x14ac:dyDescent="0.25">
      <c r="A853" s="70">
        <v>42802</v>
      </c>
      <c r="B853" s="71" t="s">
        <v>8643</v>
      </c>
      <c r="C853" s="20">
        <v>103631</v>
      </c>
      <c r="D853" s="4" t="s">
        <v>240</v>
      </c>
      <c r="E853" s="17">
        <v>4544.7</v>
      </c>
      <c r="F853" s="78">
        <v>42802</v>
      </c>
      <c r="G853" s="17">
        <f t="shared" si="27"/>
        <v>4544.7</v>
      </c>
      <c r="H853" s="17">
        <f t="shared" si="28"/>
        <v>0</v>
      </c>
      <c r="I853" s="21"/>
    </row>
    <row r="854" spans="1:9" ht="15.75" x14ac:dyDescent="0.25">
      <c r="A854" s="70">
        <v>42802</v>
      </c>
      <c r="B854" s="71" t="s">
        <v>8644</v>
      </c>
      <c r="C854" s="20">
        <v>103632</v>
      </c>
      <c r="D854" s="4" t="s">
        <v>53</v>
      </c>
      <c r="E854" s="17">
        <v>1822.5</v>
      </c>
      <c r="F854" s="78">
        <v>42802</v>
      </c>
      <c r="G854" s="17">
        <f t="shared" si="27"/>
        <v>1822.5</v>
      </c>
      <c r="H854" s="17">
        <f t="shared" si="28"/>
        <v>0</v>
      </c>
      <c r="I854" s="21"/>
    </row>
    <row r="855" spans="1:9" ht="15.75" x14ac:dyDescent="0.25">
      <c r="A855" s="70">
        <v>42802</v>
      </c>
      <c r="B855" s="71" t="s">
        <v>8645</v>
      </c>
      <c r="C855" s="20">
        <v>103633</v>
      </c>
      <c r="D855" s="4" t="s">
        <v>63</v>
      </c>
      <c r="E855" s="17">
        <v>1437</v>
      </c>
      <c r="F855" s="78">
        <v>42802</v>
      </c>
      <c r="G855" s="17">
        <f t="shared" si="27"/>
        <v>1437</v>
      </c>
      <c r="H855" s="17">
        <f t="shared" si="28"/>
        <v>0</v>
      </c>
      <c r="I855" s="21"/>
    </row>
    <row r="856" spans="1:9" ht="15.75" x14ac:dyDescent="0.25">
      <c r="A856" s="70">
        <v>42802</v>
      </c>
      <c r="B856" s="71" t="s">
        <v>8646</v>
      </c>
      <c r="C856" s="20">
        <v>103634</v>
      </c>
      <c r="D856" s="4" t="s">
        <v>184</v>
      </c>
      <c r="E856" s="17">
        <v>1518</v>
      </c>
      <c r="F856" s="78">
        <v>42802</v>
      </c>
      <c r="G856" s="17">
        <f t="shared" si="27"/>
        <v>1518</v>
      </c>
      <c r="H856" s="17">
        <f t="shared" si="28"/>
        <v>0</v>
      </c>
      <c r="I856" s="21"/>
    </row>
    <row r="857" spans="1:9" ht="15.75" x14ac:dyDescent="0.25">
      <c r="A857" s="70">
        <v>42802</v>
      </c>
      <c r="B857" s="71" t="s">
        <v>8647</v>
      </c>
      <c r="C857" s="20">
        <v>103635</v>
      </c>
      <c r="D857" s="4" t="s">
        <v>1116</v>
      </c>
      <c r="E857" s="17">
        <v>4833.6000000000004</v>
      </c>
      <c r="F857" s="78">
        <v>42803</v>
      </c>
      <c r="G857" s="17">
        <f t="shared" si="27"/>
        <v>4833.6000000000004</v>
      </c>
      <c r="H857" s="17">
        <f t="shared" si="28"/>
        <v>0</v>
      </c>
      <c r="I857" s="21"/>
    </row>
    <row r="858" spans="1:9" ht="15.75" x14ac:dyDescent="0.25">
      <c r="A858" s="70">
        <v>42802</v>
      </c>
      <c r="B858" s="71" t="s">
        <v>8648</v>
      </c>
      <c r="C858" s="20">
        <v>103636</v>
      </c>
      <c r="D858" s="4" t="s">
        <v>79</v>
      </c>
      <c r="E858" s="17">
        <v>780</v>
      </c>
      <c r="F858" s="78">
        <v>42802</v>
      </c>
      <c r="G858" s="17">
        <f t="shared" si="27"/>
        <v>780</v>
      </c>
      <c r="H858" s="17">
        <f t="shared" si="28"/>
        <v>0</v>
      </c>
      <c r="I858" s="21"/>
    </row>
    <row r="859" spans="1:9" ht="15.75" x14ac:dyDescent="0.25">
      <c r="A859" s="70">
        <v>42802</v>
      </c>
      <c r="B859" s="71" t="s">
        <v>8649</v>
      </c>
      <c r="C859" s="20">
        <v>103637</v>
      </c>
      <c r="D859" s="4" t="s">
        <v>509</v>
      </c>
      <c r="E859" s="17">
        <v>21577.200000000001</v>
      </c>
      <c r="F859" s="78">
        <v>42812</v>
      </c>
      <c r="G859" s="17">
        <f t="shared" si="27"/>
        <v>21577.200000000001</v>
      </c>
      <c r="H859" s="17">
        <f t="shared" si="28"/>
        <v>0</v>
      </c>
      <c r="I859" s="21"/>
    </row>
    <row r="860" spans="1:9" ht="15.75" x14ac:dyDescent="0.25">
      <c r="A860" s="70">
        <v>42802</v>
      </c>
      <c r="B860" s="71" t="s">
        <v>8650</v>
      </c>
      <c r="C860" s="20">
        <v>103638</v>
      </c>
      <c r="D860" s="4" t="s">
        <v>103</v>
      </c>
      <c r="E860" s="17">
        <v>3415.5</v>
      </c>
      <c r="F860" s="78">
        <v>42808</v>
      </c>
      <c r="G860" s="17">
        <f t="shared" si="27"/>
        <v>3415.5</v>
      </c>
      <c r="H860" s="17">
        <f t="shared" si="28"/>
        <v>0</v>
      </c>
      <c r="I860" s="21"/>
    </row>
    <row r="861" spans="1:9" ht="15.75" x14ac:dyDescent="0.25">
      <c r="A861" s="70">
        <v>42802</v>
      </c>
      <c r="B861" s="71" t="s">
        <v>8651</v>
      </c>
      <c r="C861" s="20">
        <v>103639</v>
      </c>
      <c r="D861" s="4" t="s">
        <v>1259</v>
      </c>
      <c r="E861" s="17">
        <v>789.39</v>
      </c>
      <c r="F861" s="78">
        <v>42802</v>
      </c>
      <c r="G861" s="17">
        <f t="shared" si="27"/>
        <v>789.39</v>
      </c>
      <c r="H861" s="17">
        <f t="shared" si="28"/>
        <v>0</v>
      </c>
      <c r="I861" s="21"/>
    </row>
    <row r="862" spans="1:9" ht="15.75" x14ac:dyDescent="0.25">
      <c r="A862" s="70">
        <v>42802</v>
      </c>
      <c r="B862" s="71" t="s">
        <v>8652</v>
      </c>
      <c r="C862" s="20">
        <v>103640</v>
      </c>
      <c r="D862" s="4" t="s">
        <v>88</v>
      </c>
      <c r="E862" s="17">
        <v>5211.8</v>
      </c>
      <c r="F862" s="78">
        <v>42802</v>
      </c>
      <c r="G862" s="17">
        <f t="shared" si="27"/>
        <v>5211.8</v>
      </c>
      <c r="H862" s="17">
        <f t="shared" si="28"/>
        <v>0</v>
      </c>
      <c r="I862" s="21"/>
    </row>
    <row r="863" spans="1:9" ht="15.75" x14ac:dyDescent="0.25">
      <c r="A863" s="70">
        <v>42802</v>
      </c>
      <c r="B863" s="71" t="s">
        <v>8653</v>
      </c>
      <c r="C863" s="20">
        <v>103641</v>
      </c>
      <c r="D863" s="4" t="s">
        <v>105</v>
      </c>
      <c r="E863" s="17">
        <v>3226.5</v>
      </c>
      <c r="F863" s="78">
        <v>42805</v>
      </c>
      <c r="G863" s="17">
        <f t="shared" si="27"/>
        <v>3226.5</v>
      </c>
      <c r="H863" s="17">
        <f t="shared" si="28"/>
        <v>0</v>
      </c>
      <c r="I863" s="21"/>
    </row>
    <row r="864" spans="1:9" ht="15.75" x14ac:dyDescent="0.25">
      <c r="A864" s="70">
        <v>42802</v>
      </c>
      <c r="B864" s="71" t="s">
        <v>8654</v>
      </c>
      <c r="C864" s="20">
        <v>103642</v>
      </c>
      <c r="D864" s="4" t="s">
        <v>10</v>
      </c>
      <c r="E864" s="17">
        <v>7661.5</v>
      </c>
      <c r="F864" s="78">
        <v>42804</v>
      </c>
      <c r="G864" s="17">
        <f t="shared" si="27"/>
        <v>7661.5</v>
      </c>
      <c r="H864" s="17">
        <f t="shared" si="28"/>
        <v>0</v>
      </c>
      <c r="I864" s="21"/>
    </row>
    <row r="865" spans="1:9" ht="15.75" x14ac:dyDescent="0.25">
      <c r="A865" s="70">
        <v>42802</v>
      </c>
      <c r="B865" s="71" t="s">
        <v>8655</v>
      </c>
      <c r="C865" s="20">
        <v>103643</v>
      </c>
      <c r="D865" s="4" t="s">
        <v>838</v>
      </c>
      <c r="E865" s="17">
        <v>1710.1</v>
      </c>
      <c r="F865" s="78">
        <v>42802</v>
      </c>
      <c r="G865" s="17">
        <f t="shared" si="27"/>
        <v>1710.1</v>
      </c>
      <c r="H865" s="17">
        <f t="shared" si="28"/>
        <v>0</v>
      </c>
      <c r="I865" s="21"/>
    </row>
    <row r="866" spans="1:9" ht="15.75" x14ac:dyDescent="0.25">
      <c r="A866" s="70">
        <v>42802</v>
      </c>
      <c r="B866" s="71" t="s">
        <v>8656</v>
      </c>
      <c r="C866" s="20">
        <v>103644</v>
      </c>
      <c r="D866" s="4" t="s">
        <v>109</v>
      </c>
      <c r="E866" s="17">
        <v>3134.3</v>
      </c>
      <c r="F866" s="78">
        <v>42802</v>
      </c>
      <c r="G866" s="17">
        <f t="shared" si="27"/>
        <v>3134.3</v>
      </c>
      <c r="H866" s="17">
        <f t="shared" si="28"/>
        <v>0</v>
      </c>
      <c r="I866" s="21"/>
    </row>
    <row r="867" spans="1:9" ht="15.75" x14ac:dyDescent="0.25">
      <c r="A867" s="70">
        <v>42802</v>
      </c>
      <c r="B867" s="71" t="s">
        <v>8657</v>
      </c>
      <c r="C867" s="20">
        <v>103645</v>
      </c>
      <c r="D867" s="4" t="s">
        <v>81</v>
      </c>
      <c r="E867" s="17">
        <v>6497.8</v>
      </c>
      <c r="F867" s="78">
        <v>42802</v>
      </c>
      <c r="G867" s="17">
        <f t="shared" si="27"/>
        <v>6497.8</v>
      </c>
      <c r="H867" s="17">
        <f t="shared" si="28"/>
        <v>0</v>
      </c>
      <c r="I867" s="21"/>
    </row>
    <row r="868" spans="1:9" ht="15.75" x14ac:dyDescent="0.25">
      <c r="A868" s="70">
        <v>42802</v>
      </c>
      <c r="B868" s="71" t="s">
        <v>8658</v>
      </c>
      <c r="C868" s="20">
        <v>103646</v>
      </c>
      <c r="D868" s="4" t="s">
        <v>448</v>
      </c>
      <c r="E868" s="17">
        <v>309.39999999999998</v>
      </c>
      <c r="F868" s="78">
        <v>42802</v>
      </c>
      <c r="G868" s="17">
        <f t="shared" si="27"/>
        <v>309.39999999999998</v>
      </c>
      <c r="H868" s="17">
        <f t="shared" si="28"/>
        <v>0</v>
      </c>
      <c r="I868" s="21"/>
    </row>
    <row r="869" spans="1:9" ht="15.75" x14ac:dyDescent="0.25">
      <c r="A869" s="70">
        <v>42802</v>
      </c>
      <c r="B869" s="71" t="s">
        <v>8659</v>
      </c>
      <c r="C869" s="20">
        <v>103647</v>
      </c>
      <c r="D869" s="4" t="s">
        <v>862</v>
      </c>
      <c r="E869" s="17">
        <v>5701.8</v>
      </c>
      <c r="F869" s="78">
        <v>42802</v>
      </c>
      <c r="G869" s="17">
        <f t="shared" si="27"/>
        <v>5701.8</v>
      </c>
      <c r="H869" s="17">
        <f t="shared" si="28"/>
        <v>0</v>
      </c>
      <c r="I869" s="21"/>
    </row>
    <row r="870" spans="1:9" ht="15.75" x14ac:dyDescent="0.25">
      <c r="A870" s="70">
        <v>42802</v>
      </c>
      <c r="B870" s="71" t="s">
        <v>8660</v>
      </c>
      <c r="C870" s="20">
        <v>103648</v>
      </c>
      <c r="D870" s="4" t="s">
        <v>99</v>
      </c>
      <c r="E870" s="17">
        <v>1645</v>
      </c>
      <c r="F870" s="78">
        <v>42802</v>
      </c>
      <c r="G870" s="17">
        <f t="shared" si="27"/>
        <v>1645</v>
      </c>
      <c r="H870" s="17">
        <f t="shared" si="28"/>
        <v>0</v>
      </c>
      <c r="I870" s="21"/>
    </row>
    <row r="871" spans="1:9" ht="15.75" x14ac:dyDescent="0.25">
      <c r="A871" s="70">
        <v>42802</v>
      </c>
      <c r="B871" s="71" t="s">
        <v>8661</v>
      </c>
      <c r="C871" s="20">
        <v>103649</v>
      </c>
      <c r="D871" s="4" t="s">
        <v>281</v>
      </c>
      <c r="E871" s="17">
        <v>1763.5</v>
      </c>
      <c r="F871" s="78">
        <v>42802</v>
      </c>
      <c r="G871" s="17">
        <f t="shared" si="27"/>
        <v>1763.5</v>
      </c>
      <c r="H871" s="17">
        <f t="shared" si="28"/>
        <v>0</v>
      </c>
      <c r="I871" s="21"/>
    </row>
    <row r="872" spans="1:9" ht="15.75" x14ac:dyDescent="0.25">
      <c r="A872" s="70">
        <v>42802</v>
      </c>
      <c r="B872" s="71" t="s">
        <v>8662</v>
      </c>
      <c r="C872" s="20">
        <v>103650</v>
      </c>
      <c r="D872" s="4" t="s">
        <v>450</v>
      </c>
      <c r="E872" s="17">
        <v>2121.6999999999998</v>
      </c>
      <c r="F872" s="78">
        <v>42802</v>
      </c>
      <c r="G872" s="17">
        <f t="shared" si="27"/>
        <v>2121.6999999999998</v>
      </c>
      <c r="H872" s="17">
        <f t="shared" si="28"/>
        <v>0</v>
      </c>
      <c r="I872" s="21"/>
    </row>
    <row r="873" spans="1:9" ht="15.75" x14ac:dyDescent="0.25">
      <c r="A873" s="70">
        <v>42802</v>
      </c>
      <c r="B873" s="71" t="s">
        <v>8663</v>
      </c>
      <c r="C873" s="20">
        <v>103651</v>
      </c>
      <c r="D873" s="4" t="s">
        <v>83</v>
      </c>
      <c r="E873" s="17">
        <v>3675</v>
      </c>
      <c r="G873" s="17">
        <f t="shared" si="27"/>
        <v>3675</v>
      </c>
      <c r="H873" s="17">
        <f t="shared" si="28"/>
        <v>0</v>
      </c>
      <c r="I873" s="21"/>
    </row>
    <row r="874" spans="1:9" ht="15.75" x14ac:dyDescent="0.25">
      <c r="A874" s="70">
        <v>42802</v>
      </c>
      <c r="B874" s="71" t="s">
        <v>8664</v>
      </c>
      <c r="C874" s="20">
        <v>103652</v>
      </c>
      <c r="D874" s="4" t="s">
        <v>1267</v>
      </c>
      <c r="E874" s="17">
        <v>5706.2</v>
      </c>
      <c r="F874" s="78">
        <v>42802</v>
      </c>
      <c r="G874" s="17">
        <f t="shared" si="27"/>
        <v>5706.2</v>
      </c>
      <c r="H874" s="17">
        <f t="shared" si="28"/>
        <v>0</v>
      </c>
      <c r="I874" s="21"/>
    </row>
    <row r="875" spans="1:9" ht="15.75" x14ac:dyDescent="0.25">
      <c r="A875" s="70">
        <v>42802</v>
      </c>
      <c r="B875" s="71" t="s">
        <v>8665</v>
      </c>
      <c r="C875" s="20">
        <v>103653</v>
      </c>
      <c r="D875" s="4" t="s">
        <v>3650</v>
      </c>
      <c r="E875" s="17">
        <v>2844.2</v>
      </c>
      <c r="F875" s="78">
        <v>42802</v>
      </c>
      <c r="G875" s="17">
        <f t="shared" si="27"/>
        <v>2844.2</v>
      </c>
      <c r="H875" s="17">
        <f t="shared" si="28"/>
        <v>0</v>
      </c>
      <c r="I875" s="21"/>
    </row>
    <row r="876" spans="1:9" ht="15.75" x14ac:dyDescent="0.25">
      <c r="A876" s="70">
        <v>42802</v>
      </c>
      <c r="B876" s="71" t="s">
        <v>8666</v>
      </c>
      <c r="C876" s="20">
        <v>103654</v>
      </c>
      <c r="D876" s="4" t="s">
        <v>773</v>
      </c>
      <c r="E876" s="17">
        <v>1944</v>
      </c>
      <c r="F876" s="78">
        <v>42802</v>
      </c>
      <c r="G876" s="17">
        <f t="shared" si="27"/>
        <v>1944</v>
      </c>
      <c r="H876" s="17">
        <f t="shared" si="28"/>
        <v>0</v>
      </c>
      <c r="I876" s="21"/>
    </row>
    <row r="877" spans="1:9" ht="15.75" x14ac:dyDescent="0.25">
      <c r="A877" s="70">
        <v>42802</v>
      </c>
      <c r="B877" s="71" t="s">
        <v>8667</v>
      </c>
      <c r="C877" s="20">
        <v>103655</v>
      </c>
      <c r="D877" s="4" t="s">
        <v>159</v>
      </c>
      <c r="E877" s="17">
        <v>8159.6</v>
      </c>
      <c r="F877" s="78">
        <v>42803</v>
      </c>
      <c r="G877" s="17">
        <f t="shared" si="27"/>
        <v>8159.6</v>
      </c>
      <c r="H877" s="17">
        <f t="shared" si="28"/>
        <v>0</v>
      </c>
      <c r="I877" s="21"/>
    </row>
    <row r="878" spans="1:9" ht="15.75" x14ac:dyDescent="0.25">
      <c r="A878" s="70">
        <v>42802</v>
      </c>
      <c r="B878" s="71" t="s">
        <v>8668</v>
      </c>
      <c r="C878" s="20">
        <v>103656</v>
      </c>
      <c r="D878" s="4" t="s">
        <v>305</v>
      </c>
      <c r="E878" s="17">
        <v>2339.4</v>
      </c>
      <c r="F878" s="78">
        <v>42809</v>
      </c>
      <c r="G878" s="17">
        <f t="shared" si="27"/>
        <v>2339.4</v>
      </c>
      <c r="H878" s="17">
        <f t="shared" si="28"/>
        <v>0</v>
      </c>
      <c r="I878" s="21"/>
    </row>
    <row r="879" spans="1:9" ht="15.75" x14ac:dyDescent="0.25">
      <c r="A879" s="70">
        <v>42802</v>
      </c>
      <c r="B879" s="71" t="s">
        <v>8669</v>
      </c>
      <c r="C879" s="20">
        <v>103657</v>
      </c>
      <c r="D879" s="4" t="s">
        <v>476</v>
      </c>
      <c r="E879" s="17">
        <v>9376.1</v>
      </c>
      <c r="F879" s="78">
        <v>42808</v>
      </c>
      <c r="G879" s="17">
        <f t="shared" si="27"/>
        <v>9376.1</v>
      </c>
      <c r="H879" s="17">
        <f t="shared" si="28"/>
        <v>0</v>
      </c>
      <c r="I879" s="21"/>
    </row>
    <row r="880" spans="1:9" ht="15.75" x14ac:dyDescent="0.25">
      <c r="A880" s="70">
        <v>42802</v>
      </c>
      <c r="B880" s="71" t="s">
        <v>8670</v>
      </c>
      <c r="C880" s="20">
        <v>103658</v>
      </c>
      <c r="D880" s="4" t="s">
        <v>697</v>
      </c>
      <c r="E880" s="17">
        <v>34701</v>
      </c>
      <c r="F880" s="78">
        <v>42810</v>
      </c>
      <c r="G880" s="17">
        <f t="shared" si="27"/>
        <v>34701</v>
      </c>
      <c r="H880" s="17">
        <f t="shared" si="28"/>
        <v>0</v>
      </c>
      <c r="I880" s="21"/>
    </row>
    <row r="881" spans="1:9" ht="15.75" x14ac:dyDescent="0.25">
      <c r="A881" s="70">
        <v>42802</v>
      </c>
      <c r="B881" s="71" t="s">
        <v>8671</v>
      </c>
      <c r="C881" s="20">
        <v>103659</v>
      </c>
      <c r="D881" s="4" t="s">
        <v>30</v>
      </c>
      <c r="E881" s="17">
        <v>3427.6</v>
      </c>
      <c r="F881" s="78">
        <v>42802</v>
      </c>
      <c r="G881" s="17">
        <f t="shared" si="27"/>
        <v>3427.6</v>
      </c>
      <c r="H881" s="17">
        <f t="shared" si="28"/>
        <v>0</v>
      </c>
      <c r="I881" s="21"/>
    </row>
    <row r="882" spans="1:9" ht="15.75" x14ac:dyDescent="0.25">
      <c r="A882" s="70">
        <v>42802</v>
      </c>
      <c r="B882" s="71" t="s">
        <v>8672</v>
      </c>
      <c r="C882" s="20">
        <v>103660</v>
      </c>
      <c r="D882" s="4" t="s">
        <v>492</v>
      </c>
      <c r="E882" s="17">
        <v>16835.900000000001</v>
      </c>
      <c r="F882" s="78">
        <v>42806</v>
      </c>
      <c r="G882" s="17">
        <f t="shared" si="27"/>
        <v>16835.900000000001</v>
      </c>
      <c r="H882" s="17">
        <f t="shared" si="28"/>
        <v>0</v>
      </c>
      <c r="I882" s="21"/>
    </row>
    <row r="883" spans="1:9" ht="15.75" x14ac:dyDescent="0.25">
      <c r="A883" s="70">
        <v>42802</v>
      </c>
      <c r="B883" s="71" t="s">
        <v>8673</v>
      </c>
      <c r="C883" s="20">
        <v>103661</v>
      </c>
      <c r="D883" s="4" t="s">
        <v>30</v>
      </c>
      <c r="E883" s="17">
        <v>1593</v>
      </c>
      <c r="F883" s="78">
        <v>42802</v>
      </c>
      <c r="G883" s="17">
        <f t="shared" si="27"/>
        <v>1593</v>
      </c>
      <c r="H883" s="17">
        <f t="shared" si="28"/>
        <v>0</v>
      </c>
      <c r="I883" s="21"/>
    </row>
    <row r="884" spans="1:9" ht="15.75" x14ac:dyDescent="0.25">
      <c r="A884" s="70">
        <v>42802</v>
      </c>
      <c r="B884" s="71" t="s">
        <v>8674</v>
      </c>
      <c r="C884" s="20">
        <v>103662</v>
      </c>
      <c r="D884" s="15" t="s">
        <v>879</v>
      </c>
      <c r="E884" s="16">
        <v>0</v>
      </c>
      <c r="F884" s="145" t="s">
        <v>95</v>
      </c>
      <c r="G884" s="16">
        <f t="shared" si="27"/>
        <v>0</v>
      </c>
      <c r="H884" s="16">
        <f t="shared" si="28"/>
        <v>0</v>
      </c>
      <c r="I884" s="21"/>
    </row>
    <row r="885" spans="1:9" ht="15.75" x14ac:dyDescent="0.25">
      <c r="A885" s="70">
        <v>42802</v>
      </c>
      <c r="B885" s="71" t="s">
        <v>8675</v>
      </c>
      <c r="C885" s="20">
        <v>103663</v>
      </c>
      <c r="D885" s="4" t="s">
        <v>879</v>
      </c>
      <c r="E885" s="17">
        <v>2893.4</v>
      </c>
      <c r="F885" s="78">
        <v>42802</v>
      </c>
      <c r="G885" s="17">
        <f t="shared" si="27"/>
        <v>2893.4</v>
      </c>
      <c r="H885" s="17">
        <f t="shared" si="28"/>
        <v>0</v>
      </c>
      <c r="I885" s="21"/>
    </row>
    <row r="886" spans="1:9" ht="15.75" x14ac:dyDescent="0.25">
      <c r="A886" s="70">
        <v>42802</v>
      </c>
      <c r="B886" s="71" t="s">
        <v>8676</v>
      </c>
      <c r="C886" s="20">
        <v>103664</v>
      </c>
      <c r="D886" s="4" t="s">
        <v>329</v>
      </c>
      <c r="E886" s="17">
        <v>546.4</v>
      </c>
      <c r="F886" s="78">
        <v>42802</v>
      </c>
      <c r="G886" s="17">
        <f t="shared" si="27"/>
        <v>546.4</v>
      </c>
      <c r="H886" s="17">
        <f t="shared" si="28"/>
        <v>0</v>
      </c>
      <c r="I886" s="21"/>
    </row>
    <row r="887" spans="1:9" ht="15.75" x14ac:dyDescent="0.25">
      <c r="A887" s="70">
        <v>42802</v>
      </c>
      <c r="B887" s="71" t="s">
        <v>8677</v>
      </c>
      <c r="C887" s="20">
        <v>103665</v>
      </c>
      <c r="D887" s="4" t="s">
        <v>2240</v>
      </c>
      <c r="E887" s="17">
        <v>2469.6</v>
      </c>
      <c r="F887" s="78">
        <v>42802</v>
      </c>
      <c r="G887" s="17">
        <f t="shared" si="27"/>
        <v>2469.6</v>
      </c>
      <c r="H887" s="17">
        <f t="shared" si="28"/>
        <v>0</v>
      </c>
      <c r="I887" s="21"/>
    </row>
    <row r="888" spans="1:9" ht="15.75" x14ac:dyDescent="0.25">
      <c r="A888" s="70">
        <v>42802</v>
      </c>
      <c r="B888" s="71" t="s">
        <v>8678</v>
      </c>
      <c r="C888" s="20">
        <v>103666</v>
      </c>
      <c r="D888" s="4" t="s">
        <v>155</v>
      </c>
      <c r="E888" s="17">
        <v>18284.3</v>
      </c>
      <c r="F888" s="78">
        <v>42805</v>
      </c>
      <c r="G888" s="17">
        <f t="shared" si="27"/>
        <v>18284.3</v>
      </c>
      <c r="H888" s="17">
        <f t="shared" si="28"/>
        <v>0</v>
      </c>
      <c r="I888" s="21"/>
    </row>
    <row r="889" spans="1:9" ht="15.75" x14ac:dyDescent="0.25">
      <c r="A889" s="70">
        <v>42802</v>
      </c>
      <c r="B889" s="71" t="s">
        <v>8679</v>
      </c>
      <c r="C889" s="20">
        <v>103667</v>
      </c>
      <c r="D889" s="4" t="s">
        <v>145</v>
      </c>
      <c r="E889" s="17">
        <v>14799.9</v>
      </c>
      <c r="F889" s="78">
        <v>42803</v>
      </c>
      <c r="G889" s="17">
        <f t="shared" si="27"/>
        <v>14799.9</v>
      </c>
      <c r="H889" s="17">
        <f t="shared" si="28"/>
        <v>0</v>
      </c>
      <c r="I889" s="21"/>
    </row>
    <row r="890" spans="1:9" ht="15.75" x14ac:dyDescent="0.25">
      <c r="A890" s="70">
        <v>42802</v>
      </c>
      <c r="B890" s="71" t="s">
        <v>8680</v>
      </c>
      <c r="C890" s="20">
        <v>103668</v>
      </c>
      <c r="D890" s="15" t="s">
        <v>61</v>
      </c>
      <c r="E890" s="16">
        <v>0</v>
      </c>
      <c r="F890" s="145" t="s">
        <v>95</v>
      </c>
      <c r="G890" s="16">
        <f t="shared" si="27"/>
        <v>0</v>
      </c>
      <c r="H890" s="16">
        <f t="shared" si="28"/>
        <v>0</v>
      </c>
      <c r="I890" s="21"/>
    </row>
    <row r="891" spans="1:9" ht="15.75" x14ac:dyDescent="0.25">
      <c r="A891" s="70">
        <v>42802</v>
      </c>
      <c r="B891" s="71" t="s">
        <v>8681</v>
      </c>
      <c r="C891" s="20">
        <v>103669</v>
      </c>
      <c r="D891" s="4" t="s">
        <v>172</v>
      </c>
      <c r="E891" s="17">
        <v>14950.6</v>
      </c>
      <c r="F891" s="78">
        <v>42816</v>
      </c>
      <c r="G891" s="17">
        <f t="shared" si="27"/>
        <v>14950.6</v>
      </c>
      <c r="H891" s="17">
        <f t="shared" si="28"/>
        <v>0</v>
      </c>
      <c r="I891" s="21"/>
    </row>
    <row r="892" spans="1:9" ht="15.75" x14ac:dyDescent="0.25">
      <c r="A892" s="70">
        <v>42802</v>
      </c>
      <c r="B892" s="71" t="s">
        <v>8682</v>
      </c>
      <c r="C892" s="20">
        <v>103670</v>
      </c>
      <c r="D892" s="4" t="s">
        <v>165</v>
      </c>
      <c r="E892" s="17">
        <v>10037.1</v>
      </c>
      <c r="F892" s="78">
        <v>42826</v>
      </c>
      <c r="G892" s="17">
        <f t="shared" si="27"/>
        <v>10037.1</v>
      </c>
      <c r="H892" s="17">
        <f t="shared" si="28"/>
        <v>0</v>
      </c>
      <c r="I892" s="21"/>
    </row>
    <row r="893" spans="1:9" ht="15.75" x14ac:dyDescent="0.25">
      <c r="A893" s="70">
        <v>42802</v>
      </c>
      <c r="B893" s="71" t="s">
        <v>8683</v>
      </c>
      <c r="C893" s="20">
        <v>103671</v>
      </c>
      <c r="D893" s="4" t="s">
        <v>30</v>
      </c>
      <c r="E893" s="17">
        <v>817.2</v>
      </c>
      <c r="F893" s="78">
        <v>42802</v>
      </c>
      <c r="G893" s="17">
        <f t="shared" si="27"/>
        <v>817.2</v>
      </c>
      <c r="H893" s="17">
        <f t="shared" si="28"/>
        <v>0</v>
      </c>
      <c r="I893" s="21"/>
    </row>
    <row r="894" spans="1:9" ht="15.75" x14ac:dyDescent="0.25">
      <c r="A894" s="70">
        <v>42802</v>
      </c>
      <c r="B894" s="71" t="s">
        <v>8684</v>
      </c>
      <c r="C894" s="20">
        <v>103672</v>
      </c>
      <c r="D894" s="4" t="s">
        <v>2054</v>
      </c>
      <c r="E894" s="17">
        <v>1400.6</v>
      </c>
      <c r="F894" s="78">
        <v>42802</v>
      </c>
      <c r="G894" s="17">
        <f t="shared" si="27"/>
        <v>1400.6</v>
      </c>
      <c r="H894" s="17">
        <f t="shared" si="28"/>
        <v>0</v>
      </c>
      <c r="I894" s="21"/>
    </row>
    <row r="895" spans="1:9" ht="15.75" x14ac:dyDescent="0.25">
      <c r="A895" s="70">
        <v>42802</v>
      </c>
      <c r="B895" s="71" t="s">
        <v>8685</v>
      </c>
      <c r="C895" s="20">
        <v>103673</v>
      </c>
      <c r="D895" s="4" t="s">
        <v>2054</v>
      </c>
      <c r="E895" s="17">
        <v>382.5</v>
      </c>
      <c r="F895" s="78">
        <v>42802</v>
      </c>
      <c r="G895" s="17">
        <f t="shared" si="27"/>
        <v>382.5</v>
      </c>
      <c r="H895" s="17">
        <f t="shared" si="28"/>
        <v>0</v>
      </c>
      <c r="I895" s="21"/>
    </row>
    <row r="896" spans="1:9" ht="15.75" x14ac:dyDescent="0.25">
      <c r="A896" s="70">
        <v>42802</v>
      </c>
      <c r="B896" s="71" t="s">
        <v>8686</v>
      </c>
      <c r="C896" s="20">
        <v>103674</v>
      </c>
      <c r="D896" s="4" t="s">
        <v>161</v>
      </c>
      <c r="E896" s="17">
        <v>26402.6</v>
      </c>
      <c r="F896" s="78">
        <v>42818</v>
      </c>
      <c r="G896" s="17">
        <f t="shared" si="27"/>
        <v>26402.6</v>
      </c>
      <c r="H896" s="17">
        <f t="shared" si="28"/>
        <v>0</v>
      </c>
      <c r="I896" s="21"/>
    </row>
    <row r="897" spans="1:9" ht="15.75" x14ac:dyDescent="0.25">
      <c r="A897" s="70">
        <v>42802</v>
      </c>
      <c r="B897" s="71" t="s">
        <v>8687</v>
      </c>
      <c r="C897" s="20">
        <v>103675</v>
      </c>
      <c r="D897" s="4" t="s">
        <v>205</v>
      </c>
      <c r="E897" s="17">
        <v>31343.4</v>
      </c>
      <c r="F897" s="78">
        <v>42850</v>
      </c>
      <c r="G897" s="17">
        <f t="shared" si="27"/>
        <v>31343.4</v>
      </c>
      <c r="H897" s="17">
        <f t="shared" si="28"/>
        <v>0</v>
      </c>
      <c r="I897" s="21"/>
    </row>
    <row r="898" spans="1:9" ht="15.75" x14ac:dyDescent="0.25">
      <c r="A898" s="70">
        <v>42802</v>
      </c>
      <c r="B898" s="71" t="s">
        <v>8688</v>
      </c>
      <c r="C898" s="20">
        <v>103676</v>
      </c>
      <c r="D898" s="4" t="s">
        <v>2528</v>
      </c>
      <c r="E898" s="17">
        <v>1715</v>
      </c>
      <c r="F898" s="78">
        <v>42802</v>
      </c>
      <c r="G898" s="17">
        <f t="shared" si="27"/>
        <v>1715</v>
      </c>
      <c r="H898" s="17">
        <f t="shared" si="28"/>
        <v>0</v>
      </c>
      <c r="I898" s="21"/>
    </row>
    <row r="899" spans="1:9" ht="15.75" x14ac:dyDescent="0.25">
      <c r="A899" s="70">
        <v>42802</v>
      </c>
      <c r="B899" s="71" t="s">
        <v>8689</v>
      </c>
      <c r="C899" s="20">
        <v>103677</v>
      </c>
      <c r="D899" s="4" t="s">
        <v>486</v>
      </c>
      <c r="E899" s="17">
        <v>2918.4</v>
      </c>
      <c r="F899" s="78">
        <v>42802</v>
      </c>
      <c r="G899" s="17">
        <f t="shared" si="27"/>
        <v>2918.4</v>
      </c>
      <c r="H899" s="17">
        <f t="shared" si="28"/>
        <v>0</v>
      </c>
      <c r="I899" s="21"/>
    </row>
    <row r="900" spans="1:9" ht="15.75" x14ac:dyDescent="0.25">
      <c r="A900" s="70">
        <v>42802</v>
      </c>
      <c r="B900" s="71" t="s">
        <v>8690</v>
      </c>
      <c r="C900" s="20">
        <v>103678</v>
      </c>
      <c r="D900" s="4" t="s">
        <v>2616</v>
      </c>
      <c r="E900" s="17">
        <v>1536</v>
      </c>
      <c r="F900" s="78">
        <v>42802</v>
      </c>
      <c r="G900" s="17">
        <f t="shared" ref="G900:G963" si="29">E900</f>
        <v>1536</v>
      </c>
      <c r="H900" s="17">
        <f t="shared" ref="H900:H963" si="30">E900-G900</f>
        <v>0</v>
      </c>
      <c r="I900" s="21"/>
    </row>
    <row r="901" spans="1:9" ht="15.75" x14ac:dyDescent="0.25">
      <c r="A901" s="70">
        <v>42802</v>
      </c>
      <c r="B901" s="71" t="s">
        <v>8691</v>
      </c>
      <c r="C901" s="20">
        <v>103679</v>
      </c>
      <c r="D901" s="4" t="s">
        <v>10</v>
      </c>
      <c r="E901" s="17">
        <v>84562.1</v>
      </c>
      <c r="F901" s="78">
        <v>42804</v>
      </c>
      <c r="G901" s="17">
        <f t="shared" si="29"/>
        <v>84562.1</v>
      </c>
      <c r="H901" s="17">
        <f t="shared" si="30"/>
        <v>0</v>
      </c>
      <c r="I901" s="21"/>
    </row>
    <row r="902" spans="1:9" ht="15.75" x14ac:dyDescent="0.25">
      <c r="A902" s="70">
        <v>42802</v>
      </c>
      <c r="B902" s="71" t="s">
        <v>8692</v>
      </c>
      <c r="C902" s="20">
        <v>103680</v>
      </c>
      <c r="D902" s="4" t="s">
        <v>115</v>
      </c>
      <c r="E902" s="17">
        <v>323.2</v>
      </c>
      <c r="F902" s="78">
        <v>42802</v>
      </c>
      <c r="G902" s="17">
        <f t="shared" si="29"/>
        <v>323.2</v>
      </c>
      <c r="H902" s="17">
        <f t="shared" si="30"/>
        <v>0</v>
      </c>
      <c r="I902" s="21"/>
    </row>
    <row r="903" spans="1:9" ht="15.75" x14ac:dyDescent="0.25">
      <c r="A903" s="70">
        <v>42802</v>
      </c>
      <c r="B903" s="71" t="s">
        <v>8693</v>
      </c>
      <c r="C903" s="20">
        <v>103681</v>
      </c>
      <c r="D903" s="4" t="s">
        <v>9</v>
      </c>
      <c r="E903" s="17">
        <v>7520.1</v>
      </c>
      <c r="F903" s="78">
        <v>42810</v>
      </c>
      <c r="G903" s="17">
        <f t="shared" si="29"/>
        <v>7520.1</v>
      </c>
      <c r="H903" s="17">
        <f t="shared" si="30"/>
        <v>0</v>
      </c>
      <c r="I903" s="21"/>
    </row>
    <row r="904" spans="1:9" ht="15.75" x14ac:dyDescent="0.25">
      <c r="A904" s="70">
        <v>42802</v>
      </c>
      <c r="B904" s="71" t="s">
        <v>8694</v>
      </c>
      <c r="C904" s="20">
        <v>103682</v>
      </c>
      <c r="D904" s="4" t="s">
        <v>147</v>
      </c>
      <c r="E904" s="17">
        <v>15388.8</v>
      </c>
      <c r="G904" s="17">
        <f t="shared" si="29"/>
        <v>15388.8</v>
      </c>
      <c r="H904" s="17">
        <f t="shared" si="30"/>
        <v>0</v>
      </c>
      <c r="I904" s="21"/>
    </row>
    <row r="905" spans="1:9" ht="15.75" x14ac:dyDescent="0.25">
      <c r="A905" s="70">
        <v>42802</v>
      </c>
      <c r="B905" s="71" t="s">
        <v>8695</v>
      </c>
      <c r="C905" s="20">
        <v>103683</v>
      </c>
      <c r="D905" s="4" t="s">
        <v>1380</v>
      </c>
      <c r="E905" s="17">
        <v>6534.5</v>
      </c>
      <c r="F905" s="78">
        <v>42803</v>
      </c>
      <c r="G905" s="17">
        <f t="shared" si="29"/>
        <v>6534.5</v>
      </c>
      <c r="H905" s="17">
        <f t="shared" si="30"/>
        <v>0</v>
      </c>
      <c r="I905" s="21"/>
    </row>
    <row r="906" spans="1:9" ht="15.75" x14ac:dyDescent="0.25">
      <c r="A906" s="70">
        <v>42802</v>
      </c>
      <c r="B906" s="71" t="s">
        <v>8696</v>
      </c>
      <c r="C906" s="20">
        <v>103684</v>
      </c>
      <c r="D906" s="4" t="s">
        <v>61</v>
      </c>
      <c r="E906" s="17">
        <v>3630</v>
      </c>
      <c r="F906" s="78">
        <v>42803</v>
      </c>
      <c r="G906" s="17">
        <f t="shared" si="29"/>
        <v>3630</v>
      </c>
      <c r="H906" s="17">
        <f t="shared" si="30"/>
        <v>0</v>
      </c>
      <c r="I906" s="21"/>
    </row>
    <row r="907" spans="1:9" ht="15.75" x14ac:dyDescent="0.25">
      <c r="A907" s="70">
        <v>42802</v>
      </c>
      <c r="B907" s="71" t="s">
        <v>8697</v>
      </c>
      <c r="C907" s="20">
        <v>103685</v>
      </c>
      <c r="D907" s="4" t="s">
        <v>10</v>
      </c>
      <c r="E907" s="17">
        <v>60596.800000000003</v>
      </c>
      <c r="F907" s="83" t="s">
        <v>8600</v>
      </c>
      <c r="G907" s="22">
        <f>34801.57+25795.23</f>
        <v>60596.800000000003</v>
      </c>
      <c r="H907" s="22">
        <f t="shared" si="30"/>
        <v>0</v>
      </c>
      <c r="I907" s="21"/>
    </row>
    <row r="908" spans="1:9" ht="15.75" x14ac:dyDescent="0.25">
      <c r="A908" s="70">
        <v>42802</v>
      </c>
      <c r="B908" s="71" t="s">
        <v>8698</v>
      </c>
      <c r="C908" s="20">
        <v>103686</v>
      </c>
      <c r="D908" s="4" t="s">
        <v>222</v>
      </c>
      <c r="E908" s="17">
        <v>184815</v>
      </c>
      <c r="F908" s="78">
        <v>42803</v>
      </c>
      <c r="G908" s="17">
        <f t="shared" si="29"/>
        <v>184815</v>
      </c>
      <c r="H908" s="17">
        <f t="shared" si="30"/>
        <v>0</v>
      </c>
      <c r="I908" s="21"/>
    </row>
    <row r="909" spans="1:9" ht="15.75" x14ac:dyDescent="0.25">
      <c r="A909" s="70">
        <v>42802</v>
      </c>
      <c r="B909" s="71" t="s">
        <v>8699</v>
      </c>
      <c r="C909" s="20">
        <v>103687</v>
      </c>
      <c r="D909" s="4" t="s">
        <v>10</v>
      </c>
      <c r="E909" s="17">
        <v>191709.34</v>
      </c>
      <c r="F909" s="78">
        <v>42805</v>
      </c>
      <c r="G909" s="17">
        <f t="shared" si="29"/>
        <v>191709.34</v>
      </c>
      <c r="H909" s="17">
        <f t="shared" si="30"/>
        <v>0</v>
      </c>
      <c r="I909" s="21"/>
    </row>
    <row r="910" spans="1:9" ht="15.75" x14ac:dyDescent="0.25">
      <c r="A910" s="70">
        <v>42802</v>
      </c>
      <c r="B910" s="71" t="s">
        <v>8700</v>
      </c>
      <c r="C910" s="20">
        <v>103688</v>
      </c>
      <c r="D910" s="4" t="s">
        <v>523</v>
      </c>
      <c r="E910" s="17">
        <v>27543.599999999999</v>
      </c>
      <c r="F910" s="78">
        <v>42812</v>
      </c>
      <c r="G910" s="17">
        <f t="shared" si="29"/>
        <v>27543.599999999999</v>
      </c>
      <c r="H910" s="17">
        <f t="shared" si="30"/>
        <v>0</v>
      </c>
      <c r="I910" s="21"/>
    </row>
    <row r="911" spans="1:9" ht="15.75" x14ac:dyDescent="0.25">
      <c r="A911" s="70">
        <v>42802</v>
      </c>
      <c r="B911" s="71" t="s">
        <v>8701</v>
      </c>
      <c r="C911" s="20">
        <v>103689</v>
      </c>
      <c r="D911" s="4" t="s">
        <v>10</v>
      </c>
      <c r="E911" s="17">
        <v>4600</v>
      </c>
      <c r="F911" s="78">
        <v>42805</v>
      </c>
      <c r="G911" s="17">
        <f t="shared" si="29"/>
        <v>4600</v>
      </c>
      <c r="H911" s="17">
        <f t="shared" si="30"/>
        <v>0</v>
      </c>
      <c r="I911" s="21"/>
    </row>
    <row r="912" spans="1:9" ht="15.75" x14ac:dyDescent="0.25">
      <c r="A912" s="70">
        <v>42802</v>
      </c>
      <c r="B912" s="71" t="s">
        <v>8702</v>
      </c>
      <c r="C912" s="20">
        <v>103690</v>
      </c>
      <c r="D912" s="4" t="s">
        <v>205</v>
      </c>
      <c r="E912" s="17">
        <v>36500</v>
      </c>
      <c r="F912" s="78">
        <v>42850</v>
      </c>
      <c r="G912" s="17">
        <f t="shared" si="29"/>
        <v>36500</v>
      </c>
      <c r="H912" s="17">
        <f t="shared" si="30"/>
        <v>0</v>
      </c>
      <c r="I912" s="21"/>
    </row>
    <row r="913" spans="1:9" ht="30" x14ac:dyDescent="0.25">
      <c r="A913" s="70">
        <v>42802</v>
      </c>
      <c r="B913" s="71" t="s">
        <v>8703</v>
      </c>
      <c r="C913" s="20">
        <v>103691</v>
      </c>
      <c r="D913" s="4" t="s">
        <v>8704</v>
      </c>
      <c r="E913" s="17">
        <v>4550</v>
      </c>
      <c r="F913" s="144" t="s">
        <v>11512</v>
      </c>
      <c r="G913" s="26">
        <f>300+300+300+300</f>
        <v>1200</v>
      </c>
      <c r="H913" s="26">
        <f t="shared" si="30"/>
        <v>3350</v>
      </c>
      <c r="I913" s="21"/>
    </row>
    <row r="914" spans="1:9" ht="15.75" x14ac:dyDescent="0.25">
      <c r="A914" s="70">
        <v>42802</v>
      </c>
      <c r="B914" s="71" t="s">
        <v>8705</v>
      </c>
      <c r="C914" s="20">
        <v>103692</v>
      </c>
      <c r="D914" s="4" t="s">
        <v>800</v>
      </c>
      <c r="E914" s="17">
        <v>12217.68</v>
      </c>
      <c r="F914" s="78">
        <v>42808</v>
      </c>
      <c r="G914" s="17">
        <f t="shared" si="29"/>
        <v>12217.68</v>
      </c>
      <c r="H914" s="17">
        <f t="shared" si="30"/>
        <v>0</v>
      </c>
      <c r="I914" s="21"/>
    </row>
    <row r="915" spans="1:9" ht="15.75" x14ac:dyDescent="0.25">
      <c r="A915" s="70">
        <v>42802</v>
      </c>
      <c r="B915" s="71" t="s">
        <v>8706</v>
      </c>
      <c r="C915" s="20">
        <v>103693</v>
      </c>
      <c r="D915" s="4" t="s">
        <v>222</v>
      </c>
      <c r="E915" s="17">
        <v>47056</v>
      </c>
      <c r="F915" s="78">
        <v>42803</v>
      </c>
      <c r="G915" s="17">
        <f t="shared" si="29"/>
        <v>47056</v>
      </c>
      <c r="H915" s="17">
        <f t="shared" si="30"/>
        <v>0</v>
      </c>
      <c r="I915" s="21"/>
    </row>
    <row r="916" spans="1:9" ht="15.75" x14ac:dyDescent="0.25">
      <c r="A916" s="70">
        <v>42802</v>
      </c>
      <c r="B916" s="71" t="s">
        <v>8707</v>
      </c>
      <c r="C916" s="20">
        <v>103694</v>
      </c>
      <c r="D916" s="4" t="s">
        <v>921</v>
      </c>
      <c r="E916" s="17">
        <v>6839.7</v>
      </c>
      <c r="F916" s="78">
        <v>42804</v>
      </c>
      <c r="G916" s="17">
        <f t="shared" si="29"/>
        <v>6839.7</v>
      </c>
      <c r="H916" s="17">
        <f t="shared" si="30"/>
        <v>0</v>
      </c>
      <c r="I916" s="21"/>
    </row>
    <row r="917" spans="1:9" ht="15.75" x14ac:dyDescent="0.25">
      <c r="A917" s="70">
        <v>42802</v>
      </c>
      <c r="B917" s="71" t="s">
        <v>8708</v>
      </c>
      <c r="C917" s="20">
        <v>103695</v>
      </c>
      <c r="D917" s="4" t="s">
        <v>211</v>
      </c>
      <c r="E917" s="17">
        <v>8632.6</v>
      </c>
      <c r="F917" s="78">
        <v>42802</v>
      </c>
      <c r="G917" s="17">
        <f t="shared" si="29"/>
        <v>8632.6</v>
      </c>
      <c r="H917" s="17">
        <f t="shared" si="30"/>
        <v>0</v>
      </c>
      <c r="I917" s="21"/>
    </row>
    <row r="918" spans="1:9" ht="15.75" x14ac:dyDescent="0.25">
      <c r="A918" s="70">
        <v>42802</v>
      </c>
      <c r="B918" s="71" t="s">
        <v>8709</v>
      </c>
      <c r="C918" s="20">
        <v>103696</v>
      </c>
      <c r="D918" s="4" t="s">
        <v>30</v>
      </c>
      <c r="E918" s="17">
        <v>3592.6</v>
      </c>
      <c r="F918" s="78">
        <v>42802</v>
      </c>
      <c r="G918" s="17">
        <f t="shared" si="29"/>
        <v>3592.6</v>
      </c>
      <c r="H918" s="17">
        <f t="shared" si="30"/>
        <v>0</v>
      </c>
      <c r="I918" s="21"/>
    </row>
    <row r="919" spans="1:9" ht="15.75" x14ac:dyDescent="0.25">
      <c r="A919" s="70">
        <v>42802</v>
      </c>
      <c r="B919" s="71" t="s">
        <v>8710</v>
      </c>
      <c r="C919" s="20">
        <v>103697</v>
      </c>
      <c r="D919" s="4" t="s">
        <v>208</v>
      </c>
      <c r="E919" s="17">
        <v>6321</v>
      </c>
      <c r="F919" s="78">
        <v>42804</v>
      </c>
      <c r="G919" s="17">
        <f t="shared" si="29"/>
        <v>6321</v>
      </c>
      <c r="H919" s="17">
        <f t="shared" si="30"/>
        <v>0</v>
      </c>
      <c r="I919" s="21"/>
    </row>
    <row r="920" spans="1:9" ht="15.75" x14ac:dyDescent="0.25">
      <c r="A920" s="70">
        <v>42802</v>
      </c>
      <c r="B920" s="71" t="s">
        <v>8711</v>
      </c>
      <c r="C920" s="20">
        <v>103698</v>
      </c>
      <c r="D920" s="4" t="s">
        <v>220</v>
      </c>
      <c r="E920" s="17">
        <v>2897.6</v>
      </c>
      <c r="F920" s="78">
        <v>42803</v>
      </c>
      <c r="G920" s="17">
        <f t="shared" si="29"/>
        <v>2897.6</v>
      </c>
      <c r="H920" s="17">
        <f t="shared" si="30"/>
        <v>0</v>
      </c>
      <c r="I920" s="21"/>
    </row>
    <row r="921" spans="1:9" ht="15.75" x14ac:dyDescent="0.25">
      <c r="A921" s="70">
        <v>42802</v>
      </c>
      <c r="B921" s="71" t="s">
        <v>8712</v>
      </c>
      <c r="C921" s="20">
        <v>103699</v>
      </c>
      <c r="D921" s="4" t="s">
        <v>21</v>
      </c>
      <c r="E921" s="17">
        <v>45958.400000000001</v>
      </c>
      <c r="F921" s="78">
        <v>42815</v>
      </c>
      <c r="G921" s="17">
        <f t="shared" si="29"/>
        <v>45958.400000000001</v>
      </c>
      <c r="H921" s="17">
        <f t="shared" si="30"/>
        <v>0</v>
      </c>
      <c r="I921" s="21"/>
    </row>
    <row r="922" spans="1:9" ht="15.75" x14ac:dyDescent="0.25">
      <c r="A922" s="70">
        <v>42803</v>
      </c>
      <c r="B922" s="71" t="s">
        <v>8713</v>
      </c>
      <c r="C922" s="20">
        <v>103700</v>
      </c>
      <c r="D922" s="4" t="s">
        <v>231</v>
      </c>
      <c r="E922" s="17">
        <v>6491.8</v>
      </c>
      <c r="F922" s="78">
        <v>42805</v>
      </c>
      <c r="G922" s="17">
        <f t="shared" si="29"/>
        <v>6491.8</v>
      </c>
      <c r="H922" s="17">
        <f t="shared" si="30"/>
        <v>0</v>
      </c>
      <c r="I922" s="21"/>
    </row>
    <row r="923" spans="1:9" ht="15.75" x14ac:dyDescent="0.25">
      <c r="A923" s="70">
        <v>42803</v>
      </c>
      <c r="B923" s="71" t="s">
        <v>8714</v>
      </c>
      <c r="C923" s="20">
        <v>103701</v>
      </c>
      <c r="D923" s="4" t="s">
        <v>17</v>
      </c>
      <c r="E923" s="17">
        <v>2354.6999999999998</v>
      </c>
      <c r="F923" s="78">
        <v>42803</v>
      </c>
      <c r="G923" s="17">
        <f t="shared" si="29"/>
        <v>2354.6999999999998</v>
      </c>
      <c r="H923" s="17">
        <f t="shared" si="30"/>
        <v>0</v>
      </c>
      <c r="I923" s="21"/>
    </row>
    <row r="924" spans="1:9" ht="15.75" x14ac:dyDescent="0.25">
      <c r="A924" s="70">
        <v>42803</v>
      </c>
      <c r="B924" s="71" t="s">
        <v>8715</v>
      </c>
      <c r="C924" s="20">
        <v>103702</v>
      </c>
      <c r="D924" s="4" t="s">
        <v>231</v>
      </c>
      <c r="E924" s="17">
        <v>34061</v>
      </c>
      <c r="F924" s="83" t="s">
        <v>8600</v>
      </c>
      <c r="G924" s="22">
        <f>30000+4061</f>
        <v>34061</v>
      </c>
      <c r="H924" s="22">
        <f t="shared" si="30"/>
        <v>0</v>
      </c>
      <c r="I924" s="21"/>
    </row>
    <row r="925" spans="1:9" ht="15.75" x14ac:dyDescent="0.25">
      <c r="A925" s="70">
        <v>42803</v>
      </c>
      <c r="B925" s="71" t="s">
        <v>8716</v>
      </c>
      <c r="C925" s="20">
        <v>103703</v>
      </c>
      <c r="D925" s="4" t="s">
        <v>428</v>
      </c>
      <c r="E925" s="17">
        <v>1599.4</v>
      </c>
      <c r="F925" s="78">
        <v>42805</v>
      </c>
      <c r="G925" s="17">
        <f t="shared" si="29"/>
        <v>1599.4</v>
      </c>
      <c r="H925" s="17">
        <f t="shared" si="30"/>
        <v>0</v>
      </c>
      <c r="I925" s="21"/>
    </row>
    <row r="926" spans="1:9" ht="15.75" x14ac:dyDescent="0.25">
      <c r="A926" s="70">
        <v>42803</v>
      </c>
      <c r="B926" s="71" t="s">
        <v>8717</v>
      </c>
      <c r="C926" s="20">
        <v>103704</v>
      </c>
      <c r="D926" s="4" t="s">
        <v>26</v>
      </c>
      <c r="E926" s="17">
        <v>20738.7</v>
      </c>
      <c r="F926" s="78">
        <v>42803</v>
      </c>
      <c r="G926" s="17">
        <f t="shared" si="29"/>
        <v>20738.7</v>
      </c>
      <c r="H926" s="17">
        <f t="shared" si="30"/>
        <v>0</v>
      </c>
      <c r="I926" s="21"/>
    </row>
    <row r="927" spans="1:9" ht="15.75" x14ac:dyDescent="0.25">
      <c r="A927" s="70">
        <v>42803</v>
      </c>
      <c r="B927" s="71" t="s">
        <v>8718</v>
      </c>
      <c r="C927" s="20">
        <v>103705</v>
      </c>
      <c r="D927" s="4" t="s">
        <v>69</v>
      </c>
      <c r="E927" s="17">
        <v>3163.1</v>
      </c>
      <c r="F927" s="78">
        <v>42803</v>
      </c>
      <c r="G927" s="17">
        <f t="shared" si="29"/>
        <v>3163.1</v>
      </c>
      <c r="H927" s="17">
        <f t="shared" si="30"/>
        <v>0</v>
      </c>
      <c r="I927" s="21"/>
    </row>
    <row r="928" spans="1:9" ht="15.75" x14ac:dyDescent="0.25">
      <c r="A928" s="70">
        <v>42803</v>
      </c>
      <c r="B928" s="71" t="s">
        <v>8719</v>
      </c>
      <c r="C928" s="20">
        <v>103706</v>
      </c>
      <c r="D928" s="86" t="s">
        <v>32</v>
      </c>
      <c r="E928" s="22">
        <v>6120.2</v>
      </c>
      <c r="F928" s="83">
        <v>42810</v>
      </c>
      <c r="G928" s="22">
        <f t="shared" si="29"/>
        <v>6120.2</v>
      </c>
      <c r="H928" s="22">
        <f t="shared" si="30"/>
        <v>0</v>
      </c>
      <c r="I928" s="21"/>
    </row>
    <row r="929" spans="1:9" ht="15.75" x14ac:dyDescent="0.25">
      <c r="A929" s="70">
        <v>42803</v>
      </c>
      <c r="B929" s="71" t="s">
        <v>8720</v>
      </c>
      <c r="C929" s="20">
        <v>103707</v>
      </c>
      <c r="D929" s="4" t="s">
        <v>35</v>
      </c>
      <c r="E929" s="17">
        <v>8938.9</v>
      </c>
      <c r="F929" s="78">
        <v>42805</v>
      </c>
      <c r="G929" s="17">
        <f t="shared" si="29"/>
        <v>8938.9</v>
      </c>
      <c r="H929" s="17">
        <f t="shared" si="30"/>
        <v>0</v>
      </c>
      <c r="I929" s="21"/>
    </row>
    <row r="930" spans="1:9" ht="15.75" x14ac:dyDescent="0.25">
      <c r="A930" s="70">
        <v>42803</v>
      </c>
      <c r="B930" s="71" t="s">
        <v>8721</v>
      </c>
      <c r="C930" s="20">
        <v>103708</v>
      </c>
      <c r="D930" s="4" t="s">
        <v>38</v>
      </c>
      <c r="E930" s="17">
        <v>3053</v>
      </c>
      <c r="F930" s="78">
        <v>42805</v>
      </c>
      <c r="G930" s="17">
        <f t="shared" si="29"/>
        <v>3053</v>
      </c>
      <c r="H930" s="17">
        <f t="shared" si="30"/>
        <v>0</v>
      </c>
      <c r="I930" s="21"/>
    </row>
    <row r="931" spans="1:9" ht="15.75" x14ac:dyDescent="0.25">
      <c r="A931" s="70">
        <v>42803</v>
      </c>
      <c r="B931" s="71" t="s">
        <v>8722</v>
      </c>
      <c r="C931" s="20">
        <v>103709</v>
      </c>
      <c r="D931" s="4" t="s">
        <v>43</v>
      </c>
      <c r="E931" s="17">
        <v>3199</v>
      </c>
      <c r="F931" s="78">
        <v>42805</v>
      </c>
      <c r="G931" s="17">
        <f t="shared" si="29"/>
        <v>3199</v>
      </c>
      <c r="H931" s="17">
        <f t="shared" si="30"/>
        <v>0</v>
      </c>
      <c r="I931" s="21"/>
    </row>
    <row r="932" spans="1:9" ht="15.75" x14ac:dyDescent="0.25">
      <c r="A932" s="70">
        <v>42803</v>
      </c>
      <c r="B932" s="71" t="s">
        <v>8723</v>
      </c>
      <c r="C932" s="20">
        <v>103710</v>
      </c>
      <c r="D932" s="4" t="s">
        <v>253</v>
      </c>
      <c r="E932" s="17">
        <v>3318</v>
      </c>
      <c r="F932" s="78">
        <v>42807</v>
      </c>
      <c r="G932" s="17">
        <f t="shared" si="29"/>
        <v>3318</v>
      </c>
      <c r="H932" s="17">
        <f t="shared" si="30"/>
        <v>0</v>
      </c>
      <c r="I932" s="21"/>
    </row>
    <row r="933" spans="1:9" ht="15.75" x14ac:dyDescent="0.25">
      <c r="A933" s="70">
        <v>42803</v>
      </c>
      <c r="B933" s="71" t="s">
        <v>8724</v>
      </c>
      <c r="C933" s="20">
        <v>103711</v>
      </c>
      <c r="D933" s="4" t="s">
        <v>1573</v>
      </c>
      <c r="E933" s="17">
        <v>4806</v>
      </c>
      <c r="G933" s="17">
        <f t="shared" si="29"/>
        <v>4806</v>
      </c>
      <c r="H933" s="17">
        <f t="shared" si="30"/>
        <v>0</v>
      </c>
      <c r="I933" s="21"/>
    </row>
    <row r="934" spans="1:9" ht="15.75" x14ac:dyDescent="0.25">
      <c r="A934" s="70">
        <v>42803</v>
      </c>
      <c r="B934" s="71" t="s">
        <v>8725</v>
      </c>
      <c r="C934" s="20">
        <v>103712</v>
      </c>
      <c r="D934" s="4" t="s">
        <v>21</v>
      </c>
      <c r="E934" s="17">
        <v>41065</v>
      </c>
      <c r="F934" s="78">
        <v>42815</v>
      </c>
      <c r="G934" s="17">
        <f t="shared" si="29"/>
        <v>41065</v>
      </c>
      <c r="H934" s="17">
        <f t="shared" si="30"/>
        <v>0</v>
      </c>
      <c r="I934" s="21"/>
    </row>
    <row r="935" spans="1:9" ht="15.75" x14ac:dyDescent="0.25">
      <c r="A935" s="70">
        <v>42803</v>
      </c>
      <c r="B935" s="71" t="s">
        <v>8726</v>
      </c>
      <c r="C935" s="20">
        <v>103713</v>
      </c>
      <c r="D935" s="4" t="s">
        <v>151</v>
      </c>
      <c r="E935" s="17">
        <v>19314.5</v>
      </c>
      <c r="F935" s="78">
        <v>42803</v>
      </c>
      <c r="G935" s="17">
        <f t="shared" si="29"/>
        <v>19314.5</v>
      </c>
      <c r="H935" s="17">
        <f t="shared" si="30"/>
        <v>0</v>
      </c>
      <c r="I935" s="21"/>
    </row>
    <row r="936" spans="1:9" ht="15.75" x14ac:dyDescent="0.25">
      <c r="A936" s="70">
        <v>42803</v>
      </c>
      <c r="B936" s="71" t="s">
        <v>8727</v>
      </c>
      <c r="C936" s="20">
        <v>103714</v>
      </c>
      <c r="D936" s="4" t="s">
        <v>151</v>
      </c>
      <c r="E936" s="17">
        <v>1283.7</v>
      </c>
      <c r="F936" s="78">
        <v>42803</v>
      </c>
      <c r="G936" s="17">
        <f t="shared" si="29"/>
        <v>1283.7</v>
      </c>
      <c r="H936" s="17">
        <f t="shared" si="30"/>
        <v>0</v>
      </c>
      <c r="I936" s="21"/>
    </row>
    <row r="937" spans="1:9" ht="15.75" x14ac:dyDescent="0.25">
      <c r="A937" s="70">
        <v>42803</v>
      </c>
      <c r="B937" s="71" t="s">
        <v>8728</v>
      </c>
      <c r="C937" s="20">
        <v>103715</v>
      </c>
      <c r="D937" s="4" t="s">
        <v>28</v>
      </c>
      <c r="E937" s="17">
        <v>4592.3999999999996</v>
      </c>
      <c r="F937" s="78">
        <v>42803</v>
      </c>
      <c r="G937" s="17">
        <f t="shared" si="29"/>
        <v>4592.3999999999996</v>
      </c>
      <c r="H937" s="17">
        <f t="shared" si="30"/>
        <v>0</v>
      </c>
      <c r="I937" s="21"/>
    </row>
    <row r="938" spans="1:9" ht="15.75" x14ac:dyDescent="0.25">
      <c r="A938" s="70">
        <v>42803</v>
      </c>
      <c r="B938" s="71" t="s">
        <v>8729</v>
      </c>
      <c r="C938" s="20">
        <v>103716</v>
      </c>
      <c r="D938" s="4" t="s">
        <v>509</v>
      </c>
      <c r="E938" s="17">
        <v>9457</v>
      </c>
      <c r="F938" s="78">
        <v>42803</v>
      </c>
      <c r="G938" s="17">
        <f t="shared" si="29"/>
        <v>9457</v>
      </c>
      <c r="H938" s="17">
        <f t="shared" si="30"/>
        <v>0</v>
      </c>
      <c r="I938" s="21"/>
    </row>
    <row r="939" spans="1:9" ht="15.75" x14ac:dyDescent="0.25">
      <c r="A939" s="70">
        <v>42803</v>
      </c>
      <c r="B939" s="71" t="s">
        <v>8730</v>
      </c>
      <c r="C939" s="20">
        <v>103717</v>
      </c>
      <c r="D939" s="4" t="s">
        <v>40</v>
      </c>
      <c r="E939" s="17">
        <v>3545</v>
      </c>
      <c r="F939" s="78">
        <v>42808</v>
      </c>
      <c r="G939" s="17">
        <f t="shared" si="29"/>
        <v>3545</v>
      </c>
      <c r="H939" s="17">
        <f t="shared" si="30"/>
        <v>0</v>
      </c>
      <c r="I939" s="21"/>
    </row>
    <row r="940" spans="1:9" ht="15.75" x14ac:dyDescent="0.25">
      <c r="A940" s="70">
        <v>42803</v>
      </c>
      <c r="B940" s="71" t="s">
        <v>8731</v>
      </c>
      <c r="C940" s="20">
        <v>103718</v>
      </c>
      <c r="D940" s="4" t="s">
        <v>250</v>
      </c>
      <c r="E940" s="17">
        <v>3424.9</v>
      </c>
      <c r="F940" s="78">
        <v>42804</v>
      </c>
      <c r="G940" s="17">
        <f t="shared" si="29"/>
        <v>3424.9</v>
      </c>
      <c r="H940" s="17">
        <f t="shared" si="30"/>
        <v>0</v>
      </c>
      <c r="I940" s="21"/>
    </row>
    <row r="941" spans="1:9" ht="15.75" x14ac:dyDescent="0.25">
      <c r="A941" s="70">
        <v>42803</v>
      </c>
      <c r="B941" s="71" t="s">
        <v>8732</v>
      </c>
      <c r="C941" s="20">
        <v>103719</v>
      </c>
      <c r="D941" s="4" t="s">
        <v>51</v>
      </c>
      <c r="E941" s="17">
        <v>4396</v>
      </c>
      <c r="F941" s="78">
        <v>42805</v>
      </c>
      <c r="G941" s="17">
        <f t="shared" si="29"/>
        <v>4396</v>
      </c>
      <c r="H941" s="17">
        <f t="shared" si="30"/>
        <v>0</v>
      </c>
      <c r="I941" s="21"/>
    </row>
    <row r="942" spans="1:9" ht="15.75" x14ac:dyDescent="0.25">
      <c r="A942" s="70">
        <v>42803</v>
      </c>
      <c r="B942" s="71" t="s">
        <v>8733</v>
      </c>
      <c r="C942" s="20">
        <v>103720</v>
      </c>
      <c r="D942" s="4" t="s">
        <v>49</v>
      </c>
      <c r="E942" s="17">
        <v>10043.200000000001</v>
      </c>
      <c r="F942" s="78">
        <v>42807</v>
      </c>
      <c r="G942" s="17">
        <f t="shared" si="29"/>
        <v>10043.200000000001</v>
      </c>
      <c r="H942" s="17">
        <f t="shared" si="30"/>
        <v>0</v>
      </c>
      <c r="I942" s="21"/>
    </row>
    <row r="943" spans="1:9" ht="15.75" x14ac:dyDescent="0.25">
      <c r="A943" s="70">
        <v>42803</v>
      </c>
      <c r="B943" s="71" t="s">
        <v>8734</v>
      </c>
      <c r="C943" s="20">
        <v>103721</v>
      </c>
      <c r="D943" s="4" t="s">
        <v>99</v>
      </c>
      <c r="E943" s="17">
        <v>2115</v>
      </c>
      <c r="F943" s="78">
        <v>42804</v>
      </c>
      <c r="G943" s="17">
        <f t="shared" si="29"/>
        <v>2115</v>
      </c>
      <c r="H943" s="17">
        <f t="shared" si="30"/>
        <v>0</v>
      </c>
      <c r="I943" s="21"/>
    </row>
    <row r="944" spans="1:9" ht="15.75" x14ac:dyDescent="0.25">
      <c r="A944" s="70">
        <v>42803</v>
      </c>
      <c r="B944" s="71" t="s">
        <v>8735</v>
      </c>
      <c r="C944" s="20">
        <v>103722</v>
      </c>
      <c r="D944" s="4" t="s">
        <v>83</v>
      </c>
      <c r="E944" s="17">
        <v>4282.6000000000004</v>
      </c>
      <c r="F944" s="78">
        <v>42804</v>
      </c>
      <c r="G944" s="17">
        <f t="shared" si="29"/>
        <v>4282.6000000000004</v>
      </c>
      <c r="H944" s="17">
        <f t="shared" si="30"/>
        <v>0</v>
      </c>
      <c r="I944" s="21"/>
    </row>
    <row r="945" spans="1:9" ht="15.75" x14ac:dyDescent="0.25">
      <c r="A945" s="70">
        <v>42803</v>
      </c>
      <c r="B945" s="71" t="s">
        <v>8736</v>
      </c>
      <c r="C945" s="20">
        <v>103723</v>
      </c>
      <c r="D945" s="4" t="s">
        <v>47</v>
      </c>
      <c r="E945" s="17">
        <v>1341</v>
      </c>
      <c r="F945" s="78">
        <v>42803</v>
      </c>
      <c r="G945" s="17">
        <f t="shared" si="29"/>
        <v>1341</v>
      </c>
      <c r="H945" s="17">
        <f t="shared" si="30"/>
        <v>0</v>
      </c>
      <c r="I945" s="21"/>
    </row>
    <row r="946" spans="1:9" ht="15.75" x14ac:dyDescent="0.25">
      <c r="A946" s="70">
        <v>42803</v>
      </c>
      <c r="B946" s="71" t="s">
        <v>8737</v>
      </c>
      <c r="C946" s="20">
        <v>103724</v>
      </c>
      <c r="D946" s="4" t="s">
        <v>1256</v>
      </c>
      <c r="E946" s="17">
        <v>5481.5</v>
      </c>
      <c r="F946" s="83" t="s">
        <v>8738</v>
      </c>
      <c r="G946" s="22">
        <f>1000+1200+500+2781.5</f>
        <v>5481.5</v>
      </c>
      <c r="H946" s="22">
        <f t="shared" si="30"/>
        <v>0</v>
      </c>
      <c r="I946" s="21"/>
    </row>
    <row r="947" spans="1:9" ht="15.75" x14ac:dyDescent="0.25">
      <c r="A947" s="70">
        <v>42803</v>
      </c>
      <c r="B947" s="71" t="s">
        <v>8739</v>
      </c>
      <c r="C947" s="20">
        <v>103725</v>
      </c>
      <c r="D947" s="4" t="s">
        <v>1259</v>
      </c>
      <c r="E947" s="17">
        <v>1398.4</v>
      </c>
      <c r="F947" s="78">
        <v>42804</v>
      </c>
      <c r="G947" s="17">
        <f t="shared" si="29"/>
        <v>1398.4</v>
      </c>
      <c r="H947" s="17">
        <f t="shared" si="30"/>
        <v>0</v>
      </c>
      <c r="I947" s="21"/>
    </row>
    <row r="948" spans="1:9" ht="15.75" x14ac:dyDescent="0.25">
      <c r="A948" s="70">
        <v>42803</v>
      </c>
      <c r="B948" s="71" t="s">
        <v>8740</v>
      </c>
      <c r="C948" s="20">
        <v>103726</v>
      </c>
      <c r="D948" s="4" t="s">
        <v>1081</v>
      </c>
      <c r="E948" s="17">
        <v>837.4</v>
      </c>
      <c r="F948" s="78">
        <v>42804</v>
      </c>
      <c r="G948" s="17">
        <f t="shared" si="29"/>
        <v>837.4</v>
      </c>
      <c r="H948" s="17">
        <f t="shared" si="30"/>
        <v>0</v>
      </c>
      <c r="I948" s="21"/>
    </row>
    <row r="949" spans="1:9" ht="15.75" x14ac:dyDescent="0.25">
      <c r="A949" s="70">
        <v>42803</v>
      </c>
      <c r="B949" s="71" t="s">
        <v>8741</v>
      </c>
      <c r="C949" s="20">
        <v>103727</v>
      </c>
      <c r="D949" s="4" t="s">
        <v>81</v>
      </c>
      <c r="E949" s="17">
        <v>521.1</v>
      </c>
      <c r="F949" s="78">
        <v>42804</v>
      </c>
      <c r="G949" s="17">
        <f t="shared" si="29"/>
        <v>521.1</v>
      </c>
      <c r="H949" s="17">
        <f t="shared" si="30"/>
        <v>0</v>
      </c>
      <c r="I949" s="21"/>
    </row>
    <row r="950" spans="1:9" ht="15.75" x14ac:dyDescent="0.25">
      <c r="A950" s="70">
        <v>42803</v>
      </c>
      <c r="B950" s="71" t="s">
        <v>8742</v>
      </c>
      <c r="C950" s="20">
        <v>103728</v>
      </c>
      <c r="D950" s="4" t="s">
        <v>71</v>
      </c>
      <c r="E950" s="17">
        <v>619.5</v>
      </c>
      <c r="F950" s="78">
        <v>42803</v>
      </c>
      <c r="G950" s="17">
        <f t="shared" si="29"/>
        <v>619.5</v>
      </c>
      <c r="H950" s="17">
        <f t="shared" si="30"/>
        <v>0</v>
      </c>
      <c r="I950" s="21"/>
    </row>
    <row r="951" spans="1:9" ht="15.75" x14ac:dyDescent="0.25">
      <c r="A951" s="70">
        <v>42803</v>
      </c>
      <c r="B951" s="71" t="s">
        <v>8743</v>
      </c>
      <c r="C951" s="20">
        <v>103729</v>
      </c>
      <c r="D951" s="4" t="s">
        <v>302</v>
      </c>
      <c r="E951" s="17">
        <v>10363.280000000001</v>
      </c>
      <c r="F951" s="78">
        <v>42804</v>
      </c>
      <c r="G951" s="17">
        <f t="shared" si="29"/>
        <v>10363.280000000001</v>
      </c>
      <c r="H951" s="17">
        <f t="shared" si="30"/>
        <v>0</v>
      </c>
      <c r="I951" s="21"/>
    </row>
    <row r="952" spans="1:9" ht="15.75" x14ac:dyDescent="0.25">
      <c r="A952" s="70">
        <v>42803</v>
      </c>
      <c r="B952" s="71" t="s">
        <v>8744</v>
      </c>
      <c r="C952" s="20">
        <v>103730</v>
      </c>
      <c r="D952" s="4" t="s">
        <v>103</v>
      </c>
      <c r="E952" s="17">
        <v>3391.2</v>
      </c>
      <c r="F952" s="78">
        <v>42805</v>
      </c>
      <c r="G952" s="17">
        <f t="shared" si="29"/>
        <v>3391.2</v>
      </c>
      <c r="H952" s="17">
        <f t="shared" si="30"/>
        <v>0</v>
      </c>
      <c r="I952" s="21"/>
    </row>
    <row r="953" spans="1:9" ht="15.75" x14ac:dyDescent="0.25">
      <c r="A953" s="70">
        <v>42803</v>
      </c>
      <c r="B953" s="71" t="s">
        <v>8745</v>
      </c>
      <c r="C953" s="20">
        <v>103731</v>
      </c>
      <c r="D953" s="4" t="s">
        <v>838</v>
      </c>
      <c r="E953" s="17">
        <v>1554.8</v>
      </c>
      <c r="F953" s="78">
        <v>42804</v>
      </c>
      <c r="G953" s="17">
        <f t="shared" si="29"/>
        <v>1554.8</v>
      </c>
      <c r="H953" s="17">
        <f t="shared" si="30"/>
        <v>0</v>
      </c>
      <c r="I953" s="21"/>
    </row>
    <row r="954" spans="1:9" ht="15.75" x14ac:dyDescent="0.25">
      <c r="A954" s="70">
        <v>42803</v>
      </c>
      <c r="B954" s="71" t="s">
        <v>8746</v>
      </c>
      <c r="C954" s="20">
        <v>103732</v>
      </c>
      <c r="D954" s="4" t="s">
        <v>289</v>
      </c>
      <c r="E954" s="17">
        <v>30677.4</v>
      </c>
      <c r="F954" s="78">
        <v>42818</v>
      </c>
      <c r="G954" s="17">
        <f t="shared" si="29"/>
        <v>30677.4</v>
      </c>
      <c r="H954" s="17">
        <f t="shared" si="30"/>
        <v>0</v>
      </c>
      <c r="I954" s="21"/>
    </row>
    <row r="955" spans="1:9" ht="15.75" x14ac:dyDescent="0.25">
      <c r="A955" s="70">
        <v>42803</v>
      </c>
      <c r="B955" s="71" t="s">
        <v>8747</v>
      </c>
      <c r="C955" s="20">
        <v>103733</v>
      </c>
      <c r="D955" s="4" t="s">
        <v>109</v>
      </c>
      <c r="E955" s="17">
        <v>3052.7</v>
      </c>
      <c r="F955" s="78">
        <v>42804</v>
      </c>
      <c r="G955" s="17">
        <f t="shared" si="29"/>
        <v>3052.7</v>
      </c>
      <c r="H955" s="17">
        <f t="shared" si="30"/>
        <v>0</v>
      </c>
      <c r="I955" s="21"/>
    </row>
    <row r="956" spans="1:9" ht="15.75" x14ac:dyDescent="0.25">
      <c r="A956" s="70">
        <v>42803</v>
      </c>
      <c r="B956" s="71" t="s">
        <v>8748</v>
      </c>
      <c r="C956" s="20">
        <v>103734</v>
      </c>
      <c r="D956" s="4" t="s">
        <v>1269</v>
      </c>
      <c r="E956" s="17">
        <v>5514</v>
      </c>
      <c r="F956" s="78">
        <v>42804</v>
      </c>
      <c r="G956" s="17">
        <f t="shared" si="29"/>
        <v>5514</v>
      </c>
      <c r="H956" s="17">
        <f t="shared" si="30"/>
        <v>0</v>
      </c>
      <c r="I956" s="21"/>
    </row>
    <row r="957" spans="1:9" ht="15.75" x14ac:dyDescent="0.25">
      <c r="A957" s="70">
        <v>42803</v>
      </c>
      <c r="B957" s="71" t="s">
        <v>8749</v>
      </c>
      <c r="C957" s="20">
        <v>103735</v>
      </c>
      <c r="D957" s="4" t="s">
        <v>157</v>
      </c>
      <c r="E957" s="17">
        <v>22774.7</v>
      </c>
      <c r="F957" s="78">
        <v>42803</v>
      </c>
      <c r="G957" s="17">
        <f t="shared" si="29"/>
        <v>22774.7</v>
      </c>
      <c r="H957" s="17">
        <f t="shared" si="30"/>
        <v>0</v>
      </c>
      <c r="I957" s="21"/>
    </row>
    <row r="958" spans="1:9" ht="15.75" x14ac:dyDescent="0.25">
      <c r="A958" s="70">
        <v>42803</v>
      </c>
      <c r="B958" s="71" t="s">
        <v>8750</v>
      </c>
      <c r="C958" s="20">
        <v>103736</v>
      </c>
      <c r="D958" s="4" t="s">
        <v>281</v>
      </c>
      <c r="E958" s="17">
        <v>1520</v>
      </c>
      <c r="F958" s="78">
        <v>42804</v>
      </c>
      <c r="G958" s="17">
        <f t="shared" si="29"/>
        <v>1520</v>
      </c>
      <c r="H958" s="17">
        <f t="shared" si="30"/>
        <v>0</v>
      </c>
      <c r="I958" s="21"/>
    </row>
    <row r="959" spans="1:9" ht="15.75" x14ac:dyDescent="0.25">
      <c r="A959" s="70">
        <v>42803</v>
      </c>
      <c r="B959" s="71" t="s">
        <v>8751</v>
      </c>
      <c r="C959" s="20">
        <v>103737</v>
      </c>
      <c r="D959" s="4" t="s">
        <v>55</v>
      </c>
      <c r="E959" s="17">
        <v>3976.8</v>
      </c>
      <c r="F959" s="78">
        <v>42803</v>
      </c>
      <c r="G959" s="17">
        <f t="shared" si="29"/>
        <v>3976.8</v>
      </c>
      <c r="H959" s="17">
        <f t="shared" si="30"/>
        <v>0</v>
      </c>
      <c r="I959" s="21"/>
    </row>
    <row r="960" spans="1:9" ht="15.75" x14ac:dyDescent="0.25">
      <c r="A960" s="70">
        <v>42803</v>
      </c>
      <c r="B960" s="71" t="s">
        <v>8752</v>
      </c>
      <c r="C960" s="20">
        <v>103738</v>
      </c>
      <c r="D960" s="4" t="s">
        <v>4932</v>
      </c>
      <c r="E960" s="17">
        <v>5414.5</v>
      </c>
      <c r="F960" s="78">
        <v>42803</v>
      </c>
      <c r="G960" s="17">
        <f t="shared" si="29"/>
        <v>5414.5</v>
      </c>
      <c r="H960" s="17">
        <f t="shared" si="30"/>
        <v>0</v>
      </c>
      <c r="I960" s="21"/>
    </row>
    <row r="961" spans="1:9" ht="15.75" x14ac:dyDescent="0.25">
      <c r="A961" s="70">
        <v>42803</v>
      </c>
      <c r="B961" s="71" t="s">
        <v>8753</v>
      </c>
      <c r="C961" s="20">
        <v>103739</v>
      </c>
      <c r="D961" s="4" t="s">
        <v>268</v>
      </c>
      <c r="E961" s="17">
        <v>14843.5</v>
      </c>
      <c r="F961" s="78">
        <v>42809</v>
      </c>
      <c r="G961" s="17">
        <f t="shared" si="29"/>
        <v>14843.5</v>
      </c>
      <c r="H961" s="17">
        <f t="shared" si="30"/>
        <v>0</v>
      </c>
      <c r="I961" s="21"/>
    </row>
    <row r="962" spans="1:9" ht="15.75" x14ac:dyDescent="0.25">
      <c r="A962" s="70">
        <v>42803</v>
      </c>
      <c r="B962" s="71" t="s">
        <v>8754</v>
      </c>
      <c r="C962" s="20">
        <v>103740</v>
      </c>
      <c r="D962" s="4" t="s">
        <v>432</v>
      </c>
      <c r="E962" s="17">
        <v>14854</v>
      </c>
      <c r="F962" s="78">
        <v>42809</v>
      </c>
      <c r="G962" s="17">
        <f t="shared" si="29"/>
        <v>14854</v>
      </c>
      <c r="H962" s="17">
        <f t="shared" si="30"/>
        <v>0</v>
      </c>
      <c r="I962" s="21"/>
    </row>
    <row r="963" spans="1:9" ht="15.75" x14ac:dyDescent="0.25">
      <c r="A963" s="70">
        <v>42803</v>
      </c>
      <c r="B963" s="71" t="s">
        <v>8755</v>
      </c>
      <c r="C963" s="20">
        <v>103741</v>
      </c>
      <c r="D963" s="4" t="s">
        <v>1666</v>
      </c>
      <c r="E963" s="17">
        <v>14392</v>
      </c>
      <c r="F963" s="78">
        <v>42809</v>
      </c>
      <c r="G963" s="17">
        <f t="shared" si="29"/>
        <v>14392</v>
      </c>
      <c r="H963" s="17">
        <f t="shared" si="30"/>
        <v>0</v>
      </c>
      <c r="I963" s="21"/>
    </row>
    <row r="964" spans="1:9" ht="15.75" x14ac:dyDescent="0.25">
      <c r="A964" s="70">
        <v>42803</v>
      </c>
      <c r="B964" s="71" t="s">
        <v>8756</v>
      </c>
      <c r="C964" s="20">
        <v>103742</v>
      </c>
      <c r="D964" s="4" t="s">
        <v>272</v>
      </c>
      <c r="E964" s="17">
        <v>2887.5</v>
      </c>
      <c r="F964" s="78">
        <v>42804</v>
      </c>
      <c r="G964" s="17">
        <f t="shared" ref="G964:G1027" si="31">E964</f>
        <v>2887.5</v>
      </c>
      <c r="H964" s="17">
        <f t="shared" ref="H964:H1027" si="32">E964-G964</f>
        <v>0</v>
      </c>
      <c r="I964" s="21"/>
    </row>
    <row r="965" spans="1:9" ht="15.75" x14ac:dyDescent="0.25">
      <c r="A965" s="70">
        <v>42803</v>
      </c>
      <c r="B965" s="71" t="s">
        <v>8757</v>
      </c>
      <c r="C965" s="20">
        <v>103743</v>
      </c>
      <c r="D965" s="4" t="s">
        <v>435</v>
      </c>
      <c r="E965" s="17">
        <v>3311</v>
      </c>
      <c r="F965" s="78">
        <v>42804</v>
      </c>
      <c r="G965" s="17">
        <f t="shared" si="31"/>
        <v>3311</v>
      </c>
      <c r="H965" s="17">
        <f t="shared" si="32"/>
        <v>0</v>
      </c>
      <c r="I965" s="21"/>
    </row>
    <row r="966" spans="1:9" ht="15.75" x14ac:dyDescent="0.25">
      <c r="A966" s="70">
        <v>42803</v>
      </c>
      <c r="B966" s="71" t="s">
        <v>8758</v>
      </c>
      <c r="C966" s="20">
        <v>103744</v>
      </c>
      <c r="D966" s="4" t="s">
        <v>270</v>
      </c>
      <c r="E966" s="17">
        <v>2051.6999999999998</v>
      </c>
      <c r="F966" s="78">
        <v>42804</v>
      </c>
      <c r="G966" s="17">
        <f t="shared" si="31"/>
        <v>2051.6999999999998</v>
      </c>
      <c r="H966" s="17">
        <f t="shared" si="32"/>
        <v>0</v>
      </c>
      <c r="I966" s="21"/>
    </row>
    <row r="967" spans="1:9" ht="15.75" x14ac:dyDescent="0.25">
      <c r="A967" s="70">
        <v>42803</v>
      </c>
      <c r="B967" s="71" t="s">
        <v>8759</v>
      </c>
      <c r="C967" s="20">
        <v>103745</v>
      </c>
      <c r="D967" s="4" t="s">
        <v>236</v>
      </c>
      <c r="E967" s="17">
        <v>34247.5</v>
      </c>
      <c r="F967" s="78">
        <v>42807</v>
      </c>
      <c r="G967" s="17">
        <f t="shared" si="31"/>
        <v>34247.5</v>
      </c>
      <c r="H967" s="17">
        <f t="shared" si="32"/>
        <v>0</v>
      </c>
      <c r="I967" s="21"/>
    </row>
    <row r="968" spans="1:9" ht="15.75" x14ac:dyDescent="0.25">
      <c r="A968" s="70">
        <v>42803</v>
      </c>
      <c r="B968" s="71" t="s">
        <v>8760</v>
      </c>
      <c r="C968" s="20">
        <v>103746</v>
      </c>
      <c r="D968" s="4" t="s">
        <v>435</v>
      </c>
      <c r="E968" s="17">
        <v>1666</v>
      </c>
      <c r="F968" s="78">
        <v>42804</v>
      </c>
      <c r="G968" s="17">
        <f t="shared" si="31"/>
        <v>1666</v>
      </c>
      <c r="H968" s="17">
        <f t="shared" si="32"/>
        <v>0</v>
      </c>
      <c r="I968" s="21"/>
    </row>
    <row r="969" spans="1:9" ht="15.75" x14ac:dyDescent="0.25">
      <c r="A969" s="70">
        <v>42803</v>
      </c>
      <c r="B969" s="71" t="s">
        <v>8761</v>
      </c>
      <c r="C969" s="20">
        <v>103747</v>
      </c>
      <c r="D969" s="4" t="s">
        <v>61</v>
      </c>
      <c r="E969" s="17">
        <v>9704.5</v>
      </c>
      <c r="G969" s="17">
        <f t="shared" si="31"/>
        <v>9704.5</v>
      </c>
      <c r="H969" s="17">
        <f t="shared" si="32"/>
        <v>0</v>
      </c>
      <c r="I969" s="21"/>
    </row>
    <row r="970" spans="1:9" ht="15.75" x14ac:dyDescent="0.25">
      <c r="A970" s="70">
        <v>42803</v>
      </c>
      <c r="B970" s="71" t="s">
        <v>8762</v>
      </c>
      <c r="C970" s="20">
        <v>103748</v>
      </c>
      <c r="D970" s="4" t="s">
        <v>53</v>
      </c>
      <c r="E970" s="17">
        <v>2637</v>
      </c>
      <c r="F970" s="78">
        <v>42803</v>
      </c>
      <c r="G970" s="17">
        <f t="shared" si="31"/>
        <v>2637</v>
      </c>
      <c r="H970" s="17">
        <f t="shared" si="32"/>
        <v>0</v>
      </c>
      <c r="I970" s="21"/>
    </row>
    <row r="971" spans="1:9" ht="15.75" x14ac:dyDescent="0.25">
      <c r="A971" s="70">
        <v>42803</v>
      </c>
      <c r="B971" s="71" t="s">
        <v>8763</v>
      </c>
      <c r="C971" s="20">
        <v>103749</v>
      </c>
      <c r="D971" s="4" t="s">
        <v>30</v>
      </c>
      <c r="E971" s="17">
        <v>3987</v>
      </c>
      <c r="F971" s="78">
        <v>42811</v>
      </c>
      <c r="G971" s="17">
        <f t="shared" si="31"/>
        <v>3987</v>
      </c>
      <c r="H971" s="17">
        <f t="shared" si="32"/>
        <v>0</v>
      </c>
      <c r="I971" s="21"/>
    </row>
    <row r="972" spans="1:9" ht="15.75" x14ac:dyDescent="0.25">
      <c r="A972" s="70">
        <v>42803</v>
      </c>
      <c r="B972" s="71" t="s">
        <v>8764</v>
      </c>
      <c r="C972" s="20">
        <v>103750</v>
      </c>
      <c r="D972" s="4" t="s">
        <v>45</v>
      </c>
      <c r="E972" s="17">
        <v>633.6</v>
      </c>
      <c r="F972" s="78">
        <v>42803</v>
      </c>
      <c r="G972" s="17">
        <f t="shared" si="31"/>
        <v>633.6</v>
      </c>
      <c r="H972" s="17">
        <f t="shared" si="32"/>
        <v>0</v>
      </c>
      <c r="I972" s="21"/>
    </row>
    <row r="973" spans="1:9" ht="15.75" x14ac:dyDescent="0.25">
      <c r="A973" s="70">
        <v>42803</v>
      </c>
      <c r="B973" s="71" t="s">
        <v>8765</v>
      </c>
      <c r="C973" s="20">
        <v>103751</v>
      </c>
      <c r="D973" s="4" t="s">
        <v>2986</v>
      </c>
      <c r="E973" s="17">
        <v>3133.9</v>
      </c>
      <c r="F973" s="78">
        <v>42803</v>
      </c>
      <c r="G973" s="17">
        <f t="shared" si="31"/>
        <v>3133.9</v>
      </c>
      <c r="H973" s="17">
        <f t="shared" si="32"/>
        <v>0</v>
      </c>
      <c r="I973" s="21"/>
    </row>
    <row r="974" spans="1:9" ht="15.75" x14ac:dyDescent="0.25">
      <c r="A974" s="70">
        <v>42803</v>
      </c>
      <c r="B974" s="71" t="s">
        <v>8766</v>
      </c>
      <c r="C974" s="20">
        <v>103752</v>
      </c>
      <c r="D974" s="4" t="s">
        <v>63</v>
      </c>
      <c r="E974" s="17">
        <v>1630.8</v>
      </c>
      <c r="F974" s="78">
        <v>42803</v>
      </c>
      <c r="G974" s="17">
        <f t="shared" si="31"/>
        <v>1630.8</v>
      </c>
      <c r="H974" s="17">
        <f t="shared" si="32"/>
        <v>0</v>
      </c>
      <c r="I974" s="21"/>
    </row>
    <row r="975" spans="1:9" ht="15.75" x14ac:dyDescent="0.25">
      <c r="A975" s="70">
        <v>42803</v>
      </c>
      <c r="B975" s="71" t="s">
        <v>8767</v>
      </c>
      <c r="C975" s="20">
        <v>103753</v>
      </c>
      <c r="D975" s="4" t="s">
        <v>184</v>
      </c>
      <c r="E975" s="17">
        <v>1523.2</v>
      </c>
      <c r="F975" s="78">
        <v>42803</v>
      </c>
      <c r="G975" s="17">
        <f t="shared" si="31"/>
        <v>1523.2</v>
      </c>
      <c r="H975" s="17">
        <f t="shared" si="32"/>
        <v>0</v>
      </c>
      <c r="I975" s="21"/>
    </row>
    <row r="976" spans="1:9" ht="15.75" x14ac:dyDescent="0.25">
      <c r="A976" s="70">
        <v>42803</v>
      </c>
      <c r="B976" s="71" t="s">
        <v>8768</v>
      </c>
      <c r="C976" s="20">
        <v>103754</v>
      </c>
      <c r="D976" s="4" t="s">
        <v>79</v>
      </c>
      <c r="E976" s="17">
        <v>2922.8</v>
      </c>
      <c r="F976" s="78">
        <v>42803</v>
      </c>
      <c r="G976" s="17">
        <f t="shared" si="31"/>
        <v>2922.8</v>
      </c>
      <c r="H976" s="17">
        <f t="shared" si="32"/>
        <v>0</v>
      </c>
      <c r="I976" s="21"/>
    </row>
    <row r="977" spans="1:9" ht="15.75" x14ac:dyDescent="0.25">
      <c r="A977" s="70">
        <v>42803</v>
      </c>
      <c r="B977" s="71" t="s">
        <v>8769</v>
      </c>
      <c r="C977" s="20">
        <v>103755</v>
      </c>
      <c r="D977" s="4" t="s">
        <v>335</v>
      </c>
      <c r="E977" s="17">
        <v>1676.4</v>
      </c>
      <c r="F977" s="78">
        <v>42807</v>
      </c>
      <c r="G977" s="17">
        <f t="shared" si="31"/>
        <v>1676.4</v>
      </c>
      <c r="H977" s="17">
        <f t="shared" si="32"/>
        <v>0</v>
      </c>
      <c r="I977" s="21"/>
    </row>
    <row r="978" spans="1:9" ht="15.75" x14ac:dyDescent="0.25">
      <c r="A978" s="70">
        <v>42803</v>
      </c>
      <c r="B978" s="71" t="s">
        <v>8770</v>
      </c>
      <c r="C978" s="20">
        <v>103756</v>
      </c>
      <c r="D978" s="4" t="s">
        <v>57</v>
      </c>
      <c r="E978" s="17">
        <v>470</v>
      </c>
      <c r="F978" s="78">
        <v>42803</v>
      </c>
      <c r="G978" s="17">
        <f t="shared" si="31"/>
        <v>470</v>
      </c>
      <c r="H978" s="17">
        <f t="shared" si="32"/>
        <v>0</v>
      </c>
      <c r="I978" s="21"/>
    </row>
    <row r="979" spans="1:9" ht="15.75" x14ac:dyDescent="0.25">
      <c r="A979" s="70">
        <v>42803</v>
      </c>
      <c r="B979" s="71" t="s">
        <v>8771</v>
      </c>
      <c r="C979" s="20">
        <v>103757</v>
      </c>
      <c r="D979" s="4" t="s">
        <v>240</v>
      </c>
      <c r="E979" s="17">
        <v>6156.2</v>
      </c>
      <c r="F979" s="78">
        <v>42803</v>
      </c>
      <c r="G979" s="17">
        <f t="shared" si="31"/>
        <v>6156.2</v>
      </c>
      <c r="H979" s="17">
        <f t="shared" si="32"/>
        <v>0</v>
      </c>
      <c r="I979" s="21"/>
    </row>
    <row r="980" spans="1:9" ht="15.75" x14ac:dyDescent="0.25">
      <c r="A980" s="70">
        <v>42803</v>
      </c>
      <c r="B980" s="71" t="s">
        <v>8772</v>
      </c>
      <c r="C980" s="20">
        <v>103758</v>
      </c>
      <c r="D980" s="4" t="s">
        <v>3998</v>
      </c>
      <c r="E980" s="17">
        <v>3473.6</v>
      </c>
      <c r="F980" s="78">
        <v>42812</v>
      </c>
      <c r="G980" s="17">
        <f t="shared" si="31"/>
        <v>3473.6</v>
      </c>
      <c r="H980" s="17">
        <f t="shared" si="32"/>
        <v>0</v>
      </c>
      <c r="I980" s="21"/>
    </row>
    <row r="981" spans="1:9" ht="15.75" x14ac:dyDescent="0.25">
      <c r="A981" s="70">
        <v>42803</v>
      </c>
      <c r="B981" s="71" t="s">
        <v>8773</v>
      </c>
      <c r="C981" s="20">
        <v>103759</v>
      </c>
      <c r="D981" s="4" t="s">
        <v>492</v>
      </c>
      <c r="E981" s="17">
        <v>16353.7</v>
      </c>
      <c r="F981" s="78">
        <v>42806</v>
      </c>
      <c r="G981" s="17">
        <f t="shared" si="31"/>
        <v>16353.7</v>
      </c>
      <c r="H981" s="17">
        <f t="shared" si="32"/>
        <v>0</v>
      </c>
      <c r="I981" s="21"/>
    </row>
    <row r="982" spans="1:9" ht="15.75" x14ac:dyDescent="0.25">
      <c r="A982" s="70">
        <v>42803</v>
      </c>
      <c r="B982" s="71" t="s">
        <v>8774</v>
      </c>
      <c r="C982" s="20">
        <v>103760</v>
      </c>
      <c r="D982" s="4" t="s">
        <v>30</v>
      </c>
      <c r="E982" s="17">
        <v>1804.4</v>
      </c>
      <c r="F982" s="78">
        <v>42803</v>
      </c>
      <c r="G982" s="17">
        <f t="shared" si="31"/>
        <v>1804.4</v>
      </c>
      <c r="H982" s="17">
        <f t="shared" si="32"/>
        <v>0</v>
      </c>
      <c r="I982" s="21"/>
    </row>
    <row r="983" spans="1:9" ht="15.75" x14ac:dyDescent="0.25">
      <c r="A983" s="70">
        <v>42803</v>
      </c>
      <c r="B983" s="71" t="s">
        <v>8775</v>
      </c>
      <c r="C983" s="20">
        <v>103761</v>
      </c>
      <c r="D983" s="4" t="s">
        <v>1830</v>
      </c>
      <c r="E983" s="17">
        <v>8906.4</v>
      </c>
      <c r="F983" s="78">
        <v>42803</v>
      </c>
      <c r="G983" s="17">
        <f t="shared" si="31"/>
        <v>8906.4</v>
      </c>
      <c r="H983" s="17">
        <f t="shared" si="32"/>
        <v>0</v>
      </c>
      <c r="I983" s="21"/>
    </row>
    <row r="984" spans="1:9" ht="15.75" x14ac:dyDescent="0.25">
      <c r="A984" s="70">
        <v>42803</v>
      </c>
      <c r="B984" s="71" t="s">
        <v>8776</v>
      </c>
      <c r="C984" s="20">
        <v>103762</v>
      </c>
      <c r="D984" s="4" t="s">
        <v>125</v>
      </c>
      <c r="E984" s="17">
        <v>6174</v>
      </c>
      <c r="F984" s="78">
        <v>42803</v>
      </c>
      <c r="G984" s="17">
        <f t="shared" si="31"/>
        <v>6174</v>
      </c>
      <c r="H984" s="17">
        <f t="shared" si="32"/>
        <v>0</v>
      </c>
      <c r="I984" s="21"/>
    </row>
    <row r="985" spans="1:9" ht="15.75" x14ac:dyDescent="0.25">
      <c r="A985" s="70">
        <v>42803</v>
      </c>
      <c r="B985" s="71" t="s">
        <v>8777</v>
      </c>
      <c r="C985" s="20">
        <v>103763</v>
      </c>
      <c r="D985" s="4" t="s">
        <v>470</v>
      </c>
      <c r="E985" s="17">
        <v>234.9</v>
      </c>
      <c r="F985" s="78">
        <v>42803</v>
      </c>
      <c r="G985" s="17">
        <f t="shared" si="31"/>
        <v>234.9</v>
      </c>
      <c r="H985" s="17">
        <f t="shared" si="32"/>
        <v>0</v>
      </c>
      <c r="I985" s="21"/>
    </row>
    <row r="986" spans="1:9" ht="15.75" x14ac:dyDescent="0.25">
      <c r="A986" s="70">
        <v>42803</v>
      </c>
      <c r="B986" s="71" t="s">
        <v>8778</v>
      </c>
      <c r="C986" s="20">
        <v>103764</v>
      </c>
      <c r="D986" s="4" t="s">
        <v>1830</v>
      </c>
      <c r="E986" s="17">
        <v>837.2</v>
      </c>
      <c r="F986" s="78">
        <v>42803</v>
      </c>
      <c r="G986" s="17">
        <f t="shared" si="31"/>
        <v>837.2</v>
      </c>
      <c r="H986" s="17">
        <f t="shared" si="32"/>
        <v>0</v>
      </c>
      <c r="I986" s="21"/>
    </row>
    <row r="987" spans="1:9" ht="15.75" x14ac:dyDescent="0.25">
      <c r="A987" s="70">
        <v>42803</v>
      </c>
      <c r="B987" s="71" t="s">
        <v>8779</v>
      </c>
      <c r="C987" s="20">
        <v>103765</v>
      </c>
      <c r="D987" s="4" t="s">
        <v>131</v>
      </c>
      <c r="E987" s="17">
        <v>10300.1</v>
      </c>
      <c r="F987" s="78">
        <v>42803</v>
      </c>
      <c r="G987" s="17">
        <f t="shared" si="31"/>
        <v>10300.1</v>
      </c>
      <c r="H987" s="17">
        <f t="shared" si="32"/>
        <v>0</v>
      </c>
      <c r="I987" s="21"/>
    </row>
    <row r="988" spans="1:9" ht="15.75" x14ac:dyDescent="0.25">
      <c r="A988" s="70">
        <v>42803</v>
      </c>
      <c r="B988" s="71" t="s">
        <v>8780</v>
      </c>
      <c r="C988" s="20">
        <v>103766</v>
      </c>
      <c r="D988" s="4" t="s">
        <v>125</v>
      </c>
      <c r="E988" s="17">
        <v>393.3</v>
      </c>
      <c r="F988" s="78">
        <v>42803</v>
      </c>
      <c r="G988" s="17">
        <f t="shared" si="31"/>
        <v>393.3</v>
      </c>
      <c r="H988" s="17">
        <f t="shared" si="32"/>
        <v>0</v>
      </c>
      <c r="I988" s="21"/>
    </row>
    <row r="989" spans="1:9" ht="15.75" x14ac:dyDescent="0.25">
      <c r="A989" s="70">
        <v>42803</v>
      </c>
      <c r="B989" s="71" t="s">
        <v>8781</v>
      </c>
      <c r="C989" s="20">
        <v>103767</v>
      </c>
      <c r="D989" s="4" t="s">
        <v>186</v>
      </c>
      <c r="E989" s="17">
        <v>3226.5</v>
      </c>
      <c r="F989" s="78">
        <v>42807</v>
      </c>
      <c r="G989" s="17">
        <f t="shared" si="31"/>
        <v>3226.5</v>
      </c>
      <c r="H989" s="17">
        <f t="shared" si="32"/>
        <v>0</v>
      </c>
      <c r="I989" s="21"/>
    </row>
    <row r="990" spans="1:9" ht="15.75" x14ac:dyDescent="0.25">
      <c r="A990" s="70">
        <v>42803</v>
      </c>
      <c r="B990" s="71" t="s">
        <v>8782</v>
      </c>
      <c r="C990" s="20">
        <v>103768</v>
      </c>
      <c r="D990" s="4" t="s">
        <v>1116</v>
      </c>
      <c r="E990" s="17">
        <v>3670.7</v>
      </c>
      <c r="F990" s="78">
        <v>42805</v>
      </c>
      <c r="G990" s="17">
        <f t="shared" si="31"/>
        <v>3670.7</v>
      </c>
      <c r="H990" s="17">
        <f t="shared" si="32"/>
        <v>0</v>
      </c>
      <c r="I990" s="21"/>
    </row>
    <row r="991" spans="1:9" ht="15.75" x14ac:dyDescent="0.25">
      <c r="A991" s="70">
        <v>42803</v>
      </c>
      <c r="B991" s="71" t="s">
        <v>8783</v>
      </c>
      <c r="C991" s="20">
        <v>103769</v>
      </c>
      <c r="D991" s="4" t="s">
        <v>30</v>
      </c>
      <c r="E991" s="17">
        <v>1133.7</v>
      </c>
      <c r="F991" s="78">
        <v>42804</v>
      </c>
      <c r="G991" s="17">
        <f t="shared" si="31"/>
        <v>1133.7</v>
      </c>
      <c r="H991" s="17">
        <f t="shared" si="32"/>
        <v>0</v>
      </c>
      <c r="I991" s="21"/>
    </row>
    <row r="992" spans="1:9" ht="15.75" x14ac:dyDescent="0.25">
      <c r="A992" s="70">
        <v>42803</v>
      </c>
      <c r="B992" s="71" t="s">
        <v>8784</v>
      </c>
      <c r="C992" s="20">
        <v>103770</v>
      </c>
      <c r="D992" s="4" t="s">
        <v>122</v>
      </c>
      <c r="E992" s="17">
        <v>7173.6</v>
      </c>
      <c r="F992" s="78">
        <v>42812</v>
      </c>
      <c r="G992" s="17">
        <f t="shared" si="31"/>
        <v>7173.6</v>
      </c>
      <c r="H992" s="17">
        <f t="shared" si="32"/>
        <v>0</v>
      </c>
      <c r="I992" s="21"/>
    </row>
    <row r="993" spans="1:9" ht="15.75" x14ac:dyDescent="0.25">
      <c r="A993" s="70">
        <v>42803</v>
      </c>
      <c r="B993" s="71" t="s">
        <v>8785</v>
      </c>
      <c r="C993" s="20">
        <v>103771</v>
      </c>
      <c r="D993" s="4" t="s">
        <v>205</v>
      </c>
      <c r="E993" s="17">
        <v>29931.99</v>
      </c>
      <c r="F993" s="78">
        <v>42847</v>
      </c>
      <c r="G993" s="17">
        <f t="shared" si="31"/>
        <v>29931.99</v>
      </c>
      <c r="H993" s="17">
        <f t="shared" si="32"/>
        <v>0</v>
      </c>
      <c r="I993" s="21"/>
    </row>
    <row r="994" spans="1:9" ht="15.75" x14ac:dyDescent="0.25">
      <c r="A994" s="70">
        <v>42803</v>
      </c>
      <c r="B994" s="71" t="s">
        <v>8786</v>
      </c>
      <c r="C994" s="20">
        <v>103772</v>
      </c>
      <c r="D994" s="15" t="s">
        <v>30</v>
      </c>
      <c r="E994" s="16">
        <v>0</v>
      </c>
      <c r="F994" s="145" t="s">
        <v>95</v>
      </c>
      <c r="G994" s="16">
        <f t="shared" si="31"/>
        <v>0</v>
      </c>
      <c r="H994" s="16">
        <f t="shared" si="32"/>
        <v>0</v>
      </c>
      <c r="I994" s="21"/>
    </row>
    <row r="995" spans="1:9" ht="15.75" x14ac:dyDescent="0.25">
      <c r="A995" s="70">
        <v>42803</v>
      </c>
      <c r="B995" s="71" t="s">
        <v>8787</v>
      </c>
      <c r="C995" s="20">
        <v>103773</v>
      </c>
      <c r="D995" s="4" t="s">
        <v>109</v>
      </c>
      <c r="E995" s="17">
        <v>185</v>
      </c>
      <c r="F995" s="78">
        <v>42804</v>
      </c>
      <c r="G995" s="17">
        <f t="shared" si="31"/>
        <v>185</v>
      </c>
      <c r="H995" s="17">
        <f t="shared" si="32"/>
        <v>0</v>
      </c>
      <c r="I995" s="21"/>
    </row>
    <row r="996" spans="1:9" ht="15.75" x14ac:dyDescent="0.25">
      <c r="A996" s="70">
        <v>42803</v>
      </c>
      <c r="B996" s="71" t="s">
        <v>8788</v>
      </c>
      <c r="C996" s="20">
        <v>103774</v>
      </c>
      <c r="D996" s="4" t="s">
        <v>30</v>
      </c>
      <c r="E996" s="17">
        <v>7444.8</v>
      </c>
      <c r="F996" s="78">
        <v>42804</v>
      </c>
      <c r="G996" s="17">
        <f t="shared" si="31"/>
        <v>7444.8</v>
      </c>
      <c r="H996" s="17">
        <f t="shared" si="32"/>
        <v>0</v>
      </c>
      <c r="I996" s="21"/>
    </row>
    <row r="997" spans="1:9" ht="15.75" x14ac:dyDescent="0.25">
      <c r="A997" s="70">
        <v>42803</v>
      </c>
      <c r="B997" s="71" t="s">
        <v>8789</v>
      </c>
      <c r="C997" s="20">
        <v>103775</v>
      </c>
      <c r="D997" s="4" t="s">
        <v>236</v>
      </c>
      <c r="E997" s="17">
        <v>30484.400000000001</v>
      </c>
      <c r="F997" s="83" t="s">
        <v>7783</v>
      </c>
      <c r="G997" s="22">
        <f>24649.19+5835.21</f>
        <v>30484.399999999998</v>
      </c>
      <c r="H997" s="22">
        <f t="shared" si="32"/>
        <v>0</v>
      </c>
      <c r="I997" s="21"/>
    </row>
    <row r="998" spans="1:9" ht="15.75" x14ac:dyDescent="0.25">
      <c r="A998" s="70">
        <v>42803</v>
      </c>
      <c r="B998" s="71" t="s">
        <v>8790</v>
      </c>
      <c r="C998" s="20">
        <v>103776</v>
      </c>
      <c r="D998" s="4" t="s">
        <v>3375</v>
      </c>
      <c r="E998" s="17">
        <v>1716</v>
      </c>
      <c r="F998" s="78">
        <v>42803</v>
      </c>
      <c r="G998" s="17">
        <f t="shared" si="31"/>
        <v>1716</v>
      </c>
      <c r="H998" s="17">
        <f t="shared" si="32"/>
        <v>0</v>
      </c>
      <c r="I998" s="21"/>
    </row>
    <row r="999" spans="1:9" ht="15.75" x14ac:dyDescent="0.25">
      <c r="A999" s="70">
        <v>42803</v>
      </c>
      <c r="B999" s="71" t="s">
        <v>8791</v>
      </c>
      <c r="C999" s="20">
        <v>103777</v>
      </c>
      <c r="D999" s="4" t="s">
        <v>305</v>
      </c>
      <c r="E999" s="17">
        <v>4102.6000000000004</v>
      </c>
      <c r="F999" s="78">
        <v>42809</v>
      </c>
      <c r="G999" s="17">
        <f t="shared" si="31"/>
        <v>4102.6000000000004</v>
      </c>
      <c r="H999" s="17">
        <f t="shared" si="32"/>
        <v>0</v>
      </c>
      <c r="I999" s="21"/>
    </row>
    <row r="1000" spans="1:9" ht="15.75" x14ac:dyDescent="0.25">
      <c r="A1000" s="70">
        <v>42803</v>
      </c>
      <c r="B1000" s="71" t="s">
        <v>8792</v>
      </c>
      <c r="C1000" s="20">
        <v>103778</v>
      </c>
      <c r="D1000" s="4" t="s">
        <v>476</v>
      </c>
      <c r="E1000" s="17">
        <v>11793.2</v>
      </c>
      <c r="F1000" s="78">
        <v>42808</v>
      </c>
      <c r="G1000" s="17">
        <f t="shared" si="31"/>
        <v>11793.2</v>
      </c>
      <c r="H1000" s="17">
        <f t="shared" si="32"/>
        <v>0</v>
      </c>
      <c r="I1000" s="21"/>
    </row>
    <row r="1001" spans="1:9" ht="15.75" x14ac:dyDescent="0.25">
      <c r="A1001" s="70">
        <v>42803</v>
      </c>
      <c r="B1001" s="71" t="s">
        <v>8793</v>
      </c>
      <c r="C1001" s="20">
        <v>103779</v>
      </c>
      <c r="D1001" s="4" t="s">
        <v>472</v>
      </c>
      <c r="E1001" s="17">
        <v>10378.5</v>
      </c>
      <c r="F1001" s="78">
        <v>42808</v>
      </c>
      <c r="G1001" s="17">
        <f t="shared" si="31"/>
        <v>10378.5</v>
      </c>
      <c r="H1001" s="17">
        <f t="shared" si="32"/>
        <v>0</v>
      </c>
      <c r="I1001" s="21"/>
    </row>
    <row r="1002" spans="1:9" ht="15.75" x14ac:dyDescent="0.25">
      <c r="A1002" s="70">
        <v>42803</v>
      </c>
      <c r="B1002" s="71" t="s">
        <v>8794</v>
      </c>
      <c r="C1002" s="20">
        <v>103780</v>
      </c>
      <c r="D1002" s="4" t="s">
        <v>12</v>
      </c>
      <c r="E1002" s="17">
        <v>996.2</v>
      </c>
      <c r="F1002" s="78">
        <v>42803</v>
      </c>
      <c r="G1002" s="17">
        <f t="shared" si="31"/>
        <v>996.2</v>
      </c>
      <c r="H1002" s="17">
        <f t="shared" si="32"/>
        <v>0</v>
      </c>
      <c r="I1002" s="21"/>
    </row>
    <row r="1003" spans="1:9" ht="15.75" x14ac:dyDescent="0.25">
      <c r="A1003" s="70">
        <v>42803</v>
      </c>
      <c r="B1003" s="71" t="s">
        <v>8795</v>
      </c>
      <c r="C1003" s="20">
        <v>103781</v>
      </c>
      <c r="D1003" s="4" t="s">
        <v>30</v>
      </c>
      <c r="E1003" s="17">
        <v>2693.9</v>
      </c>
      <c r="F1003" s="78">
        <v>42803</v>
      </c>
      <c r="G1003" s="17">
        <f t="shared" si="31"/>
        <v>2693.9</v>
      </c>
      <c r="H1003" s="17">
        <f t="shared" si="32"/>
        <v>0</v>
      </c>
      <c r="I1003" s="21"/>
    </row>
    <row r="1004" spans="1:9" ht="15.75" x14ac:dyDescent="0.25">
      <c r="A1004" s="70">
        <v>42803</v>
      </c>
      <c r="B1004" s="71" t="s">
        <v>8796</v>
      </c>
      <c r="C1004" s="20">
        <v>103782</v>
      </c>
      <c r="D1004" s="4" t="s">
        <v>10</v>
      </c>
      <c r="E1004" s="17">
        <v>6650.4</v>
      </c>
      <c r="F1004" s="78">
        <v>42805</v>
      </c>
      <c r="G1004" s="17">
        <f t="shared" si="31"/>
        <v>6650.4</v>
      </c>
      <c r="H1004" s="17">
        <f t="shared" si="32"/>
        <v>0</v>
      </c>
      <c r="I1004" s="21"/>
    </row>
    <row r="1005" spans="1:9" ht="15.75" x14ac:dyDescent="0.25">
      <c r="A1005" s="70">
        <v>42803</v>
      </c>
      <c r="B1005" s="71" t="s">
        <v>8797</v>
      </c>
      <c r="C1005" s="20">
        <v>103783</v>
      </c>
      <c r="D1005" s="4" t="s">
        <v>10</v>
      </c>
      <c r="E1005" s="17">
        <v>39468</v>
      </c>
      <c r="F1005" s="78">
        <v>42805</v>
      </c>
      <c r="G1005" s="17">
        <f t="shared" si="31"/>
        <v>39468</v>
      </c>
      <c r="H1005" s="17">
        <f t="shared" si="32"/>
        <v>0</v>
      </c>
      <c r="I1005" s="21"/>
    </row>
    <row r="1006" spans="1:9" ht="15.75" x14ac:dyDescent="0.25">
      <c r="A1006" s="70">
        <v>42803</v>
      </c>
      <c r="B1006" s="71" t="s">
        <v>8798</v>
      </c>
      <c r="C1006" s="20">
        <v>103784</v>
      </c>
      <c r="D1006" s="4" t="s">
        <v>10</v>
      </c>
      <c r="E1006" s="17">
        <v>11707.2</v>
      </c>
      <c r="F1006" s="78">
        <v>42805</v>
      </c>
      <c r="G1006" s="17">
        <f t="shared" si="31"/>
        <v>11707.2</v>
      </c>
      <c r="H1006" s="17">
        <f t="shared" si="32"/>
        <v>0</v>
      </c>
      <c r="I1006" s="21"/>
    </row>
    <row r="1007" spans="1:9" ht="15.75" x14ac:dyDescent="0.25">
      <c r="A1007" s="70">
        <v>42803</v>
      </c>
      <c r="B1007" s="71" t="s">
        <v>8799</v>
      </c>
      <c r="C1007" s="20">
        <v>103785</v>
      </c>
      <c r="D1007" s="4" t="s">
        <v>176</v>
      </c>
      <c r="E1007" s="17">
        <v>1679.6</v>
      </c>
      <c r="F1007" s="78">
        <v>42803</v>
      </c>
      <c r="G1007" s="17">
        <f t="shared" si="31"/>
        <v>1679.6</v>
      </c>
      <c r="H1007" s="17">
        <f t="shared" si="32"/>
        <v>0</v>
      </c>
      <c r="I1007" s="21"/>
    </row>
    <row r="1008" spans="1:9" ht="15.75" x14ac:dyDescent="0.25">
      <c r="A1008" s="70">
        <v>42803</v>
      </c>
      <c r="B1008" s="71" t="s">
        <v>8800</v>
      </c>
      <c r="C1008" s="20">
        <v>103786</v>
      </c>
      <c r="D1008" s="4" t="s">
        <v>28</v>
      </c>
      <c r="E1008" s="17">
        <v>21225.599999999999</v>
      </c>
      <c r="F1008" s="78">
        <v>42803</v>
      </c>
      <c r="G1008" s="17">
        <f t="shared" si="31"/>
        <v>21225.599999999999</v>
      </c>
      <c r="H1008" s="17">
        <f t="shared" si="32"/>
        <v>0</v>
      </c>
      <c r="I1008" s="21"/>
    </row>
    <row r="1009" spans="1:9" ht="15.75" x14ac:dyDescent="0.25">
      <c r="A1009" s="70">
        <v>42803</v>
      </c>
      <c r="B1009" s="71" t="s">
        <v>8801</v>
      </c>
      <c r="C1009" s="20">
        <v>103787</v>
      </c>
      <c r="D1009" s="4" t="s">
        <v>30</v>
      </c>
      <c r="E1009" s="17">
        <v>1954.2</v>
      </c>
      <c r="F1009" s="78">
        <v>42803</v>
      </c>
      <c r="G1009" s="17">
        <f t="shared" si="31"/>
        <v>1954.2</v>
      </c>
      <c r="H1009" s="17">
        <f t="shared" si="32"/>
        <v>0</v>
      </c>
      <c r="I1009" s="21"/>
    </row>
    <row r="1010" spans="1:9" ht="15.75" x14ac:dyDescent="0.25">
      <c r="A1010" s="70">
        <v>42803</v>
      </c>
      <c r="B1010" s="71" t="s">
        <v>8802</v>
      </c>
      <c r="C1010" s="20">
        <v>103788</v>
      </c>
      <c r="D1010" s="4" t="s">
        <v>205</v>
      </c>
      <c r="E1010" s="17">
        <v>29303.34</v>
      </c>
      <c r="F1010" s="78">
        <v>42847</v>
      </c>
      <c r="G1010" s="17">
        <f t="shared" si="31"/>
        <v>29303.34</v>
      </c>
      <c r="H1010" s="17">
        <f t="shared" si="32"/>
        <v>0</v>
      </c>
      <c r="I1010" s="21"/>
    </row>
    <row r="1011" spans="1:9" ht="15.75" x14ac:dyDescent="0.25">
      <c r="A1011" s="70">
        <v>42803</v>
      </c>
      <c r="B1011" s="71" t="s">
        <v>8803</v>
      </c>
      <c r="C1011" s="20">
        <v>103789</v>
      </c>
      <c r="D1011" s="4" t="s">
        <v>264</v>
      </c>
      <c r="E1011" s="17">
        <v>14600</v>
      </c>
      <c r="F1011" s="78">
        <v>42803</v>
      </c>
      <c r="G1011" s="17">
        <f t="shared" si="31"/>
        <v>14600</v>
      </c>
      <c r="H1011" s="17">
        <f t="shared" si="32"/>
        <v>0</v>
      </c>
      <c r="I1011" s="21"/>
    </row>
    <row r="1012" spans="1:9" ht="15.75" x14ac:dyDescent="0.25">
      <c r="A1012" s="70">
        <v>42803</v>
      </c>
      <c r="B1012" s="71" t="s">
        <v>8804</v>
      </c>
      <c r="C1012" s="20">
        <v>103790</v>
      </c>
      <c r="D1012" s="4" t="s">
        <v>30</v>
      </c>
      <c r="E1012" s="17">
        <v>20056</v>
      </c>
      <c r="F1012" s="78">
        <v>42803</v>
      </c>
      <c r="G1012" s="17">
        <f t="shared" si="31"/>
        <v>20056</v>
      </c>
      <c r="H1012" s="17">
        <f t="shared" si="32"/>
        <v>0</v>
      </c>
      <c r="I1012" s="21"/>
    </row>
    <row r="1013" spans="1:9" ht="15.75" x14ac:dyDescent="0.25">
      <c r="A1013" s="70">
        <v>42803</v>
      </c>
      <c r="B1013" s="71" t="s">
        <v>8805</v>
      </c>
      <c r="C1013" s="20">
        <v>103791</v>
      </c>
      <c r="D1013" s="15" t="s">
        <v>30</v>
      </c>
      <c r="E1013" s="16">
        <v>0</v>
      </c>
      <c r="F1013" s="145" t="s">
        <v>95</v>
      </c>
      <c r="G1013" s="16">
        <f t="shared" si="31"/>
        <v>0</v>
      </c>
      <c r="H1013" s="16">
        <f t="shared" si="32"/>
        <v>0</v>
      </c>
      <c r="I1013" s="21"/>
    </row>
    <row r="1014" spans="1:9" ht="15.75" x14ac:dyDescent="0.25">
      <c r="A1014" s="70">
        <v>42803</v>
      </c>
      <c r="B1014" s="71" t="s">
        <v>8806</v>
      </c>
      <c r="C1014" s="20">
        <v>103792</v>
      </c>
      <c r="D1014" s="4" t="s">
        <v>231</v>
      </c>
      <c r="E1014" s="17">
        <v>3002.4</v>
      </c>
      <c r="F1014" s="78">
        <v>42804</v>
      </c>
      <c r="G1014" s="17">
        <f t="shared" si="31"/>
        <v>3002.4</v>
      </c>
      <c r="H1014" s="17">
        <f t="shared" si="32"/>
        <v>0</v>
      </c>
      <c r="I1014" s="21"/>
    </row>
    <row r="1015" spans="1:9" ht="15.75" x14ac:dyDescent="0.25">
      <c r="A1015" s="70">
        <v>42803</v>
      </c>
      <c r="B1015" s="71" t="s">
        <v>8807</v>
      </c>
      <c r="C1015" s="20">
        <v>103793</v>
      </c>
      <c r="D1015" s="15" t="s">
        <v>923</v>
      </c>
      <c r="E1015" s="16">
        <v>0</v>
      </c>
      <c r="F1015" s="145" t="s">
        <v>95</v>
      </c>
      <c r="G1015" s="16">
        <f t="shared" si="31"/>
        <v>0</v>
      </c>
      <c r="H1015" s="16">
        <f t="shared" si="32"/>
        <v>0</v>
      </c>
      <c r="I1015" s="21"/>
    </row>
    <row r="1016" spans="1:9" ht="15.75" x14ac:dyDescent="0.25">
      <c r="A1016" s="70">
        <v>42803</v>
      </c>
      <c r="B1016" s="71" t="s">
        <v>8808</v>
      </c>
      <c r="C1016" s="20">
        <v>103794</v>
      </c>
      <c r="D1016" s="4" t="s">
        <v>30</v>
      </c>
      <c r="E1016" s="17">
        <v>18387.2</v>
      </c>
      <c r="F1016" s="78">
        <v>42804</v>
      </c>
      <c r="G1016" s="17">
        <f t="shared" si="31"/>
        <v>18387.2</v>
      </c>
      <c r="H1016" s="17">
        <f t="shared" si="32"/>
        <v>0</v>
      </c>
      <c r="I1016" s="21"/>
    </row>
    <row r="1017" spans="1:9" ht="15.75" x14ac:dyDescent="0.25">
      <c r="A1017" s="70">
        <v>42803</v>
      </c>
      <c r="B1017" s="71" t="s">
        <v>8809</v>
      </c>
      <c r="C1017" s="20">
        <v>103795</v>
      </c>
      <c r="D1017" s="4" t="s">
        <v>250</v>
      </c>
      <c r="E1017" s="17">
        <v>990</v>
      </c>
      <c r="F1017" s="78">
        <v>42805</v>
      </c>
      <c r="G1017" s="17">
        <f t="shared" si="31"/>
        <v>990</v>
      </c>
      <c r="H1017" s="17">
        <f t="shared" si="32"/>
        <v>0</v>
      </c>
      <c r="I1017" s="21"/>
    </row>
    <row r="1018" spans="1:9" ht="15.75" x14ac:dyDescent="0.25">
      <c r="A1018" s="70">
        <v>42803</v>
      </c>
      <c r="B1018" s="71" t="s">
        <v>8810</v>
      </c>
      <c r="C1018" s="20">
        <v>103796</v>
      </c>
      <c r="D1018" s="4" t="s">
        <v>21</v>
      </c>
      <c r="E1018" s="17">
        <v>942</v>
      </c>
      <c r="F1018" s="78">
        <v>42815</v>
      </c>
      <c r="G1018" s="17">
        <f t="shared" si="31"/>
        <v>942</v>
      </c>
      <c r="H1018" s="17">
        <f t="shared" si="32"/>
        <v>0</v>
      </c>
      <c r="I1018" s="21"/>
    </row>
    <row r="1019" spans="1:9" ht="15.75" x14ac:dyDescent="0.25">
      <c r="A1019" s="70">
        <v>42803</v>
      </c>
      <c r="B1019" s="71" t="s">
        <v>8811</v>
      </c>
      <c r="C1019" s="20">
        <v>103797</v>
      </c>
      <c r="D1019" s="4" t="s">
        <v>528</v>
      </c>
      <c r="E1019" s="17">
        <v>10330</v>
      </c>
      <c r="F1019" s="78">
        <v>42804</v>
      </c>
      <c r="G1019" s="17">
        <f t="shared" si="31"/>
        <v>10330</v>
      </c>
      <c r="H1019" s="17">
        <f t="shared" si="32"/>
        <v>0</v>
      </c>
      <c r="I1019" s="21"/>
    </row>
    <row r="1020" spans="1:9" ht="15.75" x14ac:dyDescent="0.25">
      <c r="A1020" s="70">
        <v>42803</v>
      </c>
      <c r="B1020" s="71" t="s">
        <v>8812</v>
      </c>
      <c r="C1020" s="20">
        <v>103798</v>
      </c>
      <c r="D1020" s="4" t="s">
        <v>656</v>
      </c>
      <c r="E1020" s="17">
        <v>8013.6</v>
      </c>
      <c r="F1020" s="78">
        <v>42804</v>
      </c>
      <c r="G1020" s="17">
        <f t="shared" si="31"/>
        <v>8013.6</v>
      </c>
      <c r="H1020" s="17">
        <f t="shared" si="32"/>
        <v>0</v>
      </c>
      <c r="I1020" s="21"/>
    </row>
    <row r="1021" spans="1:9" ht="15.75" x14ac:dyDescent="0.25">
      <c r="A1021" s="70">
        <v>42803</v>
      </c>
      <c r="B1021" s="71" t="s">
        <v>8813</v>
      </c>
      <c r="C1021" s="20">
        <v>103799</v>
      </c>
      <c r="D1021" s="4" t="s">
        <v>193</v>
      </c>
      <c r="E1021" s="17">
        <v>1830.8</v>
      </c>
      <c r="F1021" s="78">
        <v>42804</v>
      </c>
      <c r="G1021" s="17">
        <f t="shared" si="31"/>
        <v>1830.8</v>
      </c>
      <c r="H1021" s="17">
        <f t="shared" si="32"/>
        <v>0</v>
      </c>
      <c r="I1021" s="21"/>
    </row>
    <row r="1022" spans="1:9" ht="15.75" x14ac:dyDescent="0.25">
      <c r="A1022" s="70">
        <v>42803</v>
      </c>
      <c r="B1022" s="71" t="s">
        <v>8814</v>
      </c>
      <c r="C1022" s="20">
        <v>103800</v>
      </c>
      <c r="D1022" s="4" t="s">
        <v>182</v>
      </c>
      <c r="E1022" s="17">
        <v>3760</v>
      </c>
      <c r="F1022" s="78">
        <v>42804</v>
      </c>
      <c r="G1022" s="17">
        <f t="shared" si="31"/>
        <v>3760</v>
      </c>
      <c r="H1022" s="17">
        <f t="shared" si="32"/>
        <v>0</v>
      </c>
      <c r="I1022" s="21"/>
    </row>
    <row r="1023" spans="1:9" ht="15.75" x14ac:dyDescent="0.25">
      <c r="A1023" s="70">
        <v>42803</v>
      </c>
      <c r="B1023" s="71" t="s">
        <v>8815</v>
      </c>
      <c r="C1023" s="20">
        <v>103801</v>
      </c>
      <c r="D1023" s="4" t="s">
        <v>630</v>
      </c>
      <c r="E1023" s="17">
        <v>3160.92</v>
      </c>
      <c r="F1023" s="78">
        <v>42804</v>
      </c>
      <c r="G1023" s="17">
        <f t="shared" si="31"/>
        <v>3160.92</v>
      </c>
      <c r="H1023" s="17">
        <f t="shared" si="32"/>
        <v>0</v>
      </c>
    </row>
    <row r="1024" spans="1:9" ht="15.75" x14ac:dyDescent="0.25">
      <c r="A1024" s="70">
        <v>42803</v>
      </c>
      <c r="B1024" s="71" t="s">
        <v>8816</v>
      </c>
      <c r="C1024" s="20">
        <v>103802</v>
      </c>
      <c r="D1024" s="4" t="s">
        <v>367</v>
      </c>
      <c r="E1024" s="17">
        <v>1350</v>
      </c>
      <c r="F1024" s="78">
        <v>42803</v>
      </c>
      <c r="G1024" s="17">
        <f t="shared" si="31"/>
        <v>1350</v>
      </c>
      <c r="H1024" s="17">
        <f t="shared" si="32"/>
        <v>0</v>
      </c>
      <c r="I1024" s="21"/>
    </row>
    <row r="1025" spans="1:8" ht="15.75" x14ac:dyDescent="0.25">
      <c r="A1025" s="70">
        <v>42803</v>
      </c>
      <c r="B1025" s="71" t="s">
        <v>8817</v>
      </c>
      <c r="C1025" s="20">
        <v>103803</v>
      </c>
      <c r="D1025" s="4" t="s">
        <v>55</v>
      </c>
      <c r="E1025" s="17">
        <v>1398.6</v>
      </c>
      <c r="F1025" s="78">
        <v>42803</v>
      </c>
      <c r="G1025" s="17">
        <f t="shared" si="31"/>
        <v>1398.6</v>
      </c>
      <c r="H1025" s="17">
        <f t="shared" si="32"/>
        <v>0</v>
      </c>
    </row>
    <row r="1026" spans="1:8" ht="15.75" x14ac:dyDescent="0.25">
      <c r="A1026" s="70">
        <v>42803</v>
      </c>
      <c r="B1026" s="71" t="s">
        <v>8818</v>
      </c>
      <c r="C1026" s="20">
        <v>103804</v>
      </c>
      <c r="D1026" s="4" t="s">
        <v>1789</v>
      </c>
      <c r="E1026" s="17">
        <v>7550</v>
      </c>
      <c r="F1026" s="78">
        <v>42803</v>
      </c>
      <c r="G1026" s="17">
        <f t="shared" si="31"/>
        <v>7550</v>
      </c>
      <c r="H1026" s="17">
        <f t="shared" si="32"/>
        <v>0</v>
      </c>
    </row>
    <row r="1027" spans="1:8" ht="15.75" x14ac:dyDescent="0.25">
      <c r="A1027" s="70">
        <v>42803</v>
      </c>
      <c r="B1027" s="71" t="s">
        <v>8819</v>
      </c>
      <c r="C1027" s="20">
        <v>103805</v>
      </c>
      <c r="D1027" s="4" t="s">
        <v>222</v>
      </c>
      <c r="E1027" s="17">
        <v>182381</v>
      </c>
      <c r="F1027" s="78">
        <v>42807</v>
      </c>
      <c r="G1027" s="17">
        <f t="shared" si="31"/>
        <v>182381</v>
      </c>
      <c r="H1027" s="17">
        <f t="shared" si="32"/>
        <v>0</v>
      </c>
    </row>
    <row r="1028" spans="1:8" ht="15.75" x14ac:dyDescent="0.25">
      <c r="A1028" s="70">
        <v>42803</v>
      </c>
      <c r="B1028" s="71" t="s">
        <v>8820</v>
      </c>
      <c r="C1028" s="20">
        <v>103806</v>
      </c>
      <c r="D1028" s="15" t="s">
        <v>7149</v>
      </c>
      <c r="E1028" s="16">
        <v>0</v>
      </c>
      <c r="F1028" s="145" t="s">
        <v>95</v>
      </c>
      <c r="G1028" s="16">
        <f t="shared" ref="G1028:G1091" si="33">E1028</f>
        <v>0</v>
      </c>
      <c r="H1028" s="16">
        <f t="shared" ref="H1028:H1091" si="34">E1028-G1028</f>
        <v>0</v>
      </c>
    </row>
    <row r="1029" spans="1:8" ht="15.75" x14ac:dyDescent="0.25">
      <c r="A1029" s="70">
        <v>42803</v>
      </c>
      <c r="B1029" s="71" t="s">
        <v>8821</v>
      </c>
      <c r="C1029" s="20">
        <v>103807</v>
      </c>
      <c r="D1029" s="4" t="s">
        <v>7149</v>
      </c>
      <c r="E1029" s="17">
        <v>11374</v>
      </c>
      <c r="F1029" s="78">
        <v>42803</v>
      </c>
      <c r="G1029" s="17">
        <f t="shared" si="33"/>
        <v>11374</v>
      </c>
      <c r="H1029" s="17">
        <f t="shared" si="34"/>
        <v>0</v>
      </c>
    </row>
    <row r="1030" spans="1:8" ht="15.75" x14ac:dyDescent="0.25">
      <c r="A1030" s="70">
        <v>42803</v>
      </c>
      <c r="B1030" s="71" t="s">
        <v>8822</v>
      </c>
      <c r="C1030" s="20">
        <v>103808</v>
      </c>
      <c r="D1030" s="4" t="s">
        <v>10</v>
      </c>
      <c r="E1030" s="17">
        <v>62720.3</v>
      </c>
      <c r="F1030" s="78">
        <v>42805</v>
      </c>
      <c r="G1030" s="17">
        <f t="shared" si="33"/>
        <v>62720.3</v>
      </c>
      <c r="H1030" s="17">
        <f t="shared" si="34"/>
        <v>0</v>
      </c>
    </row>
    <row r="1031" spans="1:8" ht="15.75" x14ac:dyDescent="0.25">
      <c r="A1031" s="70">
        <v>42803</v>
      </c>
      <c r="B1031" s="72" t="s">
        <v>8823</v>
      </c>
      <c r="C1031" s="80">
        <v>103809</v>
      </c>
      <c r="D1031" s="81" t="s">
        <v>10</v>
      </c>
      <c r="E1031" s="87">
        <v>187871.92</v>
      </c>
      <c r="F1031" s="83" t="s">
        <v>8824</v>
      </c>
      <c r="G1031" s="88">
        <f>38747.26+149124.66</f>
        <v>187871.92</v>
      </c>
      <c r="H1031" s="88">
        <f t="shared" si="34"/>
        <v>0</v>
      </c>
    </row>
    <row r="1032" spans="1:8" ht="15.75" x14ac:dyDescent="0.25">
      <c r="A1032" s="70">
        <v>42803</v>
      </c>
      <c r="B1032" s="71" t="s">
        <v>8825</v>
      </c>
      <c r="C1032" s="20">
        <v>103810</v>
      </c>
      <c r="D1032" s="4" t="s">
        <v>531</v>
      </c>
      <c r="E1032" s="17">
        <v>30484.400000000001</v>
      </c>
      <c r="F1032" s="78">
        <v>42803</v>
      </c>
      <c r="G1032" s="17">
        <f t="shared" si="33"/>
        <v>30484.400000000001</v>
      </c>
      <c r="H1032" s="17">
        <f t="shared" si="34"/>
        <v>0</v>
      </c>
    </row>
    <row r="1033" spans="1:8" ht="15.75" x14ac:dyDescent="0.25">
      <c r="A1033" s="70">
        <v>42803</v>
      </c>
      <c r="B1033" s="71" t="s">
        <v>8826</v>
      </c>
      <c r="C1033" s="20">
        <v>103811</v>
      </c>
      <c r="D1033" s="4" t="s">
        <v>677</v>
      </c>
      <c r="E1033" s="17">
        <v>2535.4</v>
      </c>
      <c r="F1033" s="78">
        <v>42805</v>
      </c>
      <c r="G1033" s="17">
        <f t="shared" si="33"/>
        <v>2535.4</v>
      </c>
      <c r="H1033" s="17">
        <f t="shared" si="34"/>
        <v>0</v>
      </c>
    </row>
    <row r="1034" spans="1:8" ht="15.75" x14ac:dyDescent="0.25">
      <c r="A1034" s="70">
        <v>42803</v>
      </c>
      <c r="B1034" s="71" t="s">
        <v>8827</v>
      </c>
      <c r="C1034" s="20">
        <v>103812</v>
      </c>
      <c r="D1034" s="4" t="s">
        <v>680</v>
      </c>
      <c r="E1034" s="17">
        <v>1972</v>
      </c>
      <c r="F1034" s="78">
        <v>42805</v>
      </c>
      <c r="G1034" s="17">
        <f t="shared" si="33"/>
        <v>1972</v>
      </c>
      <c r="H1034" s="17">
        <f t="shared" si="34"/>
        <v>0</v>
      </c>
    </row>
    <row r="1035" spans="1:8" ht="15.75" x14ac:dyDescent="0.25">
      <c r="A1035" s="70">
        <v>42803</v>
      </c>
      <c r="B1035" s="71" t="s">
        <v>8828</v>
      </c>
      <c r="C1035" s="20">
        <v>103813</v>
      </c>
      <c r="D1035" s="4" t="s">
        <v>665</v>
      </c>
      <c r="E1035" s="17">
        <v>63094.28</v>
      </c>
      <c r="F1035" s="78">
        <v>42812</v>
      </c>
      <c r="G1035" s="17">
        <f t="shared" si="33"/>
        <v>63094.28</v>
      </c>
      <c r="H1035" s="17">
        <f t="shared" si="34"/>
        <v>0</v>
      </c>
    </row>
    <row r="1036" spans="1:8" ht="15.75" x14ac:dyDescent="0.25">
      <c r="A1036" s="70">
        <v>42803</v>
      </c>
      <c r="B1036" s="71" t="s">
        <v>8829</v>
      </c>
      <c r="C1036" s="20">
        <v>103814</v>
      </c>
      <c r="D1036" s="4" t="s">
        <v>1197</v>
      </c>
      <c r="E1036" s="17">
        <v>6073.2</v>
      </c>
      <c r="F1036" s="78">
        <v>42805</v>
      </c>
      <c r="G1036" s="17">
        <f t="shared" si="33"/>
        <v>6073.2</v>
      </c>
      <c r="H1036" s="17">
        <f t="shared" si="34"/>
        <v>0</v>
      </c>
    </row>
    <row r="1037" spans="1:8" ht="15.75" x14ac:dyDescent="0.25">
      <c r="A1037" s="70">
        <v>42803</v>
      </c>
      <c r="B1037" s="71" t="s">
        <v>8830</v>
      </c>
      <c r="C1037" s="20">
        <v>103815</v>
      </c>
      <c r="D1037" s="4" t="s">
        <v>673</v>
      </c>
      <c r="E1037" s="17">
        <v>2538.8000000000002</v>
      </c>
      <c r="F1037" s="78">
        <v>42805</v>
      </c>
      <c r="G1037" s="17">
        <f t="shared" si="33"/>
        <v>2538.8000000000002</v>
      </c>
      <c r="H1037" s="17">
        <f t="shared" si="34"/>
        <v>0</v>
      </c>
    </row>
    <row r="1038" spans="1:8" ht="15.75" x14ac:dyDescent="0.25">
      <c r="A1038" s="70">
        <v>42803</v>
      </c>
      <c r="B1038" s="71" t="s">
        <v>8831</v>
      </c>
      <c r="C1038" s="20">
        <v>103816</v>
      </c>
      <c r="D1038" s="4" t="s">
        <v>1598</v>
      </c>
      <c r="E1038" s="17">
        <v>2073.6</v>
      </c>
      <c r="F1038" s="78">
        <v>42805</v>
      </c>
      <c r="G1038" s="17">
        <f t="shared" si="33"/>
        <v>2073.6</v>
      </c>
      <c r="H1038" s="17">
        <f t="shared" si="34"/>
        <v>0</v>
      </c>
    </row>
    <row r="1039" spans="1:8" ht="15.75" x14ac:dyDescent="0.25">
      <c r="A1039" s="70">
        <v>42803</v>
      </c>
      <c r="B1039" s="71" t="s">
        <v>8832</v>
      </c>
      <c r="C1039" s="20">
        <v>103817</v>
      </c>
      <c r="D1039" s="4" t="s">
        <v>688</v>
      </c>
      <c r="E1039" s="17">
        <v>4788.8</v>
      </c>
      <c r="F1039" s="78">
        <v>42805</v>
      </c>
      <c r="G1039" s="17">
        <f t="shared" si="33"/>
        <v>4788.8</v>
      </c>
      <c r="H1039" s="17">
        <f t="shared" si="34"/>
        <v>0</v>
      </c>
    </row>
    <row r="1040" spans="1:8" ht="15.75" x14ac:dyDescent="0.25">
      <c r="A1040" s="70">
        <v>42803</v>
      </c>
      <c r="B1040" s="71" t="s">
        <v>8833</v>
      </c>
      <c r="C1040" s="20">
        <v>103818</v>
      </c>
      <c r="D1040" s="4" t="s">
        <v>686</v>
      </c>
      <c r="E1040" s="17">
        <v>13497.1</v>
      </c>
      <c r="F1040" s="78">
        <v>42805</v>
      </c>
      <c r="G1040" s="17">
        <f t="shared" si="33"/>
        <v>13497.1</v>
      </c>
      <c r="H1040" s="17">
        <f t="shared" si="34"/>
        <v>0</v>
      </c>
    </row>
    <row r="1041" spans="1:8" ht="15.75" x14ac:dyDescent="0.25">
      <c r="A1041" s="70">
        <v>42803</v>
      </c>
      <c r="B1041" s="71" t="s">
        <v>8834</v>
      </c>
      <c r="C1041" s="20">
        <v>103819</v>
      </c>
      <c r="D1041" s="4" t="s">
        <v>1589</v>
      </c>
      <c r="E1041" s="17">
        <v>10033.6</v>
      </c>
      <c r="F1041" s="78">
        <v>42805</v>
      </c>
      <c r="G1041" s="17">
        <f t="shared" si="33"/>
        <v>10033.6</v>
      </c>
      <c r="H1041" s="17">
        <f t="shared" si="34"/>
        <v>0</v>
      </c>
    </row>
    <row r="1042" spans="1:8" ht="15.75" x14ac:dyDescent="0.25">
      <c r="A1042" s="70">
        <v>42803</v>
      </c>
      <c r="B1042" s="71" t="s">
        <v>8835</v>
      </c>
      <c r="C1042" s="20">
        <v>103820</v>
      </c>
      <c r="D1042" s="4" t="s">
        <v>682</v>
      </c>
      <c r="E1042" s="17">
        <v>8034</v>
      </c>
      <c r="F1042" s="78">
        <v>42805</v>
      </c>
      <c r="G1042" s="17">
        <f t="shared" si="33"/>
        <v>8034</v>
      </c>
      <c r="H1042" s="17">
        <f t="shared" si="34"/>
        <v>0</v>
      </c>
    </row>
    <row r="1043" spans="1:8" ht="15.75" x14ac:dyDescent="0.25">
      <c r="A1043" s="70">
        <v>42803</v>
      </c>
      <c r="B1043" s="71" t="s">
        <v>8836</v>
      </c>
      <c r="C1043" s="20">
        <v>103821</v>
      </c>
      <c r="D1043" s="4" t="s">
        <v>670</v>
      </c>
      <c r="E1043" s="17">
        <v>167622.5</v>
      </c>
      <c r="F1043" s="78">
        <v>42810</v>
      </c>
      <c r="G1043" s="17">
        <f t="shared" si="33"/>
        <v>167622.5</v>
      </c>
      <c r="H1043" s="17">
        <f t="shared" si="34"/>
        <v>0</v>
      </c>
    </row>
    <row r="1044" spans="1:8" ht="15.75" x14ac:dyDescent="0.25">
      <c r="A1044" s="70">
        <v>42803</v>
      </c>
      <c r="B1044" s="71" t="s">
        <v>8837</v>
      </c>
      <c r="C1044" s="20">
        <v>103822</v>
      </c>
      <c r="D1044" s="4" t="s">
        <v>3514</v>
      </c>
      <c r="E1044" s="17">
        <v>1592</v>
      </c>
      <c r="F1044" s="78">
        <v>42805</v>
      </c>
      <c r="G1044" s="17">
        <f t="shared" si="33"/>
        <v>1592</v>
      </c>
      <c r="H1044" s="17">
        <f t="shared" si="34"/>
        <v>0</v>
      </c>
    </row>
    <row r="1045" spans="1:8" ht="30" x14ac:dyDescent="0.25">
      <c r="A1045" s="70">
        <v>42803</v>
      </c>
      <c r="B1045" s="71" t="s">
        <v>8838</v>
      </c>
      <c r="C1045" s="20">
        <v>103823</v>
      </c>
      <c r="D1045" s="4" t="s">
        <v>55</v>
      </c>
      <c r="E1045" s="17">
        <v>22293.4</v>
      </c>
      <c r="F1045" s="83" t="s">
        <v>8839</v>
      </c>
      <c r="G1045" s="22">
        <f>15000+7293.4</f>
        <v>22293.4</v>
      </c>
      <c r="H1045" s="22">
        <f t="shared" si="34"/>
        <v>0</v>
      </c>
    </row>
    <row r="1046" spans="1:8" ht="15.75" x14ac:dyDescent="0.25">
      <c r="A1046" s="70">
        <v>42803</v>
      </c>
      <c r="B1046" s="71" t="s">
        <v>8840</v>
      </c>
      <c r="C1046" s="20">
        <v>103824</v>
      </c>
      <c r="D1046" s="4" t="s">
        <v>236</v>
      </c>
      <c r="E1046" s="17">
        <v>31075.32</v>
      </c>
      <c r="F1046" s="78">
        <v>42818</v>
      </c>
      <c r="G1046" s="17">
        <f t="shared" si="33"/>
        <v>31075.32</v>
      </c>
      <c r="H1046" s="17">
        <f t="shared" si="34"/>
        <v>0</v>
      </c>
    </row>
    <row r="1047" spans="1:8" ht="15.75" x14ac:dyDescent="0.25">
      <c r="A1047" s="70">
        <v>42803</v>
      </c>
      <c r="B1047" s="71" t="s">
        <v>8841</v>
      </c>
      <c r="C1047" s="20">
        <v>103825</v>
      </c>
      <c r="D1047" s="4" t="s">
        <v>354</v>
      </c>
      <c r="E1047" s="17">
        <v>1842.8</v>
      </c>
      <c r="F1047" s="78">
        <v>42803</v>
      </c>
      <c r="G1047" s="17">
        <f t="shared" si="33"/>
        <v>1842.8</v>
      </c>
      <c r="H1047" s="17">
        <f t="shared" si="34"/>
        <v>0</v>
      </c>
    </row>
    <row r="1048" spans="1:8" ht="15.75" x14ac:dyDescent="0.25">
      <c r="A1048" s="70">
        <v>42803</v>
      </c>
      <c r="B1048" s="71" t="s">
        <v>8842</v>
      </c>
      <c r="C1048" s="20">
        <v>103826</v>
      </c>
      <c r="D1048" s="4" t="s">
        <v>211</v>
      </c>
      <c r="E1048" s="17">
        <v>8676.7999999999993</v>
      </c>
      <c r="F1048" s="78">
        <v>42803</v>
      </c>
      <c r="G1048" s="17">
        <f t="shared" si="33"/>
        <v>8676.7999999999993</v>
      </c>
      <c r="H1048" s="17">
        <f t="shared" si="34"/>
        <v>0</v>
      </c>
    </row>
    <row r="1049" spans="1:8" ht="15.75" x14ac:dyDescent="0.25">
      <c r="A1049" s="70">
        <v>42803</v>
      </c>
      <c r="B1049" s="71" t="s">
        <v>8843</v>
      </c>
      <c r="C1049" s="20">
        <v>103827</v>
      </c>
      <c r="D1049" s="4" t="s">
        <v>220</v>
      </c>
      <c r="E1049" s="17">
        <v>4328.8</v>
      </c>
      <c r="F1049" s="78">
        <v>42804</v>
      </c>
      <c r="G1049" s="17">
        <f t="shared" si="33"/>
        <v>4328.8</v>
      </c>
      <c r="H1049" s="17">
        <f t="shared" si="34"/>
        <v>0</v>
      </c>
    </row>
    <row r="1050" spans="1:8" ht="15.75" x14ac:dyDescent="0.25">
      <c r="A1050" s="70">
        <v>42803</v>
      </c>
      <c r="B1050" s="71" t="s">
        <v>8844</v>
      </c>
      <c r="C1050" s="20">
        <v>103828</v>
      </c>
      <c r="D1050" s="4" t="s">
        <v>220</v>
      </c>
      <c r="E1050" s="17">
        <v>1788.2</v>
      </c>
      <c r="F1050" s="78">
        <v>42804</v>
      </c>
      <c r="G1050" s="17">
        <f t="shared" si="33"/>
        <v>1788.2</v>
      </c>
      <c r="H1050" s="17">
        <f t="shared" si="34"/>
        <v>0</v>
      </c>
    </row>
    <row r="1051" spans="1:8" ht="15.75" x14ac:dyDescent="0.25">
      <c r="A1051" s="70">
        <v>42804</v>
      </c>
      <c r="B1051" s="71" t="s">
        <v>8845</v>
      </c>
      <c r="C1051" s="20">
        <v>103829</v>
      </c>
      <c r="D1051" s="4" t="s">
        <v>374</v>
      </c>
      <c r="E1051" s="17">
        <v>6481.2</v>
      </c>
      <c r="F1051" s="78">
        <v>42804</v>
      </c>
      <c r="G1051" s="17">
        <f t="shared" si="33"/>
        <v>6481.2</v>
      </c>
      <c r="H1051" s="17">
        <f t="shared" si="34"/>
        <v>0</v>
      </c>
    </row>
    <row r="1052" spans="1:8" ht="15.75" x14ac:dyDescent="0.25">
      <c r="A1052" s="70">
        <v>42804</v>
      </c>
      <c r="B1052" s="71" t="s">
        <v>8846</v>
      </c>
      <c r="C1052" s="20">
        <v>103830</v>
      </c>
      <c r="D1052" s="4" t="s">
        <v>157</v>
      </c>
      <c r="E1052" s="17">
        <v>15152.4</v>
      </c>
      <c r="F1052" s="78">
        <v>42804</v>
      </c>
      <c r="G1052" s="17">
        <f t="shared" si="33"/>
        <v>15152.4</v>
      </c>
      <c r="H1052" s="17">
        <f t="shared" si="34"/>
        <v>0</v>
      </c>
    </row>
    <row r="1053" spans="1:8" ht="15.75" x14ac:dyDescent="0.25">
      <c r="A1053" s="70">
        <v>42804</v>
      </c>
      <c r="B1053" s="71" t="s">
        <v>8847</v>
      </c>
      <c r="C1053" s="20">
        <v>103831</v>
      </c>
      <c r="D1053" s="4" t="s">
        <v>26</v>
      </c>
      <c r="E1053" s="17">
        <v>12091.4</v>
      </c>
      <c r="F1053" s="78">
        <v>42804</v>
      </c>
      <c r="G1053" s="17">
        <f t="shared" si="33"/>
        <v>12091.4</v>
      </c>
      <c r="H1053" s="17">
        <f t="shared" si="34"/>
        <v>0</v>
      </c>
    </row>
    <row r="1054" spans="1:8" ht="15.75" x14ac:dyDescent="0.25">
      <c r="A1054" s="70">
        <v>42804</v>
      </c>
      <c r="B1054" s="71" t="s">
        <v>8848</v>
      </c>
      <c r="C1054" s="20">
        <v>103832</v>
      </c>
      <c r="D1054" s="4" t="s">
        <v>231</v>
      </c>
      <c r="E1054" s="17">
        <v>26912.400000000001</v>
      </c>
      <c r="F1054" s="78">
        <v>42805</v>
      </c>
      <c r="G1054" s="17">
        <f>17700+9212.4</f>
        <v>26912.400000000001</v>
      </c>
      <c r="H1054" s="17">
        <f t="shared" si="34"/>
        <v>0</v>
      </c>
    </row>
    <row r="1055" spans="1:8" ht="15.75" x14ac:dyDescent="0.25">
      <c r="A1055" s="70">
        <v>42804</v>
      </c>
      <c r="B1055" s="71" t="s">
        <v>8849</v>
      </c>
      <c r="C1055" s="20">
        <v>103833</v>
      </c>
      <c r="D1055" s="4" t="s">
        <v>428</v>
      </c>
      <c r="E1055" s="17">
        <v>2222.4</v>
      </c>
      <c r="F1055" s="78">
        <v>42805</v>
      </c>
      <c r="G1055" s="17">
        <f t="shared" si="33"/>
        <v>2222.4</v>
      </c>
      <c r="H1055" s="17">
        <f t="shared" si="34"/>
        <v>0</v>
      </c>
    </row>
    <row r="1056" spans="1:8" ht="15.75" x14ac:dyDescent="0.25">
      <c r="A1056" s="70">
        <v>42804</v>
      </c>
      <c r="B1056" s="71" t="s">
        <v>8850</v>
      </c>
      <c r="C1056" s="20">
        <v>103834</v>
      </c>
      <c r="D1056" s="4" t="s">
        <v>28</v>
      </c>
      <c r="E1056" s="17">
        <v>4549.3999999999996</v>
      </c>
      <c r="F1056" s="78">
        <v>42804</v>
      </c>
      <c r="G1056" s="17">
        <f t="shared" si="33"/>
        <v>4549.3999999999996</v>
      </c>
      <c r="H1056" s="17">
        <f t="shared" si="34"/>
        <v>0</v>
      </c>
    </row>
    <row r="1057" spans="1:9" ht="15.75" x14ac:dyDescent="0.25">
      <c r="A1057" s="70">
        <v>42804</v>
      </c>
      <c r="B1057" s="71" t="s">
        <v>8851</v>
      </c>
      <c r="C1057" s="20">
        <v>103835</v>
      </c>
      <c r="D1057" s="4" t="s">
        <v>35</v>
      </c>
      <c r="E1057" s="17">
        <v>8967.2999999999993</v>
      </c>
      <c r="F1057" s="78">
        <v>42808</v>
      </c>
      <c r="G1057" s="17">
        <f t="shared" si="33"/>
        <v>8967.2999999999993</v>
      </c>
      <c r="H1057" s="17">
        <f t="shared" si="34"/>
        <v>0</v>
      </c>
    </row>
    <row r="1058" spans="1:9" ht="15.75" x14ac:dyDescent="0.25">
      <c r="A1058" s="70">
        <v>42804</v>
      </c>
      <c r="B1058" s="71" t="s">
        <v>8852</v>
      </c>
      <c r="C1058" s="20">
        <v>103836</v>
      </c>
      <c r="D1058" s="4" t="s">
        <v>21</v>
      </c>
      <c r="E1058" s="17">
        <v>42664.6</v>
      </c>
      <c r="F1058" s="78">
        <v>42815</v>
      </c>
      <c r="G1058" s="17">
        <f t="shared" si="33"/>
        <v>42664.6</v>
      </c>
      <c r="H1058" s="17">
        <f t="shared" si="34"/>
        <v>0</v>
      </c>
    </row>
    <row r="1059" spans="1:9" ht="15.75" x14ac:dyDescent="0.25">
      <c r="A1059" s="70">
        <v>42804</v>
      </c>
      <c r="B1059" s="71" t="s">
        <v>8853</v>
      </c>
      <c r="C1059" s="20">
        <v>103837</v>
      </c>
      <c r="D1059" s="4" t="s">
        <v>32</v>
      </c>
      <c r="E1059" s="17">
        <v>6134.4</v>
      </c>
      <c r="F1059" s="78">
        <v>42810</v>
      </c>
      <c r="G1059" s="17">
        <f t="shared" si="33"/>
        <v>6134.4</v>
      </c>
      <c r="H1059" s="17">
        <f t="shared" si="34"/>
        <v>0</v>
      </c>
    </row>
    <row r="1060" spans="1:9" ht="15.75" x14ac:dyDescent="0.25">
      <c r="A1060" s="70">
        <v>42804</v>
      </c>
      <c r="B1060" s="71" t="s">
        <v>8854</v>
      </c>
      <c r="C1060" s="20">
        <v>103838</v>
      </c>
      <c r="D1060" s="4" t="s">
        <v>38</v>
      </c>
      <c r="E1060" s="17">
        <v>3702.6</v>
      </c>
      <c r="F1060" s="78">
        <v>42807</v>
      </c>
      <c r="G1060" s="17">
        <f t="shared" si="33"/>
        <v>3702.6</v>
      </c>
      <c r="H1060" s="17">
        <f t="shared" si="34"/>
        <v>0</v>
      </c>
    </row>
    <row r="1061" spans="1:9" ht="15.75" x14ac:dyDescent="0.25">
      <c r="A1061" s="70">
        <v>42804</v>
      </c>
      <c r="B1061" s="71" t="s">
        <v>8855</v>
      </c>
      <c r="C1061" s="20">
        <v>103839</v>
      </c>
      <c r="D1061" s="4" t="s">
        <v>49</v>
      </c>
      <c r="E1061" s="17">
        <v>6912.5</v>
      </c>
      <c r="F1061" s="78">
        <v>42805</v>
      </c>
      <c r="G1061" s="17">
        <f t="shared" si="33"/>
        <v>6912.5</v>
      </c>
      <c r="H1061" s="17">
        <f t="shared" si="34"/>
        <v>0</v>
      </c>
    </row>
    <row r="1062" spans="1:9" ht="15.75" x14ac:dyDescent="0.25">
      <c r="A1062" s="70">
        <v>42804</v>
      </c>
      <c r="B1062" s="71" t="s">
        <v>8856</v>
      </c>
      <c r="C1062" s="20">
        <v>103840</v>
      </c>
      <c r="D1062" s="4" t="s">
        <v>51</v>
      </c>
      <c r="E1062" s="17">
        <v>3661</v>
      </c>
      <c r="F1062" s="78">
        <v>42807</v>
      </c>
      <c r="G1062" s="17">
        <f t="shared" si="33"/>
        <v>3661</v>
      </c>
      <c r="H1062" s="17">
        <f t="shared" si="34"/>
        <v>0</v>
      </c>
    </row>
    <row r="1063" spans="1:9" ht="15.75" x14ac:dyDescent="0.25">
      <c r="A1063" s="70">
        <v>42804</v>
      </c>
      <c r="B1063" s="71" t="s">
        <v>8857</v>
      </c>
      <c r="C1063" s="20">
        <v>103841</v>
      </c>
      <c r="D1063" s="4" t="s">
        <v>43</v>
      </c>
      <c r="E1063" s="17">
        <v>1382.5</v>
      </c>
      <c r="F1063" s="78">
        <v>42807</v>
      </c>
      <c r="G1063" s="17">
        <f t="shared" si="33"/>
        <v>1382.5</v>
      </c>
      <c r="H1063" s="17">
        <f t="shared" si="34"/>
        <v>0</v>
      </c>
    </row>
    <row r="1064" spans="1:9" ht="15.75" x14ac:dyDescent="0.25">
      <c r="A1064" s="70">
        <v>42804</v>
      </c>
      <c r="B1064" s="71" t="s">
        <v>8858</v>
      </c>
      <c r="C1064" s="20">
        <v>103842</v>
      </c>
      <c r="D1064" s="4" t="s">
        <v>69</v>
      </c>
      <c r="E1064" s="17">
        <v>1942.3</v>
      </c>
      <c r="F1064" s="78">
        <v>42804</v>
      </c>
      <c r="G1064" s="17">
        <f t="shared" si="33"/>
        <v>1942.3</v>
      </c>
      <c r="H1064" s="17">
        <f t="shared" si="34"/>
        <v>0</v>
      </c>
    </row>
    <row r="1065" spans="1:9" ht="15.75" x14ac:dyDescent="0.25">
      <c r="A1065" s="70">
        <v>42804</v>
      </c>
      <c r="B1065" s="71" t="s">
        <v>8859</v>
      </c>
      <c r="C1065" s="20">
        <v>103843</v>
      </c>
      <c r="D1065" s="4" t="s">
        <v>250</v>
      </c>
      <c r="E1065" s="17">
        <v>6220.9</v>
      </c>
      <c r="F1065" s="78">
        <v>42807</v>
      </c>
      <c r="G1065" s="17">
        <f t="shared" si="33"/>
        <v>6220.9</v>
      </c>
      <c r="H1065" s="17">
        <f t="shared" si="34"/>
        <v>0</v>
      </c>
    </row>
    <row r="1066" spans="1:9" ht="15.75" x14ac:dyDescent="0.25">
      <c r="A1066" s="70">
        <v>42804</v>
      </c>
      <c r="B1066" s="71" t="s">
        <v>8860</v>
      </c>
      <c r="C1066" s="20">
        <v>103844</v>
      </c>
      <c r="D1066" s="4" t="s">
        <v>47</v>
      </c>
      <c r="E1066" s="17">
        <v>1833.1</v>
      </c>
      <c r="F1066" s="78">
        <v>42804</v>
      </c>
      <c r="G1066" s="17">
        <f t="shared" si="33"/>
        <v>1833.1</v>
      </c>
      <c r="H1066" s="17">
        <f t="shared" si="34"/>
        <v>0</v>
      </c>
    </row>
    <row r="1067" spans="1:9" ht="15.75" x14ac:dyDescent="0.25">
      <c r="A1067" s="70">
        <v>42804</v>
      </c>
      <c r="B1067" s="71" t="s">
        <v>8861</v>
      </c>
      <c r="C1067" s="20">
        <v>103845</v>
      </c>
      <c r="D1067" s="4" t="s">
        <v>1645</v>
      </c>
      <c r="E1067" s="17">
        <v>2234.1999999999998</v>
      </c>
      <c r="F1067" s="78">
        <v>42804</v>
      </c>
      <c r="G1067" s="17">
        <f t="shared" si="33"/>
        <v>2234.1999999999998</v>
      </c>
      <c r="H1067" s="17">
        <f t="shared" si="34"/>
        <v>0</v>
      </c>
    </row>
    <row r="1068" spans="1:9" ht="15.75" x14ac:dyDescent="0.25">
      <c r="A1068" s="70">
        <v>42804</v>
      </c>
      <c r="B1068" s="71" t="s">
        <v>8862</v>
      </c>
      <c r="C1068" s="20">
        <v>103846</v>
      </c>
      <c r="D1068" s="4" t="s">
        <v>222</v>
      </c>
      <c r="E1068" s="17">
        <v>52978.8</v>
      </c>
      <c r="F1068" s="78">
        <v>42807</v>
      </c>
      <c r="G1068" s="17">
        <f t="shared" si="33"/>
        <v>52978.8</v>
      </c>
      <c r="H1068" s="17">
        <f t="shared" si="34"/>
        <v>0</v>
      </c>
    </row>
    <row r="1069" spans="1:9" ht="15.75" x14ac:dyDescent="0.25">
      <c r="A1069" s="70">
        <v>42804</v>
      </c>
      <c r="B1069" s="71" t="s">
        <v>8863</v>
      </c>
      <c r="C1069" s="20">
        <v>103847</v>
      </c>
      <c r="D1069" s="4" t="s">
        <v>8296</v>
      </c>
      <c r="E1069" s="17">
        <v>3412.8</v>
      </c>
      <c r="F1069" s="78">
        <v>42804</v>
      </c>
      <c r="G1069" s="17">
        <f t="shared" si="33"/>
        <v>3412.8</v>
      </c>
      <c r="H1069" s="17">
        <f t="shared" si="34"/>
        <v>0</v>
      </c>
      <c r="I1069" s="21"/>
    </row>
    <row r="1070" spans="1:9" ht="15.75" x14ac:dyDescent="0.25">
      <c r="A1070" s="70">
        <v>42804</v>
      </c>
      <c r="B1070" s="71" t="s">
        <v>8864</v>
      </c>
      <c r="C1070" s="20">
        <v>103848</v>
      </c>
      <c r="D1070" s="4" t="s">
        <v>30</v>
      </c>
      <c r="E1070" s="17">
        <v>2702.4</v>
      </c>
      <c r="F1070" s="78">
        <v>42804</v>
      </c>
      <c r="G1070" s="17">
        <f t="shared" si="33"/>
        <v>2702.4</v>
      </c>
      <c r="H1070" s="17">
        <f t="shared" si="34"/>
        <v>0</v>
      </c>
      <c r="I1070" s="21"/>
    </row>
    <row r="1071" spans="1:9" ht="15.75" x14ac:dyDescent="0.25">
      <c r="A1071" s="70">
        <v>42804</v>
      </c>
      <c r="B1071" s="71" t="s">
        <v>8865</v>
      </c>
      <c r="C1071" s="20">
        <v>103849</v>
      </c>
      <c r="D1071" s="4" t="s">
        <v>103</v>
      </c>
      <c r="E1071" s="17">
        <v>3411</v>
      </c>
      <c r="F1071" s="78">
        <v>42805</v>
      </c>
      <c r="G1071" s="17">
        <f t="shared" si="33"/>
        <v>3411</v>
      </c>
      <c r="H1071" s="17">
        <f t="shared" si="34"/>
        <v>0</v>
      </c>
      <c r="I1071" s="21"/>
    </row>
    <row r="1072" spans="1:9" ht="15.75" x14ac:dyDescent="0.25">
      <c r="A1072" s="70">
        <v>42804</v>
      </c>
      <c r="B1072" s="71" t="s">
        <v>8866</v>
      </c>
      <c r="C1072" s="20">
        <v>103850</v>
      </c>
      <c r="D1072" s="4" t="s">
        <v>105</v>
      </c>
      <c r="E1072" s="17">
        <v>3132</v>
      </c>
      <c r="F1072" s="78">
        <v>42805</v>
      </c>
      <c r="G1072" s="17">
        <f t="shared" si="33"/>
        <v>3132</v>
      </c>
      <c r="H1072" s="17">
        <f t="shared" si="34"/>
        <v>0</v>
      </c>
      <c r="I1072" s="21"/>
    </row>
    <row r="1073" spans="1:9" ht="15.75" x14ac:dyDescent="0.25">
      <c r="A1073" s="70">
        <v>42804</v>
      </c>
      <c r="B1073" s="71" t="s">
        <v>8867</v>
      </c>
      <c r="C1073" s="20">
        <v>103851</v>
      </c>
      <c r="D1073" s="4" t="s">
        <v>613</v>
      </c>
      <c r="E1073" s="17">
        <v>3665.2</v>
      </c>
      <c r="F1073" s="78">
        <v>42804</v>
      </c>
      <c r="G1073" s="17">
        <f t="shared" si="33"/>
        <v>3665.2</v>
      </c>
      <c r="H1073" s="17">
        <f t="shared" si="34"/>
        <v>0</v>
      </c>
      <c r="I1073" s="21"/>
    </row>
    <row r="1074" spans="1:9" ht="15.75" x14ac:dyDescent="0.25">
      <c r="A1074" s="70">
        <v>42804</v>
      </c>
      <c r="B1074" s="71" t="s">
        <v>8868</v>
      </c>
      <c r="C1074" s="20">
        <v>103852</v>
      </c>
      <c r="D1074" s="4" t="s">
        <v>105</v>
      </c>
      <c r="E1074" s="17">
        <v>434.7</v>
      </c>
      <c r="F1074" s="78">
        <v>42805</v>
      </c>
      <c r="G1074" s="17">
        <f t="shared" si="33"/>
        <v>434.7</v>
      </c>
      <c r="H1074" s="17">
        <f t="shared" si="34"/>
        <v>0</v>
      </c>
      <c r="I1074" s="21"/>
    </row>
    <row r="1075" spans="1:9" ht="15.75" x14ac:dyDescent="0.25">
      <c r="A1075" s="70">
        <v>42804</v>
      </c>
      <c r="B1075" s="71" t="s">
        <v>8869</v>
      </c>
      <c r="C1075" s="20">
        <v>103853</v>
      </c>
      <c r="D1075" s="4" t="s">
        <v>83</v>
      </c>
      <c r="E1075" s="17">
        <v>3675</v>
      </c>
      <c r="F1075" s="78">
        <v>42804</v>
      </c>
      <c r="G1075" s="17">
        <f t="shared" si="33"/>
        <v>3675</v>
      </c>
      <c r="H1075" s="17">
        <f t="shared" si="34"/>
        <v>0</v>
      </c>
      <c r="I1075" s="21"/>
    </row>
    <row r="1076" spans="1:9" ht="15.75" x14ac:dyDescent="0.25">
      <c r="A1076" s="70">
        <v>42804</v>
      </c>
      <c r="B1076" s="71" t="s">
        <v>8870</v>
      </c>
      <c r="C1076" s="20">
        <v>103854</v>
      </c>
      <c r="D1076" s="4" t="s">
        <v>101</v>
      </c>
      <c r="E1076" s="17">
        <v>1179.7</v>
      </c>
      <c r="F1076" s="78">
        <v>42804</v>
      </c>
      <c r="G1076" s="17">
        <f t="shared" si="33"/>
        <v>1179.7</v>
      </c>
      <c r="H1076" s="17">
        <f t="shared" si="34"/>
        <v>0</v>
      </c>
      <c r="I1076" s="21"/>
    </row>
    <row r="1077" spans="1:9" ht="15.75" x14ac:dyDescent="0.25">
      <c r="A1077" s="70">
        <v>42804</v>
      </c>
      <c r="B1077" s="71" t="s">
        <v>8871</v>
      </c>
      <c r="C1077" s="20">
        <v>103855</v>
      </c>
      <c r="D1077" s="4" t="s">
        <v>99</v>
      </c>
      <c r="E1077" s="17">
        <v>1880</v>
      </c>
      <c r="F1077" s="78">
        <v>42804</v>
      </c>
      <c r="G1077" s="17">
        <f t="shared" si="33"/>
        <v>1880</v>
      </c>
      <c r="H1077" s="17">
        <f t="shared" si="34"/>
        <v>0</v>
      </c>
      <c r="I1077" s="21"/>
    </row>
    <row r="1078" spans="1:9" ht="15.75" x14ac:dyDescent="0.25">
      <c r="A1078" s="70">
        <v>42804</v>
      </c>
      <c r="B1078" s="71" t="s">
        <v>8872</v>
      </c>
      <c r="C1078" s="20">
        <v>103856</v>
      </c>
      <c r="D1078" s="4" t="s">
        <v>281</v>
      </c>
      <c r="E1078" s="17">
        <v>1759.4</v>
      </c>
      <c r="F1078" s="78">
        <v>42804</v>
      </c>
      <c r="G1078" s="17">
        <f t="shared" si="33"/>
        <v>1759.4</v>
      </c>
      <c r="H1078" s="17">
        <f t="shared" si="34"/>
        <v>0</v>
      </c>
      <c r="I1078" s="21"/>
    </row>
    <row r="1079" spans="1:9" ht="15.75" x14ac:dyDescent="0.25">
      <c r="A1079" s="70">
        <v>42804</v>
      </c>
      <c r="B1079" s="71" t="s">
        <v>8873</v>
      </c>
      <c r="C1079" s="20">
        <v>103857</v>
      </c>
      <c r="D1079" s="4" t="s">
        <v>1259</v>
      </c>
      <c r="E1079" s="17">
        <v>2180.4</v>
      </c>
      <c r="F1079" s="78">
        <v>42804</v>
      </c>
      <c r="G1079" s="17">
        <f t="shared" si="33"/>
        <v>2180.4</v>
      </c>
      <c r="H1079" s="17">
        <f t="shared" si="34"/>
        <v>0</v>
      </c>
      <c r="I1079" s="21"/>
    </row>
    <row r="1080" spans="1:9" ht="15.75" x14ac:dyDescent="0.25">
      <c r="A1080" s="70">
        <v>42804</v>
      </c>
      <c r="B1080" s="71" t="s">
        <v>8874</v>
      </c>
      <c r="C1080" s="20">
        <v>103858</v>
      </c>
      <c r="D1080" s="4" t="s">
        <v>88</v>
      </c>
      <c r="E1080" s="17">
        <v>5607.4</v>
      </c>
      <c r="F1080" s="78">
        <v>42804</v>
      </c>
      <c r="G1080" s="17">
        <f t="shared" si="33"/>
        <v>5607.4</v>
      </c>
      <c r="H1080" s="17">
        <f t="shared" si="34"/>
        <v>0</v>
      </c>
      <c r="I1080" s="21"/>
    </row>
    <row r="1081" spans="1:9" ht="15.75" x14ac:dyDescent="0.25">
      <c r="A1081" s="70">
        <v>42804</v>
      </c>
      <c r="B1081" s="71" t="s">
        <v>8875</v>
      </c>
      <c r="C1081" s="20">
        <v>103859</v>
      </c>
      <c r="D1081" s="4" t="s">
        <v>188</v>
      </c>
      <c r="E1081" s="17">
        <v>2921</v>
      </c>
      <c r="F1081" s="78">
        <v>42804</v>
      </c>
      <c r="G1081" s="17">
        <f t="shared" si="33"/>
        <v>2921</v>
      </c>
      <c r="H1081" s="17">
        <f t="shared" si="34"/>
        <v>0</v>
      </c>
      <c r="I1081" s="21"/>
    </row>
    <row r="1082" spans="1:9" ht="15.75" x14ac:dyDescent="0.25">
      <c r="A1082" s="70">
        <v>42804</v>
      </c>
      <c r="B1082" s="71" t="s">
        <v>8876</v>
      </c>
      <c r="C1082" s="20">
        <v>103860</v>
      </c>
      <c r="D1082" s="4" t="s">
        <v>149</v>
      </c>
      <c r="E1082" s="17">
        <v>4297.2</v>
      </c>
      <c r="F1082" s="78">
        <v>42804</v>
      </c>
      <c r="G1082" s="17">
        <f t="shared" si="33"/>
        <v>4297.2</v>
      </c>
      <c r="H1082" s="17">
        <f t="shared" si="34"/>
        <v>0</v>
      </c>
      <c r="I1082" s="21"/>
    </row>
    <row r="1083" spans="1:9" ht="15.75" x14ac:dyDescent="0.25">
      <c r="A1083" s="70">
        <v>42804</v>
      </c>
      <c r="B1083" s="71" t="s">
        <v>8877</v>
      </c>
      <c r="C1083" s="20">
        <v>103861</v>
      </c>
      <c r="D1083" s="4" t="s">
        <v>341</v>
      </c>
      <c r="E1083" s="17">
        <v>10000.08</v>
      </c>
      <c r="F1083" s="78">
        <v>42804</v>
      </c>
      <c r="G1083" s="17">
        <f t="shared" si="33"/>
        <v>10000.08</v>
      </c>
      <c r="H1083" s="17">
        <f t="shared" si="34"/>
        <v>0</v>
      </c>
      <c r="I1083" s="21"/>
    </row>
    <row r="1084" spans="1:9" ht="15.75" x14ac:dyDescent="0.25">
      <c r="A1084" s="70">
        <v>42804</v>
      </c>
      <c r="B1084" s="71" t="s">
        <v>8878</v>
      </c>
      <c r="C1084" s="20">
        <v>103862</v>
      </c>
      <c r="D1084" s="4" t="s">
        <v>109</v>
      </c>
      <c r="E1084" s="17">
        <v>3082.1</v>
      </c>
      <c r="F1084" s="78">
        <v>42804</v>
      </c>
      <c r="G1084" s="17">
        <f t="shared" si="33"/>
        <v>3082.1</v>
      </c>
      <c r="H1084" s="17">
        <f t="shared" si="34"/>
        <v>0</v>
      </c>
      <c r="I1084" s="21"/>
    </row>
    <row r="1085" spans="1:9" ht="15.75" x14ac:dyDescent="0.25">
      <c r="A1085" s="70">
        <v>42804</v>
      </c>
      <c r="B1085" s="71" t="s">
        <v>8879</v>
      </c>
      <c r="C1085" s="20">
        <v>103863</v>
      </c>
      <c r="D1085" s="4" t="s">
        <v>293</v>
      </c>
      <c r="E1085" s="17">
        <v>390</v>
      </c>
      <c r="F1085" s="78">
        <v>42805</v>
      </c>
      <c r="G1085" s="17">
        <f t="shared" si="33"/>
        <v>390</v>
      </c>
      <c r="H1085" s="17">
        <f t="shared" si="34"/>
        <v>0</v>
      </c>
      <c r="I1085" s="21"/>
    </row>
    <row r="1086" spans="1:9" ht="15.75" x14ac:dyDescent="0.25">
      <c r="A1086" s="70">
        <v>42804</v>
      </c>
      <c r="B1086" s="71" t="s">
        <v>8880</v>
      </c>
      <c r="C1086" s="20">
        <v>103864</v>
      </c>
      <c r="D1086" s="4" t="s">
        <v>457</v>
      </c>
      <c r="E1086" s="17">
        <v>853.2</v>
      </c>
      <c r="F1086" s="78">
        <v>42804</v>
      </c>
      <c r="G1086" s="17">
        <f t="shared" si="33"/>
        <v>853.2</v>
      </c>
      <c r="H1086" s="17">
        <f t="shared" si="34"/>
        <v>0</v>
      </c>
      <c r="I1086" s="21"/>
    </row>
    <row r="1087" spans="1:9" ht="15.75" x14ac:dyDescent="0.25">
      <c r="A1087" s="70">
        <v>42804</v>
      </c>
      <c r="B1087" s="71" t="s">
        <v>8881</v>
      </c>
      <c r="C1087" s="20">
        <v>103865</v>
      </c>
      <c r="D1087" s="4" t="s">
        <v>231</v>
      </c>
      <c r="E1087" s="17">
        <v>232</v>
      </c>
      <c r="F1087" s="78">
        <v>42805</v>
      </c>
      <c r="G1087" s="17">
        <f t="shared" si="33"/>
        <v>232</v>
      </c>
      <c r="H1087" s="17">
        <f t="shared" si="34"/>
        <v>0</v>
      </c>
      <c r="I1087" s="21"/>
    </row>
    <row r="1088" spans="1:9" ht="15.75" x14ac:dyDescent="0.25">
      <c r="A1088" s="70">
        <v>42804</v>
      </c>
      <c r="B1088" s="71" t="s">
        <v>8882</v>
      </c>
      <c r="C1088" s="20">
        <v>103866</v>
      </c>
      <c r="D1088" s="4" t="s">
        <v>1090</v>
      </c>
      <c r="E1088" s="17">
        <v>8902.6</v>
      </c>
      <c r="F1088" s="78">
        <v>42804</v>
      </c>
      <c r="G1088" s="17">
        <f t="shared" si="33"/>
        <v>8902.6</v>
      </c>
      <c r="H1088" s="17">
        <f t="shared" si="34"/>
        <v>0</v>
      </c>
      <c r="I1088" s="21"/>
    </row>
    <row r="1089" spans="1:9" ht="15.75" x14ac:dyDescent="0.25">
      <c r="A1089" s="70">
        <v>42804</v>
      </c>
      <c r="B1089" s="71" t="s">
        <v>8883</v>
      </c>
      <c r="C1089" s="20">
        <v>103867</v>
      </c>
      <c r="D1089" s="4" t="s">
        <v>92</v>
      </c>
      <c r="E1089" s="17">
        <v>3110.4</v>
      </c>
      <c r="F1089" s="78">
        <v>42804</v>
      </c>
      <c r="G1089" s="17">
        <f t="shared" si="33"/>
        <v>3110.4</v>
      </c>
      <c r="H1089" s="17">
        <f t="shared" si="34"/>
        <v>0</v>
      </c>
      <c r="I1089" s="21"/>
    </row>
    <row r="1090" spans="1:9" ht="15.75" x14ac:dyDescent="0.25">
      <c r="A1090" s="70">
        <v>42804</v>
      </c>
      <c r="B1090" s="71" t="s">
        <v>8884</v>
      </c>
      <c r="C1090" s="20">
        <v>103868</v>
      </c>
      <c r="D1090" s="4" t="s">
        <v>1090</v>
      </c>
      <c r="E1090" s="17">
        <v>200</v>
      </c>
      <c r="F1090" s="78">
        <v>42804</v>
      </c>
      <c r="G1090" s="17">
        <f t="shared" si="33"/>
        <v>200</v>
      </c>
      <c r="H1090" s="17">
        <f t="shared" si="34"/>
        <v>0</v>
      </c>
      <c r="I1090" s="21"/>
    </row>
    <row r="1091" spans="1:9" ht="15.75" x14ac:dyDescent="0.25">
      <c r="A1091" s="70">
        <v>42804</v>
      </c>
      <c r="B1091" s="71" t="s">
        <v>8885</v>
      </c>
      <c r="C1091" s="20">
        <v>103869</v>
      </c>
      <c r="D1091" s="4" t="s">
        <v>341</v>
      </c>
      <c r="E1091" s="17">
        <v>187.2</v>
      </c>
      <c r="F1091" s="78">
        <v>42804</v>
      </c>
      <c r="G1091" s="17">
        <f t="shared" si="33"/>
        <v>187.2</v>
      </c>
      <c r="H1091" s="17">
        <f t="shared" si="34"/>
        <v>0</v>
      </c>
      <c r="I1091" s="21"/>
    </row>
    <row r="1092" spans="1:9" ht="15.75" x14ac:dyDescent="0.25">
      <c r="A1092" s="70">
        <v>42804</v>
      </c>
      <c r="B1092" s="71" t="s">
        <v>8886</v>
      </c>
      <c r="C1092" s="20">
        <v>103870</v>
      </c>
      <c r="D1092" s="4" t="s">
        <v>240</v>
      </c>
      <c r="E1092" s="17">
        <v>5140.6000000000004</v>
      </c>
      <c r="F1092" s="78">
        <v>42804</v>
      </c>
      <c r="G1092" s="17">
        <f t="shared" ref="G1092:G1155" si="35">E1092</f>
        <v>5140.6000000000004</v>
      </c>
      <c r="H1092" s="17">
        <f t="shared" ref="H1092:H1155" si="36">E1092-G1092</f>
        <v>0</v>
      </c>
      <c r="I1092" s="21"/>
    </row>
    <row r="1093" spans="1:9" ht="15.75" x14ac:dyDescent="0.25">
      <c r="A1093" s="70">
        <v>42804</v>
      </c>
      <c r="B1093" s="71" t="s">
        <v>8887</v>
      </c>
      <c r="C1093" s="20">
        <v>103871</v>
      </c>
      <c r="D1093" s="4" t="s">
        <v>81</v>
      </c>
      <c r="E1093" s="17">
        <v>2171.1999999999998</v>
      </c>
      <c r="F1093" s="78">
        <v>42804</v>
      </c>
      <c r="G1093" s="17">
        <f t="shared" si="35"/>
        <v>2171.1999999999998</v>
      </c>
      <c r="H1093" s="17">
        <f t="shared" si="36"/>
        <v>0</v>
      </c>
      <c r="I1093" s="21"/>
    </row>
    <row r="1094" spans="1:9" ht="15.75" x14ac:dyDescent="0.25">
      <c r="A1094" s="70">
        <v>42804</v>
      </c>
      <c r="B1094" s="71" t="s">
        <v>8888</v>
      </c>
      <c r="C1094" s="20">
        <v>103872</v>
      </c>
      <c r="D1094" s="4" t="s">
        <v>61</v>
      </c>
      <c r="E1094" s="17">
        <v>11690.5</v>
      </c>
      <c r="F1094" s="78">
        <v>42804</v>
      </c>
      <c r="G1094" s="17">
        <f t="shared" si="35"/>
        <v>11690.5</v>
      </c>
      <c r="H1094" s="17">
        <f t="shared" si="36"/>
        <v>0</v>
      </c>
      <c r="I1094" s="21"/>
    </row>
    <row r="1095" spans="1:9" ht="15.75" x14ac:dyDescent="0.25">
      <c r="A1095" s="70">
        <v>42804</v>
      </c>
      <c r="B1095" s="71" t="s">
        <v>8889</v>
      </c>
      <c r="C1095" s="20">
        <v>103873</v>
      </c>
      <c r="D1095" s="4" t="s">
        <v>184</v>
      </c>
      <c r="E1095" s="17">
        <v>331.2</v>
      </c>
      <c r="F1095" s="78">
        <v>42804</v>
      </c>
      <c r="G1095" s="17">
        <f t="shared" si="35"/>
        <v>331.2</v>
      </c>
      <c r="H1095" s="17">
        <f t="shared" si="36"/>
        <v>0</v>
      </c>
      <c r="I1095" s="21"/>
    </row>
    <row r="1096" spans="1:9" ht="15.75" x14ac:dyDescent="0.25">
      <c r="A1096" s="70">
        <v>42804</v>
      </c>
      <c r="B1096" s="71" t="s">
        <v>8890</v>
      </c>
      <c r="C1096" s="20">
        <v>103874</v>
      </c>
      <c r="D1096" s="4" t="s">
        <v>186</v>
      </c>
      <c r="E1096" s="17">
        <v>391.5</v>
      </c>
      <c r="F1096" s="78">
        <v>42808</v>
      </c>
      <c r="G1096" s="17">
        <f t="shared" si="35"/>
        <v>391.5</v>
      </c>
      <c r="H1096" s="17">
        <f t="shared" si="36"/>
        <v>0</v>
      </c>
      <c r="I1096" s="21"/>
    </row>
    <row r="1097" spans="1:9" ht="15.75" x14ac:dyDescent="0.25">
      <c r="A1097" s="70">
        <v>42804</v>
      </c>
      <c r="B1097" s="71" t="s">
        <v>8891</v>
      </c>
      <c r="C1097" s="20">
        <v>103875</v>
      </c>
      <c r="D1097" s="4" t="s">
        <v>57</v>
      </c>
      <c r="E1097" s="17">
        <v>667.4</v>
      </c>
      <c r="F1097" s="78">
        <v>42804</v>
      </c>
      <c r="G1097" s="17">
        <f t="shared" si="35"/>
        <v>667.4</v>
      </c>
      <c r="H1097" s="17">
        <f t="shared" si="36"/>
        <v>0</v>
      </c>
      <c r="I1097" s="21"/>
    </row>
    <row r="1098" spans="1:9" ht="15.75" x14ac:dyDescent="0.25">
      <c r="A1098" s="70">
        <v>42804</v>
      </c>
      <c r="B1098" s="71" t="s">
        <v>8892</v>
      </c>
      <c r="C1098" s="20">
        <v>103876</v>
      </c>
      <c r="D1098" s="4" t="s">
        <v>85</v>
      </c>
      <c r="E1098" s="17">
        <v>5832.6</v>
      </c>
      <c r="F1098" s="78">
        <v>42805</v>
      </c>
      <c r="G1098" s="17">
        <f t="shared" si="35"/>
        <v>5832.6</v>
      </c>
      <c r="H1098" s="17">
        <f t="shared" si="36"/>
        <v>0</v>
      </c>
      <c r="I1098" s="21"/>
    </row>
    <row r="1099" spans="1:9" ht="15.75" x14ac:dyDescent="0.25">
      <c r="A1099" s="70">
        <v>42804</v>
      </c>
      <c r="B1099" s="71" t="s">
        <v>8893</v>
      </c>
      <c r="C1099" s="20">
        <v>103877</v>
      </c>
      <c r="D1099" s="4" t="s">
        <v>285</v>
      </c>
      <c r="E1099" s="17">
        <v>2560.56</v>
      </c>
      <c r="F1099" s="78">
        <v>42810</v>
      </c>
      <c r="G1099" s="17">
        <f t="shared" si="35"/>
        <v>2560.56</v>
      </c>
      <c r="H1099" s="17">
        <f t="shared" si="36"/>
        <v>0</v>
      </c>
      <c r="I1099" s="21"/>
    </row>
    <row r="1100" spans="1:9" ht="15.75" x14ac:dyDescent="0.25">
      <c r="A1100" s="70">
        <v>42804</v>
      </c>
      <c r="B1100" s="71" t="s">
        <v>8894</v>
      </c>
      <c r="C1100" s="20">
        <v>103878</v>
      </c>
      <c r="D1100" s="4" t="s">
        <v>1256</v>
      </c>
      <c r="E1100" s="17">
        <v>744.8</v>
      </c>
      <c r="F1100" s="78">
        <v>42804</v>
      </c>
      <c r="G1100" s="17">
        <f t="shared" si="35"/>
        <v>744.8</v>
      </c>
      <c r="H1100" s="17">
        <f t="shared" si="36"/>
        <v>0</v>
      </c>
      <c r="I1100" s="21"/>
    </row>
    <row r="1101" spans="1:9" ht="15.75" x14ac:dyDescent="0.25">
      <c r="A1101" s="70">
        <v>42804</v>
      </c>
      <c r="B1101" s="71" t="s">
        <v>8895</v>
      </c>
      <c r="C1101" s="20">
        <v>103879</v>
      </c>
      <c r="D1101" s="4" t="s">
        <v>30</v>
      </c>
      <c r="E1101" s="17">
        <v>1598.4</v>
      </c>
      <c r="F1101" s="78">
        <v>42804</v>
      </c>
      <c r="G1101" s="17">
        <f t="shared" si="35"/>
        <v>1598.4</v>
      </c>
      <c r="H1101" s="17">
        <f t="shared" si="36"/>
        <v>0</v>
      </c>
      <c r="I1101" s="21"/>
    </row>
    <row r="1102" spans="1:9" ht="15.75" x14ac:dyDescent="0.25">
      <c r="A1102" s="70">
        <v>42804</v>
      </c>
      <c r="B1102" s="71" t="s">
        <v>8896</v>
      </c>
      <c r="C1102" s="20">
        <v>103880</v>
      </c>
      <c r="D1102" s="4" t="s">
        <v>923</v>
      </c>
      <c r="E1102" s="17">
        <v>6123.2</v>
      </c>
      <c r="F1102" s="78">
        <v>42804</v>
      </c>
      <c r="G1102" s="17">
        <f t="shared" si="35"/>
        <v>6123.2</v>
      </c>
      <c r="H1102" s="17">
        <f t="shared" si="36"/>
        <v>0</v>
      </c>
      <c r="I1102" s="21"/>
    </row>
    <row r="1103" spans="1:9" ht="15.75" x14ac:dyDescent="0.25">
      <c r="A1103" s="70">
        <v>42804</v>
      </c>
      <c r="B1103" s="71" t="s">
        <v>8897</v>
      </c>
      <c r="C1103" s="20">
        <v>103881</v>
      </c>
      <c r="D1103" s="4" t="s">
        <v>858</v>
      </c>
      <c r="E1103" s="17">
        <v>548.1</v>
      </c>
      <c r="F1103" s="78">
        <v>42804</v>
      </c>
      <c r="G1103" s="17">
        <f t="shared" si="35"/>
        <v>548.1</v>
      </c>
      <c r="H1103" s="17">
        <f t="shared" si="36"/>
        <v>0</v>
      </c>
      <c r="I1103" s="21"/>
    </row>
    <row r="1104" spans="1:9" ht="15.75" x14ac:dyDescent="0.25">
      <c r="A1104" s="70">
        <v>42804</v>
      </c>
      <c r="B1104" s="71" t="s">
        <v>8898</v>
      </c>
      <c r="C1104" s="20">
        <v>103882</v>
      </c>
      <c r="D1104" s="4" t="s">
        <v>71</v>
      </c>
      <c r="E1104" s="17">
        <v>3533</v>
      </c>
      <c r="F1104" s="78">
        <v>42804</v>
      </c>
      <c r="G1104" s="17">
        <f t="shared" si="35"/>
        <v>3533</v>
      </c>
      <c r="H1104" s="17">
        <f t="shared" si="36"/>
        <v>0</v>
      </c>
      <c r="I1104" s="21"/>
    </row>
    <row r="1105" spans="1:9" ht="15.75" x14ac:dyDescent="0.25">
      <c r="A1105" s="70">
        <v>42804</v>
      </c>
      <c r="B1105" s="71" t="s">
        <v>8899</v>
      </c>
      <c r="C1105" s="20">
        <v>103883</v>
      </c>
      <c r="D1105" s="4" t="s">
        <v>115</v>
      </c>
      <c r="E1105" s="17">
        <v>2255</v>
      </c>
      <c r="F1105" s="78">
        <v>42804</v>
      </c>
      <c r="G1105" s="17">
        <f t="shared" si="35"/>
        <v>2255</v>
      </c>
      <c r="H1105" s="17">
        <f t="shared" si="36"/>
        <v>0</v>
      </c>
      <c r="I1105" s="21"/>
    </row>
    <row r="1106" spans="1:9" ht="15.75" x14ac:dyDescent="0.25">
      <c r="A1106" s="70">
        <v>42804</v>
      </c>
      <c r="B1106" s="71" t="s">
        <v>8900</v>
      </c>
      <c r="C1106" s="20">
        <v>103884</v>
      </c>
      <c r="D1106" s="4" t="s">
        <v>302</v>
      </c>
      <c r="E1106" s="17">
        <v>12643.6</v>
      </c>
      <c r="F1106" s="78">
        <v>42804</v>
      </c>
      <c r="G1106" s="17">
        <f t="shared" si="35"/>
        <v>12643.6</v>
      </c>
      <c r="H1106" s="17">
        <f t="shared" si="36"/>
        <v>0</v>
      </c>
      <c r="I1106" s="21"/>
    </row>
    <row r="1107" spans="1:9" ht="15.75" x14ac:dyDescent="0.25">
      <c r="A1107" s="70">
        <v>42804</v>
      </c>
      <c r="B1107" s="71" t="s">
        <v>8901</v>
      </c>
      <c r="C1107" s="20">
        <v>103885</v>
      </c>
      <c r="D1107" s="4" t="s">
        <v>12</v>
      </c>
      <c r="E1107" s="17">
        <v>1518</v>
      </c>
      <c r="F1107" s="78">
        <v>42806</v>
      </c>
      <c r="G1107" s="17">
        <f t="shared" si="35"/>
        <v>1518</v>
      </c>
      <c r="H1107" s="17">
        <f t="shared" si="36"/>
        <v>0</v>
      </c>
      <c r="I1107" s="21"/>
    </row>
    <row r="1108" spans="1:9" ht="15.75" x14ac:dyDescent="0.25">
      <c r="A1108" s="70">
        <v>42804</v>
      </c>
      <c r="B1108" s="71" t="s">
        <v>8902</v>
      </c>
      <c r="C1108" s="20">
        <v>103886</v>
      </c>
      <c r="D1108" s="4" t="s">
        <v>19</v>
      </c>
      <c r="E1108" s="17">
        <v>2119.6999999999998</v>
      </c>
      <c r="F1108" s="78">
        <v>42804</v>
      </c>
      <c r="G1108" s="17">
        <f t="shared" si="35"/>
        <v>2119.6999999999998</v>
      </c>
      <c r="H1108" s="17">
        <f t="shared" si="36"/>
        <v>0</v>
      </c>
      <c r="I1108" s="21"/>
    </row>
    <row r="1109" spans="1:9" ht="15.75" x14ac:dyDescent="0.25">
      <c r="A1109" s="70">
        <v>42804</v>
      </c>
      <c r="B1109" s="71" t="s">
        <v>8903</v>
      </c>
      <c r="C1109" s="20">
        <v>103887</v>
      </c>
      <c r="D1109" s="4" t="s">
        <v>30</v>
      </c>
      <c r="E1109" s="17">
        <v>11466.4</v>
      </c>
      <c r="G1109" s="17">
        <f t="shared" si="35"/>
        <v>11466.4</v>
      </c>
      <c r="H1109" s="17">
        <f t="shared" si="36"/>
        <v>0</v>
      </c>
      <c r="I1109" s="21"/>
    </row>
    <row r="1110" spans="1:9" ht="15.75" x14ac:dyDescent="0.25">
      <c r="A1110" s="70">
        <v>42804</v>
      </c>
      <c r="B1110" s="71" t="s">
        <v>8904</v>
      </c>
      <c r="C1110" s="20">
        <v>103888</v>
      </c>
      <c r="D1110" s="4" t="s">
        <v>176</v>
      </c>
      <c r="E1110" s="17">
        <v>1773.2</v>
      </c>
      <c r="F1110" s="78">
        <v>42804</v>
      </c>
      <c r="G1110" s="17">
        <f t="shared" si="35"/>
        <v>1773.2</v>
      </c>
      <c r="H1110" s="17">
        <f t="shared" si="36"/>
        <v>0</v>
      </c>
      <c r="I1110" s="21"/>
    </row>
    <row r="1111" spans="1:9" ht="15.75" x14ac:dyDescent="0.25">
      <c r="A1111" s="70">
        <v>42804</v>
      </c>
      <c r="B1111" s="71" t="s">
        <v>8905</v>
      </c>
      <c r="C1111" s="20">
        <v>103889</v>
      </c>
      <c r="D1111" s="4" t="s">
        <v>268</v>
      </c>
      <c r="E1111" s="17">
        <v>15722</v>
      </c>
      <c r="F1111" s="78">
        <v>42809</v>
      </c>
      <c r="G1111" s="17">
        <f t="shared" si="35"/>
        <v>15722</v>
      </c>
      <c r="H1111" s="17">
        <f t="shared" si="36"/>
        <v>0</v>
      </c>
      <c r="I1111" s="21"/>
    </row>
    <row r="1112" spans="1:9" ht="15.75" x14ac:dyDescent="0.25">
      <c r="A1112" s="70">
        <v>42804</v>
      </c>
      <c r="B1112" s="71" t="s">
        <v>8906</v>
      </c>
      <c r="C1112" s="20">
        <v>103890</v>
      </c>
      <c r="D1112" s="4" t="s">
        <v>122</v>
      </c>
      <c r="E1112" s="17">
        <v>7030</v>
      </c>
      <c r="G1112" s="17">
        <f t="shared" si="35"/>
        <v>7030</v>
      </c>
      <c r="H1112" s="17">
        <f t="shared" si="36"/>
        <v>0</v>
      </c>
      <c r="I1112" s="21"/>
    </row>
    <row r="1113" spans="1:9" ht="15.75" x14ac:dyDescent="0.25">
      <c r="A1113" s="70">
        <v>42804</v>
      </c>
      <c r="B1113" s="71" t="s">
        <v>8907</v>
      </c>
      <c r="C1113" s="20">
        <v>103891</v>
      </c>
      <c r="D1113" s="4" t="s">
        <v>432</v>
      </c>
      <c r="E1113" s="17">
        <v>15729</v>
      </c>
      <c r="F1113" s="78">
        <v>42809</v>
      </c>
      <c r="G1113" s="17">
        <f t="shared" si="35"/>
        <v>15729</v>
      </c>
      <c r="H1113" s="17">
        <f t="shared" si="36"/>
        <v>0</v>
      </c>
      <c r="I1113" s="21"/>
    </row>
    <row r="1114" spans="1:9" ht="15.75" x14ac:dyDescent="0.25">
      <c r="A1114" s="70">
        <v>42804</v>
      </c>
      <c r="B1114" s="71" t="s">
        <v>8908</v>
      </c>
      <c r="C1114" s="20">
        <v>103892</v>
      </c>
      <c r="D1114" s="4" t="s">
        <v>1666</v>
      </c>
      <c r="E1114" s="17">
        <v>15092</v>
      </c>
      <c r="F1114" s="78">
        <v>42809</v>
      </c>
      <c r="G1114" s="17">
        <f t="shared" si="35"/>
        <v>15092</v>
      </c>
      <c r="H1114" s="17">
        <f t="shared" si="36"/>
        <v>0</v>
      </c>
      <c r="I1114" s="21"/>
    </row>
    <row r="1115" spans="1:9" ht="15.75" x14ac:dyDescent="0.25">
      <c r="A1115" s="70">
        <v>42804</v>
      </c>
      <c r="B1115" s="71" t="s">
        <v>8909</v>
      </c>
      <c r="C1115" s="20">
        <v>103893</v>
      </c>
      <c r="D1115" s="4" t="s">
        <v>272</v>
      </c>
      <c r="E1115" s="17">
        <v>3136</v>
      </c>
      <c r="F1115" s="78">
        <v>42809</v>
      </c>
      <c r="G1115" s="17">
        <f t="shared" si="35"/>
        <v>3136</v>
      </c>
      <c r="H1115" s="17">
        <f t="shared" si="36"/>
        <v>0</v>
      </c>
      <c r="I1115" s="21"/>
    </row>
    <row r="1116" spans="1:9" ht="15.75" x14ac:dyDescent="0.25">
      <c r="A1116" s="70">
        <v>42804</v>
      </c>
      <c r="B1116" s="71" t="s">
        <v>8910</v>
      </c>
      <c r="C1116" s="20">
        <v>103894</v>
      </c>
      <c r="D1116" s="4" t="s">
        <v>274</v>
      </c>
      <c r="E1116" s="17">
        <v>13153.8</v>
      </c>
      <c r="F1116" s="78">
        <v>42811</v>
      </c>
      <c r="G1116" s="17">
        <f t="shared" si="35"/>
        <v>13153.8</v>
      </c>
      <c r="H1116" s="17">
        <f t="shared" si="36"/>
        <v>0</v>
      </c>
      <c r="I1116" s="21"/>
    </row>
    <row r="1117" spans="1:9" ht="15.75" x14ac:dyDescent="0.25">
      <c r="A1117" s="70">
        <v>42804</v>
      </c>
      <c r="B1117" s="71" t="s">
        <v>8911</v>
      </c>
      <c r="C1117" s="20">
        <v>103895</v>
      </c>
      <c r="D1117" s="4" t="s">
        <v>270</v>
      </c>
      <c r="E1117" s="17">
        <v>33142.18</v>
      </c>
      <c r="F1117" s="78">
        <v>42809</v>
      </c>
      <c r="G1117" s="17">
        <f t="shared" si="35"/>
        <v>33142.18</v>
      </c>
      <c r="H1117" s="17">
        <f t="shared" si="36"/>
        <v>0</v>
      </c>
      <c r="I1117" s="21"/>
    </row>
    <row r="1118" spans="1:9" ht="15.75" x14ac:dyDescent="0.25">
      <c r="A1118" s="70">
        <v>42804</v>
      </c>
      <c r="B1118" s="71" t="s">
        <v>8912</v>
      </c>
      <c r="C1118" s="20">
        <v>103896</v>
      </c>
      <c r="D1118" s="4" t="s">
        <v>30</v>
      </c>
      <c r="E1118" s="17">
        <v>20595.599999999999</v>
      </c>
      <c r="F1118" s="78">
        <v>42809</v>
      </c>
      <c r="G1118" s="17">
        <f t="shared" si="35"/>
        <v>20595.599999999999</v>
      </c>
      <c r="H1118" s="17">
        <f t="shared" si="36"/>
        <v>0</v>
      </c>
      <c r="I1118" s="21"/>
    </row>
    <row r="1119" spans="1:9" ht="15.75" x14ac:dyDescent="0.25">
      <c r="A1119" s="70">
        <v>42804</v>
      </c>
      <c r="B1119" s="71" t="s">
        <v>8913</v>
      </c>
      <c r="C1119" s="20">
        <v>103897</v>
      </c>
      <c r="D1119" s="15" t="s">
        <v>492</v>
      </c>
      <c r="E1119" s="16">
        <v>0</v>
      </c>
      <c r="F1119" s="145" t="s">
        <v>95</v>
      </c>
      <c r="G1119" s="16">
        <f t="shared" si="35"/>
        <v>0</v>
      </c>
      <c r="H1119" s="16">
        <f t="shared" si="36"/>
        <v>0</v>
      </c>
      <c r="I1119" s="21"/>
    </row>
    <row r="1120" spans="1:9" ht="15.75" x14ac:dyDescent="0.25">
      <c r="A1120" s="70">
        <v>42804</v>
      </c>
      <c r="B1120" s="71" t="s">
        <v>8914</v>
      </c>
      <c r="C1120" s="20">
        <v>103898</v>
      </c>
      <c r="D1120" s="4" t="s">
        <v>125</v>
      </c>
      <c r="E1120" s="17">
        <v>7619.5</v>
      </c>
      <c r="F1120" s="78">
        <v>42804</v>
      </c>
      <c r="G1120" s="17">
        <f t="shared" si="35"/>
        <v>7619.5</v>
      </c>
      <c r="H1120" s="17">
        <f t="shared" si="36"/>
        <v>0</v>
      </c>
      <c r="I1120" s="21"/>
    </row>
    <row r="1121" spans="1:9" ht="15.75" x14ac:dyDescent="0.25">
      <c r="A1121" s="70">
        <v>42804</v>
      </c>
      <c r="B1121" s="71" t="s">
        <v>8915</v>
      </c>
      <c r="C1121" s="20">
        <v>103899</v>
      </c>
      <c r="D1121" s="4" t="s">
        <v>1335</v>
      </c>
      <c r="E1121" s="17">
        <v>5449.8</v>
      </c>
      <c r="F1121" s="78">
        <v>42804</v>
      </c>
      <c r="G1121" s="17">
        <f t="shared" si="35"/>
        <v>5449.8</v>
      </c>
      <c r="H1121" s="17">
        <f t="shared" si="36"/>
        <v>0</v>
      </c>
      <c r="I1121" s="21"/>
    </row>
    <row r="1122" spans="1:9" ht="15.75" x14ac:dyDescent="0.25">
      <c r="A1122" s="70">
        <v>42804</v>
      </c>
      <c r="B1122" s="71" t="s">
        <v>8916</v>
      </c>
      <c r="C1122" s="20">
        <v>103900</v>
      </c>
      <c r="D1122" s="4" t="s">
        <v>122</v>
      </c>
      <c r="E1122" s="17">
        <v>10127</v>
      </c>
      <c r="F1122" s="78">
        <v>42812</v>
      </c>
      <c r="G1122" s="17">
        <f t="shared" si="35"/>
        <v>10127</v>
      </c>
      <c r="H1122" s="17">
        <f t="shared" si="36"/>
        <v>0</v>
      </c>
      <c r="I1122" s="21"/>
    </row>
    <row r="1123" spans="1:9" ht="15.75" x14ac:dyDescent="0.25">
      <c r="A1123" s="70">
        <v>42804</v>
      </c>
      <c r="B1123" s="71" t="s">
        <v>8917</v>
      </c>
      <c r="C1123" s="20">
        <v>103901</v>
      </c>
      <c r="D1123" s="4" t="s">
        <v>155</v>
      </c>
      <c r="E1123" s="17">
        <v>22960.799999999999</v>
      </c>
      <c r="F1123" s="83" t="s">
        <v>8918</v>
      </c>
      <c r="G1123" s="22">
        <f>5000+17960.8</f>
        <v>22960.799999999999</v>
      </c>
      <c r="H1123" s="22">
        <f t="shared" si="36"/>
        <v>0</v>
      </c>
      <c r="I1123" s="21"/>
    </row>
    <row r="1124" spans="1:9" ht="15.75" x14ac:dyDescent="0.25">
      <c r="A1124" s="70">
        <v>42804</v>
      </c>
      <c r="B1124" s="71" t="s">
        <v>8919</v>
      </c>
      <c r="C1124" s="20">
        <v>103902</v>
      </c>
      <c r="D1124" s="4" t="s">
        <v>470</v>
      </c>
      <c r="E1124" s="17">
        <v>12357.5</v>
      </c>
      <c r="F1124" s="78">
        <v>42804</v>
      </c>
      <c r="G1124" s="17">
        <f t="shared" si="35"/>
        <v>12357.5</v>
      </c>
      <c r="H1124" s="17">
        <f t="shared" si="36"/>
        <v>0</v>
      </c>
      <c r="I1124" s="21"/>
    </row>
    <row r="1125" spans="1:9" ht="15.75" x14ac:dyDescent="0.25">
      <c r="A1125" s="70">
        <v>42804</v>
      </c>
      <c r="B1125" s="71" t="s">
        <v>8920</v>
      </c>
      <c r="C1125" s="20">
        <v>103903</v>
      </c>
      <c r="D1125" s="4" t="s">
        <v>161</v>
      </c>
      <c r="E1125" s="17">
        <v>48502.5</v>
      </c>
      <c r="F1125" s="78">
        <v>42818</v>
      </c>
      <c r="G1125" s="17">
        <f t="shared" si="35"/>
        <v>48502.5</v>
      </c>
      <c r="H1125" s="17">
        <f t="shared" si="36"/>
        <v>0</v>
      </c>
      <c r="I1125" s="21"/>
    </row>
    <row r="1126" spans="1:9" ht="15.75" x14ac:dyDescent="0.25">
      <c r="A1126" s="70">
        <v>42804</v>
      </c>
      <c r="B1126" s="71" t="s">
        <v>8921</v>
      </c>
      <c r="C1126" s="20">
        <v>103904</v>
      </c>
      <c r="D1126" s="4" t="s">
        <v>172</v>
      </c>
      <c r="E1126" s="17">
        <v>36051.199999999997</v>
      </c>
      <c r="F1126" s="78">
        <v>42816</v>
      </c>
      <c r="G1126" s="17">
        <f t="shared" si="35"/>
        <v>36051.199999999997</v>
      </c>
      <c r="H1126" s="17">
        <f t="shared" si="36"/>
        <v>0</v>
      </c>
      <c r="I1126" s="21"/>
    </row>
    <row r="1127" spans="1:9" ht="15.75" x14ac:dyDescent="0.25">
      <c r="A1127" s="70">
        <v>42804</v>
      </c>
      <c r="B1127" s="71" t="s">
        <v>8922</v>
      </c>
      <c r="C1127" s="20">
        <v>103905</v>
      </c>
      <c r="D1127" s="4" t="s">
        <v>268</v>
      </c>
      <c r="E1127" s="17">
        <v>4459</v>
      </c>
      <c r="F1127" s="78">
        <v>42809</v>
      </c>
      <c r="G1127" s="17">
        <f t="shared" si="35"/>
        <v>4459</v>
      </c>
      <c r="H1127" s="17">
        <f t="shared" si="36"/>
        <v>0</v>
      </c>
      <c r="I1127" s="21"/>
    </row>
    <row r="1128" spans="1:9" ht="15.75" x14ac:dyDescent="0.25">
      <c r="A1128" s="70">
        <v>42804</v>
      </c>
      <c r="B1128" s="71" t="s">
        <v>8923</v>
      </c>
      <c r="C1128" s="20">
        <v>103906</v>
      </c>
      <c r="D1128" s="4" t="s">
        <v>79</v>
      </c>
      <c r="E1128" s="17">
        <v>2630.4</v>
      </c>
      <c r="F1128" s="78">
        <v>42804</v>
      </c>
      <c r="G1128" s="17">
        <f t="shared" si="35"/>
        <v>2630.4</v>
      </c>
      <c r="H1128" s="17">
        <f t="shared" si="36"/>
        <v>0</v>
      </c>
      <c r="I1128" s="21"/>
    </row>
    <row r="1129" spans="1:9" ht="15.75" x14ac:dyDescent="0.25">
      <c r="A1129" s="70">
        <v>42804</v>
      </c>
      <c r="B1129" s="71" t="s">
        <v>8924</v>
      </c>
      <c r="C1129" s="20">
        <v>103907</v>
      </c>
      <c r="D1129" s="4" t="s">
        <v>785</v>
      </c>
      <c r="E1129" s="17">
        <v>9400</v>
      </c>
      <c r="F1129" s="78">
        <v>42804</v>
      </c>
      <c r="G1129" s="17">
        <f t="shared" si="35"/>
        <v>9400</v>
      </c>
      <c r="H1129" s="17">
        <f t="shared" si="36"/>
        <v>0</v>
      </c>
      <c r="I1129" s="21"/>
    </row>
    <row r="1130" spans="1:9" ht="15.75" x14ac:dyDescent="0.25">
      <c r="A1130" s="70">
        <v>42804</v>
      </c>
      <c r="B1130" s="71" t="s">
        <v>8925</v>
      </c>
      <c r="C1130" s="20">
        <v>103908</v>
      </c>
      <c r="D1130" s="4" t="s">
        <v>1116</v>
      </c>
      <c r="E1130" s="17">
        <v>143</v>
      </c>
      <c r="F1130" s="78">
        <v>42804</v>
      </c>
      <c r="G1130" s="17">
        <f t="shared" si="35"/>
        <v>143</v>
      </c>
      <c r="H1130" s="17">
        <f t="shared" si="36"/>
        <v>0</v>
      </c>
      <c r="I1130" s="21"/>
    </row>
    <row r="1131" spans="1:9" ht="15.75" x14ac:dyDescent="0.25">
      <c r="A1131" s="70">
        <v>42804</v>
      </c>
      <c r="B1131" s="71" t="s">
        <v>8926</v>
      </c>
      <c r="C1131" s="20">
        <v>103909</v>
      </c>
      <c r="D1131" s="4" t="s">
        <v>131</v>
      </c>
      <c r="E1131" s="17">
        <v>620.6</v>
      </c>
      <c r="F1131" s="78">
        <v>42804</v>
      </c>
      <c r="G1131" s="17">
        <f t="shared" si="35"/>
        <v>620.6</v>
      </c>
      <c r="H1131" s="17">
        <f t="shared" si="36"/>
        <v>0</v>
      </c>
      <c r="I1131" s="21"/>
    </row>
    <row r="1132" spans="1:9" ht="15.75" x14ac:dyDescent="0.25">
      <c r="A1132" s="70">
        <v>42804</v>
      </c>
      <c r="B1132" s="71" t="s">
        <v>8927</v>
      </c>
      <c r="C1132" s="20">
        <v>103910</v>
      </c>
      <c r="D1132" s="4" t="s">
        <v>459</v>
      </c>
      <c r="E1132" s="17">
        <v>1017</v>
      </c>
      <c r="F1132" s="78">
        <v>42804</v>
      </c>
      <c r="G1132" s="17">
        <f t="shared" si="35"/>
        <v>1017</v>
      </c>
      <c r="H1132" s="17">
        <f t="shared" si="36"/>
        <v>0</v>
      </c>
      <c r="I1132" s="21"/>
    </row>
    <row r="1133" spans="1:9" ht="15.75" x14ac:dyDescent="0.25">
      <c r="A1133" s="70">
        <v>42804</v>
      </c>
      <c r="B1133" s="71" t="s">
        <v>8928</v>
      </c>
      <c r="C1133" s="20">
        <v>103911</v>
      </c>
      <c r="D1133" s="4" t="s">
        <v>133</v>
      </c>
      <c r="E1133" s="17">
        <v>6288.2</v>
      </c>
      <c r="F1133" s="78">
        <v>42810</v>
      </c>
      <c r="G1133" s="17">
        <f t="shared" si="35"/>
        <v>6288.2</v>
      </c>
      <c r="H1133" s="17">
        <f t="shared" si="36"/>
        <v>0</v>
      </c>
      <c r="I1133" s="21"/>
    </row>
    <row r="1134" spans="1:9" ht="15.75" x14ac:dyDescent="0.25">
      <c r="A1134" s="70">
        <v>42804</v>
      </c>
      <c r="B1134" s="71" t="s">
        <v>8929</v>
      </c>
      <c r="C1134" s="20">
        <v>103912</v>
      </c>
      <c r="D1134" s="4" t="s">
        <v>2510</v>
      </c>
      <c r="E1134" s="17">
        <v>1036.8</v>
      </c>
      <c r="F1134" s="78">
        <v>42804</v>
      </c>
      <c r="G1134" s="17">
        <f t="shared" si="35"/>
        <v>1036.8</v>
      </c>
      <c r="H1134" s="17">
        <f t="shared" si="36"/>
        <v>0</v>
      </c>
      <c r="I1134" s="21"/>
    </row>
    <row r="1135" spans="1:9" ht="15.75" x14ac:dyDescent="0.25">
      <c r="A1135" s="70">
        <v>42804</v>
      </c>
      <c r="B1135" s="71" t="s">
        <v>8930</v>
      </c>
      <c r="C1135" s="20">
        <v>103913</v>
      </c>
      <c r="D1135" s="4" t="s">
        <v>122</v>
      </c>
      <c r="E1135" s="17">
        <v>959.5</v>
      </c>
      <c r="F1135" s="78">
        <v>42812</v>
      </c>
      <c r="G1135" s="17">
        <f t="shared" si="35"/>
        <v>959.5</v>
      </c>
      <c r="H1135" s="17">
        <f t="shared" si="36"/>
        <v>0</v>
      </c>
      <c r="I1135" s="21"/>
    </row>
    <row r="1136" spans="1:9" ht="15.75" x14ac:dyDescent="0.25">
      <c r="A1136" s="70">
        <v>42804</v>
      </c>
      <c r="B1136" s="71" t="s">
        <v>8931</v>
      </c>
      <c r="C1136" s="20">
        <v>103914</v>
      </c>
      <c r="D1136" s="4" t="s">
        <v>773</v>
      </c>
      <c r="E1136" s="17">
        <v>1352.9</v>
      </c>
      <c r="F1136" s="78">
        <v>42804</v>
      </c>
      <c r="G1136" s="17">
        <f t="shared" si="35"/>
        <v>1352.9</v>
      </c>
      <c r="H1136" s="17">
        <f t="shared" si="36"/>
        <v>0</v>
      </c>
      <c r="I1136" s="21"/>
    </row>
    <row r="1137" spans="1:9" ht="15.75" x14ac:dyDescent="0.25">
      <c r="A1137" s="70">
        <v>42804</v>
      </c>
      <c r="B1137" s="71" t="s">
        <v>8932</v>
      </c>
      <c r="C1137" s="20">
        <v>103915</v>
      </c>
      <c r="D1137" s="4" t="s">
        <v>163</v>
      </c>
      <c r="E1137" s="17">
        <v>12067.2</v>
      </c>
      <c r="F1137" s="78">
        <v>42816</v>
      </c>
      <c r="G1137" s="17">
        <f t="shared" si="35"/>
        <v>12067.2</v>
      </c>
      <c r="H1137" s="17">
        <f t="shared" si="36"/>
        <v>0</v>
      </c>
      <c r="I1137" s="21"/>
    </row>
    <row r="1138" spans="1:9" ht="15.75" x14ac:dyDescent="0.25">
      <c r="A1138" s="70">
        <v>42804</v>
      </c>
      <c r="B1138" s="71" t="s">
        <v>8933</v>
      </c>
      <c r="C1138" s="20">
        <v>103916</v>
      </c>
      <c r="D1138" s="4" t="s">
        <v>2240</v>
      </c>
      <c r="E1138" s="17">
        <v>7130.9</v>
      </c>
      <c r="F1138" s="78">
        <v>42804</v>
      </c>
      <c r="G1138" s="17">
        <f t="shared" si="35"/>
        <v>7130.9</v>
      </c>
      <c r="H1138" s="17">
        <f t="shared" si="36"/>
        <v>0</v>
      </c>
      <c r="I1138" s="21"/>
    </row>
    <row r="1139" spans="1:9" ht="15.75" x14ac:dyDescent="0.25">
      <c r="A1139" s="70">
        <v>42804</v>
      </c>
      <c r="B1139" s="71" t="s">
        <v>8934</v>
      </c>
      <c r="C1139" s="20">
        <v>103917</v>
      </c>
      <c r="D1139" s="4" t="s">
        <v>165</v>
      </c>
      <c r="E1139" s="17">
        <v>6941.1</v>
      </c>
      <c r="F1139" s="78">
        <v>42816</v>
      </c>
      <c r="G1139" s="17">
        <f t="shared" si="35"/>
        <v>6941.1</v>
      </c>
      <c r="H1139" s="17">
        <f t="shared" si="36"/>
        <v>0</v>
      </c>
      <c r="I1139" s="21"/>
    </row>
    <row r="1140" spans="1:9" ht="15.75" x14ac:dyDescent="0.25">
      <c r="A1140" s="70">
        <v>42804</v>
      </c>
      <c r="B1140" s="71" t="s">
        <v>8935</v>
      </c>
      <c r="C1140" s="20">
        <v>103918</v>
      </c>
      <c r="D1140" s="4" t="s">
        <v>145</v>
      </c>
      <c r="E1140" s="17">
        <v>19734.8</v>
      </c>
      <c r="F1140" s="78">
        <v>42805</v>
      </c>
      <c r="G1140" s="17">
        <f t="shared" si="35"/>
        <v>19734.8</v>
      </c>
      <c r="H1140" s="17">
        <f t="shared" si="36"/>
        <v>0</v>
      </c>
      <c r="I1140" s="21"/>
    </row>
    <row r="1141" spans="1:9" ht="15.75" x14ac:dyDescent="0.25">
      <c r="A1141" s="70">
        <v>42804</v>
      </c>
      <c r="B1141" s="71" t="s">
        <v>8936</v>
      </c>
      <c r="C1141" s="20">
        <v>103919</v>
      </c>
      <c r="D1141" s="4" t="s">
        <v>422</v>
      </c>
      <c r="E1141" s="17">
        <v>2358.4</v>
      </c>
      <c r="F1141" s="78">
        <v>42804</v>
      </c>
      <c r="G1141" s="17">
        <f t="shared" si="35"/>
        <v>2358.4</v>
      </c>
      <c r="H1141" s="17">
        <f t="shared" si="36"/>
        <v>0</v>
      </c>
      <c r="I1141" s="21"/>
    </row>
    <row r="1142" spans="1:9" ht="15.75" x14ac:dyDescent="0.25">
      <c r="A1142" s="70">
        <v>42804</v>
      </c>
      <c r="B1142" s="71" t="s">
        <v>8937</v>
      </c>
      <c r="C1142" s="20">
        <v>103920</v>
      </c>
      <c r="D1142" s="4" t="s">
        <v>211</v>
      </c>
      <c r="E1142" s="17">
        <v>2310</v>
      </c>
      <c r="F1142" s="78">
        <v>42804</v>
      </c>
      <c r="G1142" s="17">
        <f t="shared" si="35"/>
        <v>2310</v>
      </c>
      <c r="H1142" s="17">
        <f t="shared" si="36"/>
        <v>0</v>
      </c>
      <c r="I1142" s="21"/>
    </row>
    <row r="1143" spans="1:9" ht="15.75" x14ac:dyDescent="0.25">
      <c r="A1143" s="70">
        <v>42804</v>
      </c>
      <c r="B1143" s="71" t="s">
        <v>8938</v>
      </c>
      <c r="C1143" s="20">
        <v>103921</v>
      </c>
      <c r="D1143" s="4" t="s">
        <v>1925</v>
      </c>
      <c r="E1143" s="17">
        <v>517.6</v>
      </c>
      <c r="F1143" s="78">
        <v>42804</v>
      </c>
      <c r="G1143" s="17">
        <f t="shared" si="35"/>
        <v>517.6</v>
      </c>
      <c r="H1143" s="17">
        <f t="shared" si="36"/>
        <v>0</v>
      </c>
      <c r="I1143" s="21"/>
    </row>
    <row r="1144" spans="1:9" ht="15.75" x14ac:dyDescent="0.25">
      <c r="A1144" s="70">
        <v>42804</v>
      </c>
      <c r="B1144" s="71" t="s">
        <v>8939</v>
      </c>
      <c r="C1144" s="20">
        <v>103922</v>
      </c>
      <c r="D1144" s="4" t="s">
        <v>135</v>
      </c>
      <c r="E1144" s="17">
        <v>899.1</v>
      </c>
      <c r="F1144" s="78">
        <v>42804</v>
      </c>
      <c r="G1144" s="17">
        <f t="shared" si="35"/>
        <v>899.1</v>
      </c>
      <c r="H1144" s="17">
        <f t="shared" si="36"/>
        <v>0</v>
      </c>
      <c r="I1144" s="21"/>
    </row>
    <row r="1145" spans="1:9" ht="15.75" x14ac:dyDescent="0.25">
      <c r="A1145" s="70">
        <v>42804</v>
      </c>
      <c r="B1145" s="71" t="s">
        <v>8940</v>
      </c>
      <c r="C1145" s="20">
        <v>103923</v>
      </c>
      <c r="D1145" s="4" t="s">
        <v>289</v>
      </c>
      <c r="E1145" s="17">
        <v>92913.88</v>
      </c>
      <c r="F1145" s="78">
        <v>42818</v>
      </c>
      <c r="G1145" s="17">
        <f t="shared" si="35"/>
        <v>92913.88</v>
      </c>
      <c r="H1145" s="17">
        <f t="shared" si="36"/>
        <v>0</v>
      </c>
      <c r="I1145" s="21"/>
    </row>
    <row r="1146" spans="1:9" ht="15.75" x14ac:dyDescent="0.25">
      <c r="A1146" s="70">
        <v>42804</v>
      </c>
      <c r="B1146" s="71" t="s">
        <v>8941</v>
      </c>
      <c r="C1146" s="20">
        <v>103924</v>
      </c>
      <c r="D1146" s="4" t="s">
        <v>10</v>
      </c>
      <c r="E1146" s="17">
        <v>56389.4</v>
      </c>
      <c r="F1146" s="78">
        <v>42809</v>
      </c>
      <c r="G1146" s="17">
        <f t="shared" si="35"/>
        <v>56389.4</v>
      </c>
      <c r="H1146" s="17">
        <f t="shared" si="36"/>
        <v>0</v>
      </c>
      <c r="I1146" s="21"/>
    </row>
    <row r="1147" spans="1:9" ht="15.75" x14ac:dyDescent="0.25">
      <c r="A1147" s="70">
        <v>42804</v>
      </c>
      <c r="B1147" s="71" t="s">
        <v>8942</v>
      </c>
      <c r="C1147" s="20">
        <v>103925</v>
      </c>
      <c r="D1147" s="4" t="s">
        <v>208</v>
      </c>
      <c r="E1147" s="17">
        <v>14155.8</v>
      </c>
      <c r="F1147" s="78">
        <v>42804</v>
      </c>
      <c r="G1147" s="17">
        <f t="shared" si="35"/>
        <v>14155.8</v>
      </c>
      <c r="H1147" s="17">
        <f t="shared" si="36"/>
        <v>0</v>
      </c>
      <c r="I1147" s="21"/>
    </row>
    <row r="1148" spans="1:9" ht="15.75" x14ac:dyDescent="0.25">
      <c r="A1148" s="70">
        <v>42804</v>
      </c>
      <c r="B1148" s="71" t="s">
        <v>8943</v>
      </c>
      <c r="C1148" s="20">
        <v>103926</v>
      </c>
      <c r="D1148" s="4" t="s">
        <v>806</v>
      </c>
      <c r="E1148" s="17">
        <v>6016</v>
      </c>
      <c r="F1148" s="78">
        <v>42804</v>
      </c>
      <c r="G1148" s="17">
        <f t="shared" si="35"/>
        <v>6016</v>
      </c>
      <c r="H1148" s="17">
        <f t="shared" si="36"/>
        <v>0</v>
      </c>
      <c r="I1148" s="21"/>
    </row>
    <row r="1149" spans="1:9" ht="15.75" x14ac:dyDescent="0.25">
      <c r="A1149" s="70">
        <v>42804</v>
      </c>
      <c r="B1149" s="71" t="s">
        <v>8944</v>
      </c>
      <c r="C1149" s="20">
        <v>103927</v>
      </c>
      <c r="D1149" s="4" t="s">
        <v>866</v>
      </c>
      <c r="E1149" s="17">
        <v>5856</v>
      </c>
      <c r="F1149" s="78">
        <v>42804</v>
      </c>
      <c r="G1149" s="17">
        <f t="shared" si="35"/>
        <v>5856</v>
      </c>
      <c r="H1149" s="17">
        <f t="shared" si="36"/>
        <v>0</v>
      </c>
      <c r="I1149" s="21"/>
    </row>
    <row r="1150" spans="1:9" ht="15.75" x14ac:dyDescent="0.25">
      <c r="A1150" s="70">
        <v>42804</v>
      </c>
      <c r="B1150" s="71" t="s">
        <v>8945</v>
      </c>
      <c r="C1150" s="20">
        <v>103928</v>
      </c>
      <c r="D1150" s="4" t="s">
        <v>3320</v>
      </c>
      <c r="E1150" s="17">
        <v>13650</v>
      </c>
      <c r="F1150" s="78">
        <v>42805</v>
      </c>
      <c r="G1150" s="17">
        <f t="shared" si="35"/>
        <v>13650</v>
      </c>
      <c r="H1150" s="17">
        <f t="shared" si="36"/>
        <v>0</v>
      </c>
      <c r="I1150" s="21"/>
    </row>
    <row r="1151" spans="1:9" ht="15.75" x14ac:dyDescent="0.25">
      <c r="A1151" s="70">
        <v>42804</v>
      </c>
      <c r="B1151" s="71" t="s">
        <v>8946</v>
      </c>
      <c r="C1151" s="20">
        <v>103929</v>
      </c>
      <c r="D1151" s="4" t="s">
        <v>879</v>
      </c>
      <c r="E1151" s="17">
        <v>1674</v>
      </c>
      <c r="F1151" s="78">
        <v>42804</v>
      </c>
      <c r="G1151" s="17">
        <f t="shared" si="35"/>
        <v>1674</v>
      </c>
      <c r="H1151" s="17">
        <f t="shared" si="36"/>
        <v>0</v>
      </c>
      <c r="I1151" s="21"/>
    </row>
    <row r="1152" spans="1:9" ht="15.75" x14ac:dyDescent="0.25">
      <c r="A1152" s="70">
        <v>42804</v>
      </c>
      <c r="B1152" s="71" t="s">
        <v>8947</v>
      </c>
      <c r="C1152" s="20">
        <v>103930</v>
      </c>
      <c r="D1152" s="4" t="s">
        <v>182</v>
      </c>
      <c r="E1152" s="17">
        <v>3290</v>
      </c>
      <c r="F1152" s="78">
        <v>42805</v>
      </c>
      <c r="G1152" s="17">
        <f t="shared" si="35"/>
        <v>3290</v>
      </c>
      <c r="H1152" s="17">
        <f t="shared" si="36"/>
        <v>0</v>
      </c>
      <c r="I1152" s="21"/>
    </row>
    <row r="1153" spans="1:9" ht="15.75" x14ac:dyDescent="0.25">
      <c r="A1153" s="70">
        <v>42804</v>
      </c>
      <c r="B1153" s="71" t="s">
        <v>8948</v>
      </c>
      <c r="C1153" s="20">
        <v>103931</v>
      </c>
      <c r="D1153" s="4" t="s">
        <v>47</v>
      </c>
      <c r="E1153" s="17">
        <v>508.2</v>
      </c>
      <c r="F1153" s="78">
        <v>42804</v>
      </c>
      <c r="G1153" s="17">
        <f t="shared" si="35"/>
        <v>508.2</v>
      </c>
      <c r="H1153" s="17">
        <f t="shared" si="36"/>
        <v>0</v>
      </c>
      <c r="I1153" s="21"/>
    </row>
    <row r="1154" spans="1:9" ht="15.75" x14ac:dyDescent="0.25">
      <c r="A1154" s="70">
        <v>42804</v>
      </c>
      <c r="B1154" s="71" t="s">
        <v>8949</v>
      </c>
      <c r="C1154" s="20">
        <v>103932</v>
      </c>
      <c r="D1154" s="4" t="s">
        <v>693</v>
      </c>
      <c r="E1154" s="17">
        <v>11928.2</v>
      </c>
      <c r="F1154" s="83" t="s">
        <v>8950</v>
      </c>
      <c r="G1154" s="22">
        <f>9000+2928.2</f>
        <v>11928.2</v>
      </c>
      <c r="H1154" s="22">
        <f t="shared" si="36"/>
        <v>0</v>
      </c>
      <c r="I1154" s="21"/>
    </row>
    <row r="1155" spans="1:9" ht="15.75" x14ac:dyDescent="0.25">
      <c r="A1155" s="70">
        <v>42804</v>
      </c>
      <c r="B1155" s="71" t="s">
        <v>8951</v>
      </c>
      <c r="C1155" s="20">
        <v>103933</v>
      </c>
      <c r="D1155" s="4" t="s">
        <v>30</v>
      </c>
      <c r="E1155" s="17">
        <v>999.6</v>
      </c>
      <c r="F1155" s="78">
        <v>42805</v>
      </c>
      <c r="G1155" s="17">
        <f t="shared" si="35"/>
        <v>999.6</v>
      </c>
      <c r="H1155" s="17">
        <f t="shared" si="36"/>
        <v>0</v>
      </c>
      <c r="I1155" s="21"/>
    </row>
    <row r="1156" spans="1:9" ht="15.75" x14ac:dyDescent="0.25">
      <c r="A1156" s="70">
        <v>42804</v>
      </c>
      <c r="B1156" s="71" t="s">
        <v>8952</v>
      </c>
      <c r="C1156" s="20">
        <v>103934</v>
      </c>
      <c r="D1156" s="4" t="s">
        <v>113</v>
      </c>
      <c r="E1156" s="17">
        <v>1786.4</v>
      </c>
      <c r="F1156" s="78">
        <v>42805</v>
      </c>
      <c r="G1156" s="17">
        <f t="shared" ref="G1156:G1219" si="37">E1156</f>
        <v>1786.4</v>
      </c>
      <c r="H1156" s="17">
        <f t="shared" ref="H1156:H1219" si="38">E1156-G1156</f>
        <v>0</v>
      </c>
      <c r="I1156" s="21"/>
    </row>
    <row r="1157" spans="1:9" ht="15.75" x14ac:dyDescent="0.25">
      <c r="A1157" s="70">
        <v>42804</v>
      </c>
      <c r="B1157" s="71" t="s">
        <v>8953</v>
      </c>
      <c r="C1157" s="20">
        <v>103935</v>
      </c>
      <c r="D1157" s="4" t="s">
        <v>113</v>
      </c>
      <c r="E1157" s="17">
        <v>564</v>
      </c>
      <c r="F1157" s="78">
        <v>42805</v>
      </c>
      <c r="G1157" s="17">
        <f t="shared" si="37"/>
        <v>564</v>
      </c>
      <c r="H1157" s="17">
        <f t="shared" si="38"/>
        <v>0</v>
      </c>
      <c r="I1157" s="21"/>
    </row>
    <row r="1158" spans="1:9" ht="15.75" x14ac:dyDescent="0.25">
      <c r="A1158" s="70">
        <v>42804</v>
      </c>
      <c r="B1158" s="71" t="s">
        <v>8954</v>
      </c>
      <c r="C1158" s="20">
        <v>103936</v>
      </c>
      <c r="D1158" s="4" t="s">
        <v>30</v>
      </c>
      <c r="E1158" s="17">
        <v>795.8</v>
      </c>
      <c r="F1158" s="78">
        <v>42805</v>
      </c>
      <c r="G1158" s="17">
        <f t="shared" si="37"/>
        <v>795.8</v>
      </c>
      <c r="H1158" s="17">
        <f t="shared" si="38"/>
        <v>0</v>
      </c>
      <c r="I1158" s="21"/>
    </row>
    <row r="1159" spans="1:9" ht="15.75" x14ac:dyDescent="0.25">
      <c r="A1159" s="70">
        <v>42804</v>
      </c>
      <c r="B1159" s="71" t="s">
        <v>8955</v>
      </c>
      <c r="C1159" s="20">
        <v>103937</v>
      </c>
      <c r="D1159" s="4" t="s">
        <v>193</v>
      </c>
      <c r="E1159" s="17">
        <v>3795</v>
      </c>
      <c r="F1159" s="78">
        <v>42805</v>
      </c>
      <c r="G1159" s="17">
        <f t="shared" si="37"/>
        <v>3795</v>
      </c>
      <c r="H1159" s="17">
        <f t="shared" si="38"/>
        <v>0</v>
      </c>
      <c r="I1159" s="21"/>
    </row>
    <row r="1160" spans="1:9" ht="15.75" x14ac:dyDescent="0.25">
      <c r="A1160" s="70">
        <v>42804</v>
      </c>
      <c r="B1160" s="71" t="s">
        <v>8956</v>
      </c>
      <c r="C1160" s="20">
        <v>103938</v>
      </c>
      <c r="D1160" s="4" t="s">
        <v>633</v>
      </c>
      <c r="E1160" s="17">
        <v>450</v>
      </c>
      <c r="F1160" s="78">
        <v>42805</v>
      </c>
      <c r="G1160" s="17">
        <f t="shared" si="37"/>
        <v>450</v>
      </c>
      <c r="H1160" s="17">
        <f t="shared" si="38"/>
        <v>0</v>
      </c>
      <c r="I1160" s="21"/>
    </row>
    <row r="1161" spans="1:9" ht="15.75" x14ac:dyDescent="0.25">
      <c r="A1161" s="70">
        <v>42804</v>
      </c>
      <c r="B1161" s="71" t="s">
        <v>8957</v>
      </c>
      <c r="C1161" s="20">
        <v>103939</v>
      </c>
      <c r="D1161" s="4" t="s">
        <v>693</v>
      </c>
      <c r="E1161" s="17">
        <v>3459.4</v>
      </c>
      <c r="F1161" s="78">
        <v>42805</v>
      </c>
      <c r="G1161" s="17">
        <f t="shared" si="37"/>
        <v>3459.4</v>
      </c>
      <c r="H1161" s="17">
        <f t="shared" si="38"/>
        <v>0</v>
      </c>
      <c r="I1161" s="21"/>
    </row>
    <row r="1162" spans="1:9" ht="15.75" x14ac:dyDescent="0.25">
      <c r="A1162" s="70">
        <v>42804</v>
      </c>
      <c r="B1162" s="71" t="s">
        <v>8958</v>
      </c>
      <c r="C1162" s="20">
        <v>103940</v>
      </c>
      <c r="D1162" s="4" t="s">
        <v>10</v>
      </c>
      <c r="E1162" s="17">
        <v>38343</v>
      </c>
      <c r="F1162" s="78">
        <v>42809</v>
      </c>
      <c r="G1162" s="17">
        <f t="shared" si="37"/>
        <v>38343</v>
      </c>
      <c r="H1162" s="17">
        <f t="shared" si="38"/>
        <v>0</v>
      </c>
      <c r="I1162" s="21"/>
    </row>
    <row r="1163" spans="1:9" ht="15.75" x14ac:dyDescent="0.25">
      <c r="A1163" s="70">
        <v>42804</v>
      </c>
      <c r="B1163" s="71" t="s">
        <v>8959</v>
      </c>
      <c r="C1163" s="20">
        <v>103941</v>
      </c>
      <c r="D1163" s="4" t="s">
        <v>236</v>
      </c>
      <c r="E1163" s="17">
        <v>32556.02</v>
      </c>
      <c r="F1163" s="78">
        <v>42818</v>
      </c>
      <c r="G1163" s="17">
        <f t="shared" si="37"/>
        <v>32556.02</v>
      </c>
      <c r="H1163" s="17">
        <f t="shared" si="38"/>
        <v>0</v>
      </c>
      <c r="I1163" s="21"/>
    </row>
    <row r="1164" spans="1:9" ht="15.75" x14ac:dyDescent="0.25">
      <c r="A1164" s="70">
        <v>42804</v>
      </c>
      <c r="B1164" s="71" t="s">
        <v>8960</v>
      </c>
      <c r="C1164" s="20">
        <v>103942</v>
      </c>
      <c r="D1164" s="4" t="s">
        <v>10</v>
      </c>
      <c r="E1164" s="17">
        <v>199593.9</v>
      </c>
      <c r="F1164" s="78">
        <v>42809</v>
      </c>
      <c r="G1164" s="17">
        <f t="shared" si="37"/>
        <v>199593.9</v>
      </c>
      <c r="H1164" s="17">
        <f t="shared" si="38"/>
        <v>0</v>
      </c>
      <c r="I1164" s="21"/>
    </row>
    <row r="1165" spans="1:9" ht="15.75" x14ac:dyDescent="0.25">
      <c r="A1165" s="70">
        <v>42804</v>
      </c>
      <c r="B1165" s="71" t="s">
        <v>8961</v>
      </c>
      <c r="C1165" s="20">
        <v>103943</v>
      </c>
      <c r="D1165" s="4" t="s">
        <v>8</v>
      </c>
      <c r="E1165" s="17">
        <v>4802.6000000000004</v>
      </c>
      <c r="F1165" s="78">
        <v>42805</v>
      </c>
      <c r="G1165" s="17">
        <f t="shared" si="37"/>
        <v>4802.6000000000004</v>
      </c>
      <c r="H1165" s="17">
        <f t="shared" si="38"/>
        <v>0</v>
      </c>
      <c r="I1165" s="21"/>
    </row>
    <row r="1166" spans="1:9" ht="15.75" x14ac:dyDescent="0.25">
      <c r="A1166" s="70">
        <v>42804</v>
      </c>
      <c r="B1166" s="71" t="s">
        <v>8962</v>
      </c>
      <c r="C1166" s="20">
        <v>103944</v>
      </c>
      <c r="D1166" s="4" t="s">
        <v>697</v>
      </c>
      <c r="E1166" s="17">
        <v>34434.5</v>
      </c>
      <c r="F1166" s="78">
        <v>42810</v>
      </c>
      <c r="G1166" s="17">
        <f t="shared" si="37"/>
        <v>34434.5</v>
      </c>
      <c r="H1166" s="17">
        <f t="shared" si="38"/>
        <v>0</v>
      </c>
      <c r="I1166" s="21"/>
    </row>
    <row r="1167" spans="1:9" ht="15.75" x14ac:dyDescent="0.25">
      <c r="A1167" s="70">
        <v>42804</v>
      </c>
      <c r="B1167" s="71" t="s">
        <v>8963</v>
      </c>
      <c r="C1167" s="20">
        <v>103945</v>
      </c>
      <c r="D1167" s="4" t="s">
        <v>205</v>
      </c>
      <c r="E1167" s="17">
        <v>4618.3999999999996</v>
      </c>
      <c r="F1167" s="78">
        <v>42804</v>
      </c>
      <c r="G1167" s="17">
        <f t="shared" si="37"/>
        <v>4618.3999999999996</v>
      </c>
      <c r="H1167" s="17">
        <f t="shared" si="38"/>
        <v>0</v>
      </c>
      <c r="I1167" s="21"/>
    </row>
    <row r="1168" spans="1:9" ht="15.75" x14ac:dyDescent="0.25">
      <c r="A1168" s="70">
        <v>42804</v>
      </c>
      <c r="B1168" s="71" t="s">
        <v>8964</v>
      </c>
      <c r="C1168" s="20">
        <v>103946</v>
      </c>
      <c r="D1168" s="4" t="s">
        <v>1141</v>
      </c>
      <c r="E1168" s="17">
        <v>9221.2000000000007</v>
      </c>
      <c r="F1168" s="78">
        <v>42791</v>
      </c>
      <c r="G1168" s="17">
        <f t="shared" si="37"/>
        <v>9221.2000000000007</v>
      </c>
      <c r="H1168" s="17">
        <f t="shared" si="38"/>
        <v>0</v>
      </c>
      <c r="I1168" s="21"/>
    </row>
    <row r="1169" spans="1:9" ht="15.75" x14ac:dyDescent="0.25">
      <c r="A1169" s="70">
        <v>42804</v>
      </c>
      <c r="B1169" s="71" t="s">
        <v>8965</v>
      </c>
      <c r="C1169" s="20">
        <v>103947</v>
      </c>
      <c r="D1169" s="4" t="s">
        <v>354</v>
      </c>
      <c r="E1169" s="17">
        <v>1235</v>
      </c>
      <c r="F1169" s="78">
        <v>42804</v>
      </c>
      <c r="G1169" s="17">
        <f t="shared" si="37"/>
        <v>1235</v>
      </c>
      <c r="H1169" s="17">
        <f t="shared" si="38"/>
        <v>0</v>
      </c>
      <c r="I1169" s="21"/>
    </row>
    <row r="1170" spans="1:9" ht="15.75" x14ac:dyDescent="0.25">
      <c r="A1170" s="70">
        <v>42804</v>
      </c>
      <c r="B1170" s="71" t="s">
        <v>8966</v>
      </c>
      <c r="C1170" s="20">
        <v>103948</v>
      </c>
      <c r="D1170" s="4" t="s">
        <v>370</v>
      </c>
      <c r="E1170" s="17">
        <v>2469.6</v>
      </c>
      <c r="F1170" s="78">
        <v>42804</v>
      </c>
      <c r="G1170" s="17">
        <f t="shared" si="37"/>
        <v>2469.6</v>
      </c>
      <c r="H1170" s="17">
        <f t="shared" si="38"/>
        <v>0</v>
      </c>
      <c r="I1170" s="21"/>
    </row>
    <row r="1171" spans="1:9" ht="15.75" x14ac:dyDescent="0.25">
      <c r="A1171" s="70">
        <v>42804</v>
      </c>
      <c r="B1171" s="71" t="s">
        <v>8967</v>
      </c>
      <c r="C1171" s="20">
        <v>103949</v>
      </c>
      <c r="D1171" s="4" t="s">
        <v>472</v>
      </c>
      <c r="E1171" s="17">
        <v>16115.2</v>
      </c>
      <c r="F1171" s="78">
        <v>42807</v>
      </c>
      <c r="G1171" s="17">
        <f t="shared" si="37"/>
        <v>16115.2</v>
      </c>
      <c r="H1171" s="17">
        <f t="shared" si="38"/>
        <v>0</v>
      </c>
      <c r="I1171" s="21"/>
    </row>
    <row r="1172" spans="1:9" ht="15.75" x14ac:dyDescent="0.25">
      <c r="A1172" s="70">
        <v>42804</v>
      </c>
      <c r="B1172" s="71" t="s">
        <v>8968</v>
      </c>
      <c r="C1172" s="20">
        <v>103950</v>
      </c>
      <c r="D1172" s="4" t="s">
        <v>379</v>
      </c>
      <c r="E1172" s="17">
        <v>4570.3999999999996</v>
      </c>
      <c r="F1172" s="78">
        <v>42811</v>
      </c>
      <c r="G1172" s="17">
        <f t="shared" si="37"/>
        <v>4570.3999999999996</v>
      </c>
      <c r="H1172" s="17">
        <f t="shared" si="38"/>
        <v>0</v>
      </c>
      <c r="I1172" s="21"/>
    </row>
    <row r="1173" spans="1:9" ht="15.75" x14ac:dyDescent="0.25">
      <c r="A1173" s="70">
        <v>42804</v>
      </c>
      <c r="B1173" s="71" t="s">
        <v>8969</v>
      </c>
      <c r="C1173" s="20">
        <v>103951</v>
      </c>
      <c r="D1173" s="4" t="s">
        <v>220</v>
      </c>
      <c r="E1173" s="17">
        <v>4201.6000000000004</v>
      </c>
      <c r="F1173" s="78">
        <v>42804</v>
      </c>
      <c r="G1173" s="17">
        <f t="shared" si="37"/>
        <v>4201.6000000000004</v>
      </c>
      <c r="H1173" s="17">
        <f t="shared" si="38"/>
        <v>0</v>
      </c>
      <c r="I1173" s="21"/>
    </row>
    <row r="1174" spans="1:9" ht="15.75" x14ac:dyDescent="0.25">
      <c r="A1174" s="70">
        <v>42804</v>
      </c>
      <c r="B1174" s="71" t="s">
        <v>8970</v>
      </c>
      <c r="C1174" s="20">
        <v>103952</v>
      </c>
      <c r="D1174" s="4" t="s">
        <v>236</v>
      </c>
      <c r="E1174" s="17">
        <v>37502.5</v>
      </c>
      <c r="F1174" s="78">
        <v>42818</v>
      </c>
      <c r="G1174" s="17">
        <f t="shared" si="37"/>
        <v>37502.5</v>
      </c>
      <c r="H1174" s="17">
        <f t="shared" si="38"/>
        <v>0</v>
      </c>
      <c r="I1174" s="21"/>
    </row>
    <row r="1175" spans="1:9" ht="15.75" x14ac:dyDescent="0.25">
      <c r="A1175" s="70">
        <v>42804</v>
      </c>
      <c r="B1175" s="71" t="s">
        <v>8971</v>
      </c>
      <c r="C1175" s="20">
        <v>103953</v>
      </c>
      <c r="D1175" s="4" t="s">
        <v>879</v>
      </c>
      <c r="E1175" s="17">
        <v>3355.9</v>
      </c>
      <c r="F1175" s="78">
        <v>42804</v>
      </c>
      <c r="G1175" s="17">
        <f t="shared" si="37"/>
        <v>3355.9</v>
      </c>
      <c r="H1175" s="17">
        <f t="shared" si="38"/>
        <v>0</v>
      </c>
      <c r="I1175" s="21"/>
    </row>
    <row r="1176" spans="1:9" ht="15.75" x14ac:dyDescent="0.25">
      <c r="A1176" s="70">
        <v>42804</v>
      </c>
      <c r="B1176" s="71" t="s">
        <v>8972</v>
      </c>
      <c r="C1176" s="20">
        <v>103954</v>
      </c>
      <c r="D1176" s="4" t="s">
        <v>492</v>
      </c>
      <c r="E1176" s="17">
        <v>19001.2</v>
      </c>
      <c r="F1176" s="78">
        <v>42806</v>
      </c>
      <c r="G1176" s="17">
        <f t="shared" si="37"/>
        <v>19001.2</v>
      </c>
      <c r="H1176" s="17">
        <f t="shared" si="38"/>
        <v>0</v>
      </c>
      <c r="I1176" s="21"/>
    </row>
    <row r="1177" spans="1:9" ht="15.75" x14ac:dyDescent="0.25">
      <c r="A1177" s="70">
        <v>42804</v>
      </c>
      <c r="B1177" s="71" t="s">
        <v>8973</v>
      </c>
      <c r="C1177" s="20">
        <v>103955</v>
      </c>
      <c r="D1177" s="4" t="s">
        <v>211</v>
      </c>
      <c r="E1177" s="17">
        <v>8895.7999999999993</v>
      </c>
      <c r="F1177" s="78">
        <v>42804</v>
      </c>
      <c r="G1177" s="17">
        <f t="shared" si="37"/>
        <v>8895.7999999999993</v>
      </c>
      <c r="H1177" s="17">
        <f t="shared" si="38"/>
        <v>0</v>
      </c>
      <c r="I1177" s="21"/>
    </row>
    <row r="1178" spans="1:9" ht="15.75" x14ac:dyDescent="0.25">
      <c r="A1178" s="70">
        <v>42804</v>
      </c>
      <c r="B1178" s="71" t="s">
        <v>8974</v>
      </c>
      <c r="C1178" s="20">
        <v>103956</v>
      </c>
      <c r="D1178" s="4" t="s">
        <v>5221</v>
      </c>
      <c r="E1178" s="17">
        <v>3607.5</v>
      </c>
      <c r="G1178" s="17">
        <f t="shared" si="37"/>
        <v>3607.5</v>
      </c>
      <c r="H1178" s="17">
        <f t="shared" si="38"/>
        <v>0</v>
      </c>
      <c r="I1178" s="21"/>
    </row>
    <row r="1179" spans="1:9" ht="15.75" x14ac:dyDescent="0.25">
      <c r="A1179" s="70">
        <v>42804</v>
      </c>
      <c r="B1179" s="71" t="s">
        <v>8975</v>
      </c>
      <c r="C1179" s="20">
        <v>103957</v>
      </c>
      <c r="D1179" s="4" t="s">
        <v>921</v>
      </c>
      <c r="E1179" s="17">
        <v>6650.7</v>
      </c>
      <c r="F1179" s="78">
        <v>42804</v>
      </c>
      <c r="G1179" s="17">
        <f t="shared" si="37"/>
        <v>6650.7</v>
      </c>
      <c r="H1179" s="17">
        <f t="shared" si="38"/>
        <v>0</v>
      </c>
      <c r="I1179" s="21"/>
    </row>
    <row r="1180" spans="1:9" ht="15.75" x14ac:dyDescent="0.25">
      <c r="A1180" s="70">
        <v>42804</v>
      </c>
      <c r="B1180" s="71" t="s">
        <v>8976</v>
      </c>
      <c r="C1180" s="20">
        <v>103958</v>
      </c>
      <c r="D1180" s="4" t="s">
        <v>10</v>
      </c>
      <c r="E1180" s="17">
        <v>204673.88</v>
      </c>
      <c r="F1180" s="78">
        <v>42809</v>
      </c>
      <c r="G1180" s="17">
        <f t="shared" si="37"/>
        <v>204673.88</v>
      </c>
      <c r="H1180" s="17">
        <f t="shared" si="38"/>
        <v>0</v>
      </c>
      <c r="I1180" s="21"/>
    </row>
    <row r="1181" spans="1:9" ht="15.75" x14ac:dyDescent="0.25">
      <c r="A1181" s="70">
        <v>42804</v>
      </c>
      <c r="B1181" s="71" t="s">
        <v>8977</v>
      </c>
      <c r="C1181" s="20">
        <v>103959</v>
      </c>
      <c r="D1181" s="4" t="s">
        <v>923</v>
      </c>
      <c r="E1181" s="17">
        <v>23711</v>
      </c>
      <c r="F1181" s="78">
        <v>42816</v>
      </c>
      <c r="G1181" s="17">
        <f t="shared" si="37"/>
        <v>23711</v>
      </c>
      <c r="H1181" s="17">
        <f t="shared" si="38"/>
        <v>0</v>
      </c>
      <c r="I1181" s="21"/>
    </row>
    <row r="1182" spans="1:9" ht="15.75" x14ac:dyDescent="0.25">
      <c r="A1182" s="70">
        <v>42804</v>
      </c>
      <c r="B1182" s="71" t="s">
        <v>8978</v>
      </c>
      <c r="C1182" s="20">
        <v>103960</v>
      </c>
      <c r="D1182" s="4" t="s">
        <v>30</v>
      </c>
      <c r="E1182" s="17">
        <v>272.8</v>
      </c>
      <c r="F1182" s="78">
        <v>42805</v>
      </c>
      <c r="G1182" s="17">
        <f t="shared" si="37"/>
        <v>272.8</v>
      </c>
      <c r="H1182" s="17">
        <f t="shared" si="38"/>
        <v>0</v>
      </c>
      <c r="I1182" s="21"/>
    </row>
    <row r="1183" spans="1:9" ht="15.75" x14ac:dyDescent="0.25">
      <c r="A1183" s="70">
        <v>42804</v>
      </c>
      <c r="B1183" s="71" t="s">
        <v>8979</v>
      </c>
      <c r="C1183" s="20">
        <v>103961</v>
      </c>
      <c r="D1183" s="4" t="s">
        <v>10</v>
      </c>
      <c r="E1183" s="17">
        <v>2052.6</v>
      </c>
      <c r="F1183" s="78">
        <v>42809</v>
      </c>
      <c r="G1183" s="17">
        <f t="shared" si="37"/>
        <v>2052.6</v>
      </c>
      <c r="H1183" s="17">
        <f t="shared" si="38"/>
        <v>0</v>
      </c>
      <c r="I1183" s="21"/>
    </row>
    <row r="1184" spans="1:9" ht="15.75" x14ac:dyDescent="0.25">
      <c r="A1184" s="70">
        <v>42805</v>
      </c>
      <c r="B1184" s="71" t="s">
        <v>8980</v>
      </c>
      <c r="C1184" s="20">
        <v>103962</v>
      </c>
      <c r="D1184" s="4" t="s">
        <v>231</v>
      </c>
      <c r="E1184" s="17">
        <v>6469.8</v>
      </c>
      <c r="F1184" s="78">
        <v>42806</v>
      </c>
      <c r="G1184" s="17">
        <f t="shared" si="37"/>
        <v>6469.8</v>
      </c>
      <c r="H1184" s="17">
        <f t="shared" si="38"/>
        <v>0</v>
      </c>
      <c r="I1184" s="21"/>
    </row>
    <row r="1185" spans="1:9" ht="15.75" x14ac:dyDescent="0.25">
      <c r="A1185" s="70">
        <v>42805</v>
      </c>
      <c r="B1185" s="71" t="s">
        <v>8981</v>
      </c>
      <c r="C1185" s="20">
        <v>103963</v>
      </c>
      <c r="D1185" s="4" t="s">
        <v>231</v>
      </c>
      <c r="E1185" s="17">
        <v>2973.6</v>
      </c>
      <c r="F1185" s="78">
        <v>42806</v>
      </c>
      <c r="G1185" s="17">
        <f t="shared" si="37"/>
        <v>2973.6</v>
      </c>
      <c r="H1185" s="17">
        <f t="shared" si="38"/>
        <v>0</v>
      </c>
      <c r="I1185" s="21"/>
    </row>
    <row r="1186" spans="1:9" ht="15.75" x14ac:dyDescent="0.25">
      <c r="A1186" s="70">
        <v>42805</v>
      </c>
      <c r="B1186" s="71" t="s">
        <v>8982</v>
      </c>
      <c r="C1186" s="20">
        <v>103964</v>
      </c>
      <c r="D1186" s="4" t="s">
        <v>26</v>
      </c>
      <c r="E1186" s="17">
        <v>29179.4</v>
      </c>
      <c r="F1186" s="78">
        <v>42805</v>
      </c>
      <c r="G1186" s="17">
        <f t="shared" si="37"/>
        <v>29179.4</v>
      </c>
      <c r="H1186" s="17">
        <f t="shared" si="38"/>
        <v>0</v>
      </c>
      <c r="I1186" s="21"/>
    </row>
    <row r="1187" spans="1:9" ht="15.75" x14ac:dyDescent="0.25">
      <c r="A1187" s="70">
        <v>42805</v>
      </c>
      <c r="B1187" s="71" t="s">
        <v>8983</v>
      </c>
      <c r="C1187" s="20">
        <v>103965</v>
      </c>
      <c r="D1187" s="4" t="s">
        <v>26</v>
      </c>
      <c r="E1187" s="17">
        <v>1058.4000000000001</v>
      </c>
      <c r="F1187" s="78">
        <v>42805</v>
      </c>
      <c r="G1187" s="17">
        <f t="shared" si="37"/>
        <v>1058.4000000000001</v>
      </c>
      <c r="H1187" s="17">
        <f t="shared" si="38"/>
        <v>0</v>
      </c>
      <c r="I1187" s="21"/>
    </row>
    <row r="1188" spans="1:9" ht="15.75" x14ac:dyDescent="0.25">
      <c r="A1188" s="70">
        <v>42805</v>
      </c>
      <c r="B1188" s="71" t="s">
        <v>8984</v>
      </c>
      <c r="C1188" s="20">
        <v>103966</v>
      </c>
      <c r="D1188" s="4" t="s">
        <v>231</v>
      </c>
      <c r="E1188" s="17">
        <v>25438.799999999999</v>
      </c>
      <c r="F1188" s="78">
        <v>42806</v>
      </c>
      <c r="G1188" s="17">
        <f t="shared" si="37"/>
        <v>25438.799999999999</v>
      </c>
      <c r="H1188" s="17">
        <f t="shared" si="38"/>
        <v>0</v>
      </c>
      <c r="I1188" s="21"/>
    </row>
    <row r="1189" spans="1:9" ht="15.75" x14ac:dyDescent="0.25">
      <c r="A1189" s="70">
        <v>42805</v>
      </c>
      <c r="B1189" s="71" t="s">
        <v>8985</v>
      </c>
      <c r="C1189" s="20">
        <v>103967</v>
      </c>
      <c r="D1189" s="4" t="s">
        <v>69</v>
      </c>
      <c r="E1189" s="17">
        <v>5586.1</v>
      </c>
      <c r="F1189" s="78">
        <v>42805</v>
      </c>
      <c r="G1189" s="17">
        <f t="shared" si="37"/>
        <v>5586.1</v>
      </c>
      <c r="H1189" s="17">
        <f t="shared" si="38"/>
        <v>0</v>
      </c>
      <c r="I1189" s="21"/>
    </row>
    <row r="1190" spans="1:9" ht="15.75" x14ac:dyDescent="0.25">
      <c r="A1190" s="70">
        <v>42805</v>
      </c>
      <c r="B1190" s="71" t="s">
        <v>8986</v>
      </c>
      <c r="C1190" s="20">
        <v>103968</v>
      </c>
      <c r="D1190" s="4" t="s">
        <v>430</v>
      </c>
      <c r="E1190" s="17">
        <v>1892</v>
      </c>
      <c r="F1190" s="78">
        <v>42805</v>
      </c>
      <c r="G1190" s="17">
        <f t="shared" si="37"/>
        <v>1892</v>
      </c>
      <c r="H1190" s="17">
        <f t="shared" si="38"/>
        <v>0</v>
      </c>
      <c r="I1190" s="21"/>
    </row>
    <row r="1191" spans="1:9" ht="15.75" x14ac:dyDescent="0.25">
      <c r="A1191" s="70">
        <v>42805</v>
      </c>
      <c r="B1191" s="71" t="s">
        <v>8987</v>
      </c>
      <c r="C1191" s="20">
        <v>103969</v>
      </c>
      <c r="D1191" s="4" t="s">
        <v>21</v>
      </c>
      <c r="E1191" s="17">
        <v>45992.800000000003</v>
      </c>
      <c r="F1191" s="78">
        <v>42815</v>
      </c>
      <c r="G1191" s="17">
        <f t="shared" si="37"/>
        <v>45992.800000000003</v>
      </c>
      <c r="H1191" s="17">
        <f t="shared" si="38"/>
        <v>0</v>
      </c>
      <c r="I1191" s="21"/>
    </row>
    <row r="1192" spans="1:9" ht="15.75" x14ac:dyDescent="0.25">
      <c r="A1192" s="70">
        <v>42805</v>
      </c>
      <c r="B1192" s="71" t="s">
        <v>8988</v>
      </c>
      <c r="C1192" s="20">
        <v>103970</v>
      </c>
      <c r="D1192" s="4" t="s">
        <v>157</v>
      </c>
      <c r="E1192" s="17">
        <v>13524.7</v>
      </c>
      <c r="F1192" s="78">
        <v>42805</v>
      </c>
      <c r="G1192" s="17">
        <f t="shared" si="37"/>
        <v>13524.7</v>
      </c>
      <c r="H1192" s="17">
        <f t="shared" si="38"/>
        <v>0</v>
      </c>
      <c r="I1192" s="21"/>
    </row>
    <row r="1193" spans="1:9" ht="15.75" x14ac:dyDescent="0.25">
      <c r="A1193" s="70">
        <v>42805</v>
      </c>
      <c r="B1193" s="71" t="s">
        <v>8989</v>
      </c>
      <c r="C1193" s="20">
        <v>103971</v>
      </c>
      <c r="D1193" s="4" t="s">
        <v>17</v>
      </c>
      <c r="E1193" s="17">
        <v>4935</v>
      </c>
      <c r="F1193" s="78">
        <v>42805</v>
      </c>
      <c r="G1193" s="17">
        <f t="shared" si="37"/>
        <v>4935</v>
      </c>
      <c r="H1193" s="17">
        <f t="shared" si="38"/>
        <v>0</v>
      </c>
      <c r="I1193" s="21"/>
    </row>
    <row r="1194" spans="1:9" ht="15.75" x14ac:dyDescent="0.25">
      <c r="A1194" s="70">
        <v>42805</v>
      </c>
      <c r="B1194" s="71" t="s">
        <v>8990</v>
      </c>
      <c r="C1194" s="20">
        <v>103972</v>
      </c>
      <c r="D1194" s="4" t="s">
        <v>712</v>
      </c>
      <c r="E1194" s="17">
        <v>7620.3</v>
      </c>
      <c r="F1194" s="78">
        <v>42805</v>
      </c>
      <c r="G1194" s="17">
        <f t="shared" si="37"/>
        <v>7620.3</v>
      </c>
      <c r="H1194" s="17">
        <f t="shared" si="38"/>
        <v>0</v>
      </c>
      <c r="I1194" s="21"/>
    </row>
    <row r="1195" spans="1:9" ht="15.75" x14ac:dyDescent="0.25">
      <c r="A1195" s="70">
        <v>42805</v>
      </c>
      <c r="B1195" s="71" t="s">
        <v>8991</v>
      </c>
      <c r="C1195" s="20">
        <v>103973</v>
      </c>
      <c r="D1195" s="4" t="s">
        <v>28</v>
      </c>
      <c r="E1195" s="17">
        <v>12917.2</v>
      </c>
      <c r="F1195" s="78">
        <v>42807</v>
      </c>
      <c r="G1195" s="17">
        <f t="shared" si="37"/>
        <v>12917.2</v>
      </c>
      <c r="H1195" s="17">
        <f t="shared" si="38"/>
        <v>0</v>
      </c>
      <c r="I1195" s="21"/>
    </row>
    <row r="1196" spans="1:9" ht="15.75" x14ac:dyDescent="0.25">
      <c r="A1196" s="70">
        <v>42805</v>
      </c>
      <c r="B1196" s="71" t="s">
        <v>8992</v>
      </c>
      <c r="C1196" s="20">
        <v>103974</v>
      </c>
      <c r="D1196" s="4" t="s">
        <v>457</v>
      </c>
      <c r="E1196" s="17">
        <v>3385.6</v>
      </c>
      <c r="F1196" s="78">
        <v>42805</v>
      </c>
      <c r="G1196" s="17">
        <f t="shared" si="37"/>
        <v>3385.6</v>
      </c>
      <c r="H1196" s="17">
        <f t="shared" si="38"/>
        <v>0</v>
      </c>
      <c r="I1196" s="21"/>
    </row>
    <row r="1197" spans="1:9" ht="15.75" x14ac:dyDescent="0.25">
      <c r="A1197" s="70">
        <v>42805</v>
      </c>
      <c r="B1197" s="71" t="s">
        <v>8993</v>
      </c>
      <c r="C1197" s="20">
        <v>103975</v>
      </c>
      <c r="D1197" s="4" t="s">
        <v>38</v>
      </c>
      <c r="E1197" s="17">
        <v>8385</v>
      </c>
      <c r="F1197" s="78">
        <v>42808</v>
      </c>
      <c r="G1197" s="17">
        <f t="shared" si="37"/>
        <v>8385</v>
      </c>
      <c r="H1197" s="17">
        <f t="shared" si="38"/>
        <v>0</v>
      </c>
      <c r="I1197" s="21"/>
    </row>
    <row r="1198" spans="1:9" ht="15.75" x14ac:dyDescent="0.25">
      <c r="A1198" s="70">
        <v>42805</v>
      </c>
      <c r="B1198" s="71" t="s">
        <v>8994</v>
      </c>
      <c r="C1198" s="20">
        <v>103976</v>
      </c>
      <c r="D1198" s="4" t="s">
        <v>35</v>
      </c>
      <c r="E1198" s="17">
        <v>30625.85</v>
      </c>
      <c r="F1198" s="78">
        <v>42808</v>
      </c>
      <c r="G1198" s="17">
        <f t="shared" si="37"/>
        <v>30625.85</v>
      </c>
      <c r="H1198" s="17">
        <f t="shared" si="38"/>
        <v>0</v>
      </c>
      <c r="I1198" s="21"/>
    </row>
    <row r="1199" spans="1:9" ht="15.75" x14ac:dyDescent="0.25">
      <c r="A1199" s="70">
        <v>42805</v>
      </c>
      <c r="B1199" s="71" t="s">
        <v>8995</v>
      </c>
      <c r="C1199" s="20">
        <v>103977</v>
      </c>
      <c r="D1199" s="4" t="s">
        <v>99</v>
      </c>
      <c r="E1199" s="17">
        <v>4234.7</v>
      </c>
      <c r="F1199" s="78">
        <v>42805</v>
      </c>
      <c r="G1199" s="17">
        <f t="shared" si="37"/>
        <v>4234.7</v>
      </c>
      <c r="H1199" s="17">
        <f t="shared" si="38"/>
        <v>0</v>
      </c>
      <c r="I1199" s="21"/>
    </row>
    <row r="1200" spans="1:9" ht="15.75" x14ac:dyDescent="0.25">
      <c r="A1200" s="70">
        <v>42805</v>
      </c>
      <c r="B1200" s="71" t="s">
        <v>8996</v>
      </c>
      <c r="C1200" s="20">
        <v>103978</v>
      </c>
      <c r="D1200" s="4" t="s">
        <v>101</v>
      </c>
      <c r="E1200" s="17">
        <v>1410</v>
      </c>
      <c r="F1200" s="78">
        <v>42805</v>
      </c>
      <c r="G1200" s="17">
        <f t="shared" si="37"/>
        <v>1410</v>
      </c>
      <c r="H1200" s="17">
        <f t="shared" si="38"/>
        <v>0</v>
      </c>
      <c r="I1200" s="21"/>
    </row>
    <row r="1201" spans="1:9" ht="15.75" x14ac:dyDescent="0.25">
      <c r="A1201" s="70">
        <v>42805</v>
      </c>
      <c r="B1201" s="71" t="s">
        <v>8997</v>
      </c>
      <c r="C1201" s="20">
        <v>103979</v>
      </c>
      <c r="D1201" s="4" t="s">
        <v>281</v>
      </c>
      <c r="E1201" s="17">
        <v>1994.4</v>
      </c>
      <c r="F1201" s="78">
        <v>42805</v>
      </c>
      <c r="G1201" s="17">
        <f t="shared" si="37"/>
        <v>1994.4</v>
      </c>
      <c r="H1201" s="17">
        <f t="shared" si="38"/>
        <v>0</v>
      </c>
      <c r="I1201" s="21"/>
    </row>
    <row r="1202" spans="1:9" ht="15.75" x14ac:dyDescent="0.25">
      <c r="A1202" s="70">
        <v>42805</v>
      </c>
      <c r="B1202" s="71" t="s">
        <v>8998</v>
      </c>
      <c r="C1202" s="20">
        <v>103980</v>
      </c>
      <c r="D1202" s="4" t="s">
        <v>253</v>
      </c>
      <c r="E1202" s="17">
        <v>12926.8</v>
      </c>
      <c r="F1202" s="78">
        <v>42810</v>
      </c>
      <c r="G1202" s="17">
        <f t="shared" si="37"/>
        <v>12926.8</v>
      </c>
      <c r="H1202" s="17">
        <f t="shared" si="38"/>
        <v>0</v>
      </c>
      <c r="I1202" s="21"/>
    </row>
    <row r="1203" spans="1:9" ht="15.75" x14ac:dyDescent="0.25">
      <c r="A1203" s="70">
        <v>42805</v>
      </c>
      <c r="B1203" s="71" t="s">
        <v>8999</v>
      </c>
      <c r="C1203" s="20">
        <v>103981</v>
      </c>
      <c r="D1203" s="4" t="s">
        <v>47</v>
      </c>
      <c r="E1203" s="17">
        <v>2412</v>
      </c>
      <c r="F1203" s="78">
        <v>42805</v>
      </c>
      <c r="G1203" s="17">
        <f t="shared" si="37"/>
        <v>2412</v>
      </c>
      <c r="H1203" s="17">
        <f t="shared" si="38"/>
        <v>0</v>
      </c>
      <c r="I1203" s="21"/>
    </row>
    <row r="1204" spans="1:9" ht="15.75" x14ac:dyDescent="0.25">
      <c r="A1204" s="70">
        <v>42805</v>
      </c>
      <c r="B1204" s="71" t="s">
        <v>9000</v>
      </c>
      <c r="C1204" s="20">
        <v>103982</v>
      </c>
      <c r="D1204" s="4" t="s">
        <v>32</v>
      </c>
      <c r="E1204" s="17">
        <v>12533.2</v>
      </c>
      <c r="F1204" s="78">
        <v>42810</v>
      </c>
      <c r="G1204" s="17">
        <f t="shared" si="37"/>
        <v>12533.2</v>
      </c>
      <c r="H1204" s="17">
        <f t="shared" si="38"/>
        <v>0</v>
      </c>
      <c r="I1204" s="21"/>
    </row>
    <row r="1205" spans="1:9" ht="15.75" x14ac:dyDescent="0.25">
      <c r="A1205" s="70">
        <v>42805</v>
      </c>
      <c r="B1205" s="71" t="s">
        <v>9001</v>
      </c>
      <c r="C1205" s="20">
        <v>103983</v>
      </c>
      <c r="D1205" s="4" t="s">
        <v>4369</v>
      </c>
      <c r="E1205" s="17">
        <v>1554</v>
      </c>
      <c r="F1205" s="78">
        <v>42805</v>
      </c>
      <c r="G1205" s="17">
        <f t="shared" si="37"/>
        <v>1554</v>
      </c>
      <c r="H1205" s="17">
        <f t="shared" si="38"/>
        <v>0</v>
      </c>
      <c r="I1205" s="21"/>
    </row>
    <row r="1206" spans="1:9" ht="15.75" x14ac:dyDescent="0.25">
      <c r="A1206" s="70">
        <v>42805</v>
      </c>
      <c r="B1206" s="71" t="s">
        <v>9002</v>
      </c>
      <c r="C1206" s="20">
        <v>103984</v>
      </c>
      <c r="D1206" s="4" t="s">
        <v>92</v>
      </c>
      <c r="E1206" s="17">
        <v>2078.4</v>
      </c>
      <c r="F1206" s="78">
        <v>42805</v>
      </c>
      <c r="G1206" s="17">
        <f t="shared" si="37"/>
        <v>2078.4</v>
      </c>
      <c r="H1206" s="17">
        <f t="shared" si="38"/>
        <v>0</v>
      </c>
      <c r="I1206" s="21"/>
    </row>
    <row r="1207" spans="1:9" ht="15.75" x14ac:dyDescent="0.25">
      <c r="A1207" s="70">
        <v>42805</v>
      </c>
      <c r="B1207" s="71" t="s">
        <v>9003</v>
      </c>
      <c r="C1207" s="20">
        <v>103985</v>
      </c>
      <c r="D1207" s="4" t="s">
        <v>81</v>
      </c>
      <c r="E1207" s="17">
        <v>869.4</v>
      </c>
      <c r="F1207" s="78">
        <v>42805</v>
      </c>
      <c r="G1207" s="17">
        <f t="shared" si="37"/>
        <v>869.4</v>
      </c>
      <c r="H1207" s="17">
        <f t="shared" si="38"/>
        <v>0</v>
      </c>
      <c r="I1207" s="21"/>
    </row>
    <row r="1208" spans="1:9" ht="15.75" x14ac:dyDescent="0.25">
      <c r="A1208" s="70">
        <v>42805</v>
      </c>
      <c r="B1208" s="71" t="s">
        <v>9004</v>
      </c>
      <c r="C1208" s="20">
        <v>103986</v>
      </c>
      <c r="D1208" s="4" t="s">
        <v>49</v>
      </c>
      <c r="E1208" s="17">
        <v>26649</v>
      </c>
      <c r="F1208" s="83" t="s">
        <v>8918</v>
      </c>
      <c r="G1208" s="22">
        <f>12000+14649</f>
        <v>26649</v>
      </c>
      <c r="H1208" s="22">
        <f t="shared" si="38"/>
        <v>0</v>
      </c>
      <c r="I1208" s="21"/>
    </row>
    <row r="1209" spans="1:9" ht="15.75" x14ac:dyDescent="0.25">
      <c r="A1209" s="70">
        <v>42805</v>
      </c>
      <c r="B1209" s="71" t="s">
        <v>9005</v>
      </c>
      <c r="C1209" s="20">
        <v>103987</v>
      </c>
      <c r="D1209" s="4" t="s">
        <v>445</v>
      </c>
      <c r="E1209" s="17">
        <v>1861.6</v>
      </c>
      <c r="F1209" s="78">
        <v>42805</v>
      </c>
      <c r="G1209" s="17">
        <f t="shared" si="37"/>
        <v>1861.6</v>
      </c>
      <c r="H1209" s="17">
        <f t="shared" si="38"/>
        <v>0</v>
      </c>
      <c r="I1209" s="21"/>
    </row>
    <row r="1210" spans="1:9" ht="15.75" x14ac:dyDescent="0.25">
      <c r="A1210" s="70">
        <v>42805</v>
      </c>
      <c r="B1210" s="71" t="s">
        <v>9006</v>
      </c>
      <c r="C1210" s="20">
        <v>103988</v>
      </c>
      <c r="D1210" s="4" t="s">
        <v>83</v>
      </c>
      <c r="E1210" s="17">
        <v>2587.1999999999998</v>
      </c>
      <c r="F1210" s="78">
        <v>42805</v>
      </c>
      <c r="G1210" s="17">
        <f t="shared" si="37"/>
        <v>2587.1999999999998</v>
      </c>
      <c r="H1210" s="17">
        <f t="shared" si="38"/>
        <v>0</v>
      </c>
      <c r="I1210" s="21"/>
    </row>
    <row r="1211" spans="1:9" ht="15.75" x14ac:dyDescent="0.25">
      <c r="A1211" s="70">
        <v>42805</v>
      </c>
      <c r="B1211" s="71" t="s">
        <v>9007</v>
      </c>
      <c r="C1211" s="20">
        <v>103989</v>
      </c>
      <c r="D1211" s="4" t="s">
        <v>51</v>
      </c>
      <c r="E1211" s="17">
        <v>5964</v>
      </c>
      <c r="F1211" s="78">
        <v>42808</v>
      </c>
      <c r="G1211" s="17">
        <f t="shared" si="37"/>
        <v>5964</v>
      </c>
      <c r="H1211" s="17">
        <f t="shared" si="38"/>
        <v>0</v>
      </c>
      <c r="I1211" s="21"/>
    </row>
    <row r="1212" spans="1:9" ht="15.75" x14ac:dyDescent="0.25">
      <c r="A1212" s="70">
        <v>42805</v>
      </c>
      <c r="B1212" s="71" t="s">
        <v>9008</v>
      </c>
      <c r="C1212" s="20">
        <v>103990</v>
      </c>
      <c r="D1212" s="4" t="s">
        <v>43</v>
      </c>
      <c r="E1212" s="17">
        <v>11616.2</v>
      </c>
      <c r="F1212" s="78">
        <v>42807</v>
      </c>
      <c r="G1212" s="17">
        <f t="shared" si="37"/>
        <v>11616.2</v>
      </c>
      <c r="H1212" s="17">
        <f t="shared" si="38"/>
        <v>0</v>
      </c>
      <c r="I1212" s="21"/>
    </row>
    <row r="1213" spans="1:9" ht="15.75" x14ac:dyDescent="0.25">
      <c r="A1213" s="70">
        <v>42805</v>
      </c>
      <c r="B1213" s="71" t="s">
        <v>9009</v>
      </c>
      <c r="C1213" s="20">
        <v>103991</v>
      </c>
      <c r="D1213" s="4" t="s">
        <v>613</v>
      </c>
      <c r="E1213" s="17">
        <v>4978.3999999999996</v>
      </c>
      <c r="F1213" s="78">
        <v>42805</v>
      </c>
      <c r="G1213" s="17">
        <f t="shared" si="37"/>
        <v>4978.3999999999996</v>
      </c>
      <c r="H1213" s="17">
        <f t="shared" si="38"/>
        <v>0</v>
      </c>
      <c r="I1213" s="21"/>
    </row>
    <row r="1214" spans="1:9" ht="15.75" x14ac:dyDescent="0.25">
      <c r="A1214" s="70">
        <v>42805</v>
      </c>
      <c r="B1214" s="71" t="s">
        <v>9010</v>
      </c>
      <c r="C1214" s="20">
        <v>103992</v>
      </c>
      <c r="D1214" s="4" t="s">
        <v>250</v>
      </c>
      <c r="E1214" s="17">
        <v>10654</v>
      </c>
      <c r="F1214" s="78">
        <v>42807</v>
      </c>
      <c r="G1214" s="17">
        <f t="shared" si="37"/>
        <v>10654</v>
      </c>
      <c r="H1214" s="17">
        <f t="shared" si="38"/>
        <v>0</v>
      </c>
      <c r="I1214" s="21"/>
    </row>
    <row r="1215" spans="1:9" ht="15.75" x14ac:dyDescent="0.25">
      <c r="A1215" s="70">
        <v>42805</v>
      </c>
      <c r="B1215" s="71" t="s">
        <v>9011</v>
      </c>
      <c r="C1215" s="20">
        <v>103993</v>
      </c>
      <c r="D1215" s="4" t="s">
        <v>85</v>
      </c>
      <c r="E1215" s="17">
        <v>15991.2</v>
      </c>
      <c r="F1215" s="78">
        <v>42807</v>
      </c>
      <c r="G1215" s="17">
        <f t="shared" si="37"/>
        <v>15991.2</v>
      </c>
      <c r="H1215" s="17">
        <f t="shared" si="38"/>
        <v>0</v>
      </c>
      <c r="I1215" s="21"/>
    </row>
    <row r="1216" spans="1:9" ht="15.75" x14ac:dyDescent="0.25">
      <c r="A1216" s="70">
        <v>42805</v>
      </c>
      <c r="B1216" s="71" t="s">
        <v>9012</v>
      </c>
      <c r="C1216" s="20">
        <v>103994</v>
      </c>
      <c r="D1216" s="4" t="s">
        <v>293</v>
      </c>
      <c r="E1216" s="17">
        <v>436.1</v>
      </c>
      <c r="F1216" s="78">
        <v>42805</v>
      </c>
      <c r="G1216" s="17">
        <f t="shared" si="37"/>
        <v>436.1</v>
      </c>
      <c r="H1216" s="17">
        <f t="shared" si="38"/>
        <v>0</v>
      </c>
      <c r="I1216" s="21"/>
    </row>
    <row r="1217" spans="1:9" ht="15.75" x14ac:dyDescent="0.25">
      <c r="A1217" s="70">
        <v>42805</v>
      </c>
      <c r="B1217" s="71" t="s">
        <v>9013</v>
      </c>
      <c r="C1217" s="20">
        <v>103995</v>
      </c>
      <c r="D1217" s="4" t="s">
        <v>428</v>
      </c>
      <c r="E1217" s="17">
        <v>1713.6</v>
      </c>
      <c r="F1217" s="78">
        <v>42807</v>
      </c>
      <c r="G1217" s="17">
        <f t="shared" si="37"/>
        <v>1713.6</v>
      </c>
      <c r="H1217" s="17">
        <f t="shared" si="38"/>
        <v>0</v>
      </c>
      <c r="I1217" s="21"/>
    </row>
    <row r="1218" spans="1:9" ht="15.75" x14ac:dyDescent="0.25">
      <c r="A1218" s="70">
        <v>42805</v>
      </c>
      <c r="B1218" s="71" t="s">
        <v>9014</v>
      </c>
      <c r="C1218" s="20">
        <v>103996</v>
      </c>
      <c r="D1218" s="4" t="s">
        <v>1259</v>
      </c>
      <c r="E1218" s="17">
        <v>2300</v>
      </c>
      <c r="F1218" s="78">
        <v>42805</v>
      </c>
      <c r="G1218" s="17">
        <f t="shared" si="37"/>
        <v>2300</v>
      </c>
      <c r="H1218" s="17">
        <f t="shared" si="38"/>
        <v>0</v>
      </c>
      <c r="I1218" s="21"/>
    </row>
    <row r="1219" spans="1:9" ht="15.75" x14ac:dyDescent="0.25">
      <c r="A1219" s="70">
        <v>42805</v>
      </c>
      <c r="B1219" s="71" t="s">
        <v>9015</v>
      </c>
      <c r="C1219" s="20">
        <v>103997</v>
      </c>
      <c r="D1219" s="4" t="s">
        <v>305</v>
      </c>
      <c r="E1219" s="17">
        <v>7787.6</v>
      </c>
      <c r="F1219" s="78">
        <v>42811</v>
      </c>
      <c r="G1219" s="17">
        <f t="shared" si="37"/>
        <v>7787.6</v>
      </c>
      <c r="H1219" s="17">
        <f t="shared" si="38"/>
        <v>0</v>
      </c>
      <c r="I1219" s="21"/>
    </row>
    <row r="1220" spans="1:9" ht="15.75" x14ac:dyDescent="0.25">
      <c r="A1220" s="70">
        <v>42805</v>
      </c>
      <c r="B1220" s="71" t="s">
        <v>9016</v>
      </c>
      <c r="C1220" s="20">
        <v>103998</v>
      </c>
      <c r="D1220" s="4" t="s">
        <v>240</v>
      </c>
      <c r="E1220" s="17">
        <v>5235.6000000000004</v>
      </c>
      <c r="F1220" s="78">
        <v>42805</v>
      </c>
      <c r="G1220" s="17">
        <f t="shared" ref="G1220:G1283" si="39">E1220</f>
        <v>5235.6000000000004</v>
      </c>
      <c r="H1220" s="17">
        <f t="shared" ref="H1220:H1283" si="40">E1220-G1220</f>
        <v>0</v>
      </c>
      <c r="I1220" s="21"/>
    </row>
    <row r="1221" spans="1:9" ht="15.75" x14ac:dyDescent="0.25">
      <c r="A1221" s="70">
        <v>42805</v>
      </c>
      <c r="B1221" s="71" t="s">
        <v>9017</v>
      </c>
      <c r="C1221" s="20">
        <v>103999</v>
      </c>
      <c r="D1221" s="4" t="s">
        <v>3426</v>
      </c>
      <c r="E1221" s="17">
        <v>1041.2</v>
      </c>
      <c r="F1221" s="78">
        <v>42805</v>
      </c>
      <c r="G1221" s="17">
        <f t="shared" si="39"/>
        <v>1041.2</v>
      </c>
      <c r="H1221" s="17">
        <f t="shared" si="40"/>
        <v>0</v>
      </c>
      <c r="I1221" s="21"/>
    </row>
    <row r="1222" spans="1:9" ht="15.75" x14ac:dyDescent="0.25">
      <c r="A1222" s="70">
        <v>42805</v>
      </c>
      <c r="B1222" s="71" t="s">
        <v>9018</v>
      </c>
      <c r="C1222" s="20">
        <v>104000</v>
      </c>
      <c r="D1222" s="4" t="s">
        <v>88</v>
      </c>
      <c r="E1222" s="17">
        <v>11427.8</v>
      </c>
      <c r="F1222" s="78">
        <v>42805</v>
      </c>
      <c r="G1222" s="17">
        <f t="shared" si="39"/>
        <v>11427.8</v>
      </c>
      <c r="H1222" s="17">
        <f t="shared" si="40"/>
        <v>0</v>
      </c>
      <c r="I1222" s="21"/>
    </row>
    <row r="1223" spans="1:9" ht="15.75" x14ac:dyDescent="0.25">
      <c r="A1223" s="70">
        <v>42805</v>
      </c>
      <c r="B1223" s="71" t="s">
        <v>9019</v>
      </c>
      <c r="C1223" s="20">
        <v>104001</v>
      </c>
      <c r="D1223" s="4" t="s">
        <v>1256</v>
      </c>
      <c r="E1223" s="17">
        <v>2286.1</v>
      </c>
      <c r="F1223" s="78">
        <v>42805</v>
      </c>
      <c r="G1223" s="17">
        <f t="shared" si="39"/>
        <v>2286.1</v>
      </c>
      <c r="H1223" s="17">
        <f t="shared" si="40"/>
        <v>0</v>
      </c>
      <c r="I1223" s="21"/>
    </row>
    <row r="1224" spans="1:9" ht="15.75" x14ac:dyDescent="0.25">
      <c r="A1224" s="70">
        <v>42805</v>
      </c>
      <c r="B1224" s="71" t="s">
        <v>9020</v>
      </c>
      <c r="C1224" s="20">
        <v>104002</v>
      </c>
      <c r="D1224" s="4" t="s">
        <v>109</v>
      </c>
      <c r="E1224" s="17">
        <v>3572.1</v>
      </c>
      <c r="F1224" s="78">
        <v>42805</v>
      </c>
      <c r="G1224" s="17">
        <f t="shared" si="39"/>
        <v>3572.1</v>
      </c>
      <c r="H1224" s="17">
        <f t="shared" si="40"/>
        <v>0</v>
      </c>
      <c r="I1224" s="21"/>
    </row>
    <row r="1225" spans="1:9" ht="15.75" x14ac:dyDescent="0.25">
      <c r="A1225" s="70">
        <v>42805</v>
      </c>
      <c r="B1225" s="71" t="s">
        <v>9021</v>
      </c>
      <c r="C1225" s="20">
        <v>104003</v>
      </c>
      <c r="D1225" s="4" t="s">
        <v>30</v>
      </c>
      <c r="E1225" s="17">
        <v>20032</v>
      </c>
      <c r="F1225" s="78">
        <v>42805</v>
      </c>
      <c r="G1225" s="17">
        <f t="shared" si="39"/>
        <v>20032</v>
      </c>
      <c r="H1225" s="17">
        <f t="shared" si="40"/>
        <v>0</v>
      </c>
      <c r="I1225" s="21"/>
    </row>
    <row r="1226" spans="1:9" ht="15.75" x14ac:dyDescent="0.25">
      <c r="A1226" s="70">
        <v>42805</v>
      </c>
      <c r="B1226" s="71" t="s">
        <v>9022</v>
      </c>
      <c r="C1226" s="20">
        <v>104004</v>
      </c>
      <c r="D1226" s="4" t="s">
        <v>1380</v>
      </c>
      <c r="E1226" s="17">
        <v>1116.8399999999999</v>
      </c>
      <c r="F1226" s="78">
        <v>42805</v>
      </c>
      <c r="G1226" s="17">
        <f t="shared" si="39"/>
        <v>1116.8399999999999</v>
      </c>
      <c r="H1226" s="17">
        <f t="shared" si="40"/>
        <v>0</v>
      </c>
      <c r="I1226" s="21"/>
    </row>
    <row r="1227" spans="1:9" ht="15.75" x14ac:dyDescent="0.25">
      <c r="A1227" s="70">
        <v>42805</v>
      </c>
      <c r="B1227" s="71" t="s">
        <v>9023</v>
      </c>
      <c r="C1227" s="20">
        <v>104005</v>
      </c>
      <c r="D1227" s="4" t="s">
        <v>30</v>
      </c>
      <c r="E1227" s="17">
        <v>3327.5</v>
      </c>
      <c r="F1227" s="78">
        <v>42805</v>
      </c>
      <c r="G1227" s="17">
        <f t="shared" si="39"/>
        <v>3327.5</v>
      </c>
      <c r="H1227" s="17">
        <f t="shared" si="40"/>
        <v>0</v>
      </c>
      <c r="I1227" s="21"/>
    </row>
    <row r="1228" spans="1:9" ht="15.75" x14ac:dyDescent="0.25">
      <c r="A1228" s="70">
        <v>42805</v>
      </c>
      <c r="B1228" s="71" t="s">
        <v>9024</v>
      </c>
      <c r="C1228" s="20">
        <v>104006</v>
      </c>
      <c r="D1228" s="4" t="s">
        <v>289</v>
      </c>
      <c r="E1228" s="17">
        <v>3555.2</v>
      </c>
      <c r="F1228" s="78">
        <v>42818</v>
      </c>
      <c r="G1228" s="17">
        <f t="shared" si="39"/>
        <v>3555.2</v>
      </c>
      <c r="H1228" s="17">
        <f t="shared" si="40"/>
        <v>0</v>
      </c>
      <c r="I1228" s="21"/>
    </row>
    <row r="1229" spans="1:9" ht="15.75" x14ac:dyDescent="0.25">
      <c r="A1229" s="70">
        <v>42805</v>
      </c>
      <c r="B1229" s="71" t="s">
        <v>9025</v>
      </c>
      <c r="C1229" s="20">
        <v>104007</v>
      </c>
      <c r="D1229" s="4" t="s">
        <v>1989</v>
      </c>
      <c r="E1229" s="17">
        <v>583.79999999999995</v>
      </c>
      <c r="F1229" s="78">
        <v>42805</v>
      </c>
      <c r="G1229" s="17">
        <f t="shared" si="39"/>
        <v>583.79999999999995</v>
      </c>
      <c r="H1229" s="17">
        <f t="shared" si="40"/>
        <v>0</v>
      </c>
      <c r="I1229" s="21"/>
    </row>
    <row r="1230" spans="1:9" ht="15.75" x14ac:dyDescent="0.25">
      <c r="A1230" s="70">
        <v>42805</v>
      </c>
      <c r="B1230" s="71" t="s">
        <v>9026</v>
      </c>
      <c r="C1230" s="20">
        <v>104008</v>
      </c>
      <c r="D1230" s="4" t="s">
        <v>476</v>
      </c>
      <c r="E1230" s="17">
        <v>17254.900000000001</v>
      </c>
      <c r="F1230" s="78">
        <v>42810</v>
      </c>
      <c r="G1230" s="17">
        <f t="shared" si="39"/>
        <v>17254.900000000001</v>
      </c>
      <c r="H1230" s="17">
        <f t="shared" si="40"/>
        <v>0</v>
      </c>
      <c r="I1230" s="21"/>
    </row>
    <row r="1231" spans="1:9" ht="15.75" x14ac:dyDescent="0.25">
      <c r="A1231" s="70">
        <v>42805</v>
      </c>
      <c r="B1231" s="71" t="s">
        <v>9027</v>
      </c>
      <c r="C1231" s="20">
        <v>104009</v>
      </c>
      <c r="D1231" s="4" t="s">
        <v>302</v>
      </c>
      <c r="E1231" s="17">
        <v>10796.6</v>
      </c>
      <c r="F1231" s="78">
        <v>42805</v>
      </c>
      <c r="G1231" s="17">
        <f t="shared" si="39"/>
        <v>10796.6</v>
      </c>
      <c r="H1231" s="17">
        <f t="shared" si="40"/>
        <v>0</v>
      </c>
      <c r="I1231" s="21"/>
    </row>
    <row r="1232" spans="1:9" ht="15.75" x14ac:dyDescent="0.25">
      <c r="A1232" s="70">
        <v>42805</v>
      </c>
      <c r="B1232" s="71" t="s">
        <v>9028</v>
      </c>
      <c r="C1232" s="20">
        <v>104010</v>
      </c>
      <c r="D1232" s="4" t="s">
        <v>168</v>
      </c>
      <c r="E1232" s="17">
        <v>1165.5999999999999</v>
      </c>
      <c r="F1232" s="78">
        <v>42805</v>
      </c>
      <c r="G1232" s="17">
        <f t="shared" si="39"/>
        <v>1165.5999999999999</v>
      </c>
      <c r="H1232" s="17">
        <f t="shared" si="40"/>
        <v>0</v>
      </c>
      <c r="I1232" s="21"/>
    </row>
    <row r="1233" spans="1:9" ht="15.75" x14ac:dyDescent="0.25">
      <c r="A1233" s="70">
        <v>42805</v>
      </c>
      <c r="B1233" s="71" t="s">
        <v>9029</v>
      </c>
      <c r="C1233" s="20">
        <v>104011</v>
      </c>
      <c r="D1233" s="4" t="s">
        <v>12</v>
      </c>
      <c r="E1233" s="17">
        <v>1610.4</v>
      </c>
      <c r="F1233" s="78">
        <v>42805</v>
      </c>
      <c r="G1233" s="17">
        <f t="shared" si="39"/>
        <v>1610.4</v>
      </c>
      <c r="H1233" s="17">
        <f t="shared" si="40"/>
        <v>0</v>
      </c>
      <c r="I1233" s="21"/>
    </row>
    <row r="1234" spans="1:9" ht="15.75" x14ac:dyDescent="0.25">
      <c r="A1234" s="70">
        <v>42805</v>
      </c>
      <c r="B1234" s="71" t="s">
        <v>9030</v>
      </c>
      <c r="C1234" s="20">
        <v>104012</v>
      </c>
      <c r="D1234" s="4" t="s">
        <v>159</v>
      </c>
      <c r="E1234" s="17">
        <v>809.4</v>
      </c>
      <c r="F1234" s="78">
        <v>42805</v>
      </c>
      <c r="G1234" s="17">
        <f t="shared" si="39"/>
        <v>809.4</v>
      </c>
      <c r="H1234" s="17">
        <f t="shared" si="40"/>
        <v>0</v>
      </c>
      <c r="I1234" s="21"/>
    </row>
    <row r="1235" spans="1:9" ht="15.75" x14ac:dyDescent="0.25">
      <c r="A1235" s="70">
        <v>42805</v>
      </c>
      <c r="B1235" s="71" t="s">
        <v>9031</v>
      </c>
      <c r="C1235" s="20">
        <v>104013</v>
      </c>
      <c r="D1235" s="4" t="s">
        <v>71</v>
      </c>
      <c r="E1235" s="17">
        <v>3097.5</v>
      </c>
      <c r="F1235" s="78">
        <v>42805</v>
      </c>
      <c r="G1235" s="17">
        <f t="shared" si="39"/>
        <v>3097.5</v>
      </c>
      <c r="H1235" s="17">
        <f t="shared" si="40"/>
        <v>0</v>
      </c>
      <c r="I1235" s="21"/>
    </row>
    <row r="1236" spans="1:9" ht="15.75" x14ac:dyDescent="0.25">
      <c r="A1236" s="70">
        <v>42805</v>
      </c>
      <c r="B1236" s="71" t="s">
        <v>9032</v>
      </c>
      <c r="C1236" s="20">
        <v>104014</v>
      </c>
      <c r="D1236" s="4" t="s">
        <v>492</v>
      </c>
      <c r="E1236" s="17">
        <v>24486.5</v>
      </c>
      <c r="F1236" s="78">
        <v>42806</v>
      </c>
      <c r="G1236" s="17">
        <f t="shared" si="39"/>
        <v>24486.5</v>
      </c>
      <c r="H1236" s="17">
        <f t="shared" si="40"/>
        <v>0</v>
      </c>
      <c r="I1236" s="21"/>
    </row>
    <row r="1237" spans="1:9" ht="15.75" x14ac:dyDescent="0.25">
      <c r="A1237" s="70">
        <v>42805</v>
      </c>
      <c r="B1237" s="71" t="s">
        <v>9033</v>
      </c>
      <c r="C1237" s="20">
        <v>104015</v>
      </c>
      <c r="D1237" s="4" t="s">
        <v>422</v>
      </c>
      <c r="E1237" s="17">
        <v>5130.2</v>
      </c>
      <c r="F1237" s="83" t="s">
        <v>8824</v>
      </c>
      <c r="G1237" s="22">
        <f>3000+2130.2</f>
        <v>5130.2</v>
      </c>
      <c r="H1237" s="22">
        <f t="shared" si="40"/>
        <v>0</v>
      </c>
      <c r="I1237" s="21"/>
    </row>
    <row r="1238" spans="1:9" ht="15.75" x14ac:dyDescent="0.25">
      <c r="A1238" s="70">
        <v>42805</v>
      </c>
      <c r="B1238" s="71" t="s">
        <v>9034</v>
      </c>
      <c r="C1238" s="20">
        <v>104016</v>
      </c>
      <c r="D1238" s="4" t="s">
        <v>693</v>
      </c>
      <c r="E1238" s="17">
        <v>19076</v>
      </c>
      <c r="F1238" s="78">
        <v>42822</v>
      </c>
      <c r="G1238" s="17">
        <f t="shared" si="39"/>
        <v>19076</v>
      </c>
      <c r="H1238" s="17">
        <f t="shared" si="40"/>
        <v>0</v>
      </c>
      <c r="I1238" s="21"/>
    </row>
    <row r="1239" spans="1:9" ht="15.75" x14ac:dyDescent="0.25">
      <c r="A1239" s="70">
        <v>42805</v>
      </c>
      <c r="B1239" s="71" t="s">
        <v>9035</v>
      </c>
      <c r="C1239" s="20">
        <v>104017</v>
      </c>
      <c r="D1239" s="4" t="s">
        <v>531</v>
      </c>
      <c r="E1239" s="17">
        <v>25195.360000000001</v>
      </c>
      <c r="F1239" s="78">
        <v>42806</v>
      </c>
      <c r="G1239" s="17">
        <f t="shared" si="39"/>
        <v>25195.360000000001</v>
      </c>
      <c r="H1239" s="17">
        <f t="shared" si="40"/>
        <v>0</v>
      </c>
      <c r="I1239" s="21"/>
    </row>
    <row r="1240" spans="1:9" ht="15.75" x14ac:dyDescent="0.25">
      <c r="A1240" s="70">
        <v>42805</v>
      </c>
      <c r="B1240" s="71" t="s">
        <v>9036</v>
      </c>
      <c r="C1240" s="20">
        <v>104018</v>
      </c>
      <c r="D1240" s="4" t="s">
        <v>1830</v>
      </c>
      <c r="E1240" s="17">
        <v>23007.9</v>
      </c>
      <c r="F1240" s="78">
        <v>42806</v>
      </c>
      <c r="G1240" s="17">
        <f t="shared" si="39"/>
        <v>23007.9</v>
      </c>
      <c r="H1240" s="17">
        <f t="shared" si="40"/>
        <v>0</v>
      </c>
      <c r="I1240" s="21"/>
    </row>
    <row r="1241" spans="1:9" ht="15.75" x14ac:dyDescent="0.25">
      <c r="A1241" s="70">
        <v>42805</v>
      </c>
      <c r="B1241" s="71" t="s">
        <v>9037</v>
      </c>
      <c r="C1241" s="20">
        <v>104019</v>
      </c>
      <c r="D1241" s="4" t="s">
        <v>785</v>
      </c>
      <c r="E1241" s="17">
        <v>5954.4</v>
      </c>
      <c r="F1241" s="78">
        <v>42806</v>
      </c>
      <c r="G1241" s="17">
        <f t="shared" si="39"/>
        <v>5954.4</v>
      </c>
      <c r="H1241" s="17">
        <f t="shared" si="40"/>
        <v>0</v>
      </c>
      <c r="I1241" s="21"/>
    </row>
    <row r="1242" spans="1:9" ht="15.75" x14ac:dyDescent="0.25">
      <c r="A1242" s="70">
        <v>42805</v>
      </c>
      <c r="B1242" s="71" t="s">
        <v>9038</v>
      </c>
      <c r="C1242" s="20">
        <v>104020</v>
      </c>
      <c r="D1242" s="4" t="s">
        <v>1830</v>
      </c>
      <c r="E1242" s="17">
        <v>4588.8</v>
      </c>
      <c r="F1242" s="78">
        <v>42806</v>
      </c>
      <c r="G1242" s="17">
        <f t="shared" si="39"/>
        <v>4588.8</v>
      </c>
      <c r="H1242" s="17">
        <f t="shared" si="40"/>
        <v>0</v>
      </c>
      <c r="I1242" s="21"/>
    </row>
    <row r="1243" spans="1:9" ht="15.75" x14ac:dyDescent="0.25">
      <c r="A1243" s="70">
        <v>42805</v>
      </c>
      <c r="B1243" s="71" t="s">
        <v>9039</v>
      </c>
      <c r="C1243" s="20">
        <v>104021</v>
      </c>
      <c r="D1243" s="4" t="s">
        <v>61</v>
      </c>
      <c r="E1243" s="17">
        <v>5939.5</v>
      </c>
      <c r="F1243" s="78">
        <v>42807</v>
      </c>
      <c r="G1243" s="17">
        <f t="shared" si="39"/>
        <v>5939.5</v>
      </c>
      <c r="H1243" s="17">
        <f t="shared" si="40"/>
        <v>0</v>
      </c>
      <c r="I1243" s="21"/>
    </row>
    <row r="1244" spans="1:9" ht="15.75" x14ac:dyDescent="0.25">
      <c r="A1244" s="70">
        <v>42805</v>
      </c>
      <c r="B1244" s="71" t="s">
        <v>9040</v>
      </c>
      <c r="C1244" s="20">
        <v>104022</v>
      </c>
      <c r="D1244" s="4" t="s">
        <v>909</v>
      </c>
      <c r="E1244" s="17">
        <v>2941.5</v>
      </c>
      <c r="F1244" s="78">
        <v>42807</v>
      </c>
      <c r="G1244" s="17">
        <f t="shared" si="39"/>
        <v>2941.5</v>
      </c>
      <c r="H1244" s="17">
        <f t="shared" si="40"/>
        <v>0</v>
      </c>
      <c r="I1244" s="21"/>
    </row>
    <row r="1245" spans="1:9" ht="15.75" x14ac:dyDescent="0.25">
      <c r="A1245" s="70">
        <v>42805</v>
      </c>
      <c r="B1245" s="71" t="s">
        <v>9041</v>
      </c>
      <c r="C1245" s="20">
        <v>104023</v>
      </c>
      <c r="D1245" s="4" t="s">
        <v>125</v>
      </c>
      <c r="E1245" s="17">
        <v>7896</v>
      </c>
      <c r="F1245" s="78">
        <v>42807</v>
      </c>
      <c r="G1245" s="17">
        <f t="shared" si="39"/>
        <v>7896</v>
      </c>
      <c r="H1245" s="17">
        <f t="shared" si="40"/>
        <v>0</v>
      </c>
      <c r="I1245" s="21"/>
    </row>
    <row r="1246" spans="1:9" ht="15.75" x14ac:dyDescent="0.25">
      <c r="A1246" s="70">
        <v>42805</v>
      </c>
      <c r="B1246" s="71" t="s">
        <v>9042</v>
      </c>
      <c r="C1246" s="20">
        <v>104024</v>
      </c>
      <c r="D1246" s="4" t="s">
        <v>131</v>
      </c>
      <c r="E1246" s="17">
        <v>9900</v>
      </c>
      <c r="F1246" s="78">
        <v>42807</v>
      </c>
      <c r="G1246" s="17">
        <f t="shared" si="39"/>
        <v>9900</v>
      </c>
      <c r="H1246" s="17">
        <f t="shared" si="40"/>
        <v>0</v>
      </c>
      <c r="I1246" s="21"/>
    </row>
    <row r="1247" spans="1:9" ht="15.75" x14ac:dyDescent="0.25">
      <c r="A1247" s="70">
        <v>42805</v>
      </c>
      <c r="B1247" s="71" t="s">
        <v>9043</v>
      </c>
      <c r="C1247" s="20">
        <v>104025</v>
      </c>
      <c r="D1247" s="4" t="s">
        <v>331</v>
      </c>
      <c r="E1247" s="17">
        <v>2193.6</v>
      </c>
      <c r="F1247" s="78">
        <v>42807</v>
      </c>
      <c r="G1247" s="17">
        <f t="shared" si="39"/>
        <v>2193.6</v>
      </c>
      <c r="H1247" s="17">
        <f t="shared" si="40"/>
        <v>0</v>
      </c>
      <c r="I1247" s="21"/>
    </row>
    <row r="1248" spans="1:9" ht="15.75" x14ac:dyDescent="0.25">
      <c r="A1248" s="70">
        <v>42805</v>
      </c>
      <c r="B1248" s="71" t="s">
        <v>9044</v>
      </c>
      <c r="C1248" s="20">
        <v>104026</v>
      </c>
      <c r="D1248" s="4" t="s">
        <v>61</v>
      </c>
      <c r="E1248" s="17">
        <v>2383.9</v>
      </c>
      <c r="F1248" s="78">
        <v>42807</v>
      </c>
      <c r="G1248" s="17">
        <f t="shared" si="39"/>
        <v>2383.9</v>
      </c>
      <c r="H1248" s="17">
        <f t="shared" si="40"/>
        <v>0</v>
      </c>
      <c r="I1248" s="21"/>
    </row>
    <row r="1249" spans="1:9" ht="15.75" x14ac:dyDescent="0.25">
      <c r="A1249" s="70">
        <v>42805</v>
      </c>
      <c r="B1249" s="71" t="s">
        <v>9045</v>
      </c>
      <c r="C1249" s="20">
        <v>104027</v>
      </c>
      <c r="D1249" s="4" t="s">
        <v>45</v>
      </c>
      <c r="E1249" s="17">
        <v>921</v>
      </c>
      <c r="F1249" s="78">
        <v>42807</v>
      </c>
      <c r="G1249" s="17">
        <f t="shared" si="39"/>
        <v>921</v>
      </c>
      <c r="H1249" s="17">
        <f t="shared" si="40"/>
        <v>0</v>
      </c>
      <c r="I1249" s="21"/>
    </row>
    <row r="1250" spans="1:9" ht="15.75" x14ac:dyDescent="0.25">
      <c r="A1250" s="70">
        <v>42805</v>
      </c>
      <c r="B1250" s="71" t="s">
        <v>9046</v>
      </c>
      <c r="C1250" s="20">
        <v>104028</v>
      </c>
      <c r="D1250" s="4" t="s">
        <v>186</v>
      </c>
      <c r="E1250" s="17">
        <v>1088.5</v>
      </c>
      <c r="F1250" s="78">
        <v>42808</v>
      </c>
      <c r="G1250" s="17">
        <f t="shared" si="39"/>
        <v>1088.5</v>
      </c>
      <c r="H1250" s="17">
        <f t="shared" si="40"/>
        <v>0</v>
      </c>
      <c r="I1250" s="21"/>
    </row>
    <row r="1251" spans="1:9" ht="15.75" x14ac:dyDescent="0.25">
      <c r="A1251" s="70">
        <v>42805</v>
      </c>
      <c r="B1251" s="71" t="s">
        <v>9047</v>
      </c>
      <c r="C1251" s="20">
        <v>104029</v>
      </c>
      <c r="D1251" s="4" t="s">
        <v>57</v>
      </c>
      <c r="E1251" s="17">
        <v>470</v>
      </c>
      <c r="F1251" s="78">
        <v>42807</v>
      </c>
      <c r="G1251" s="17">
        <f t="shared" si="39"/>
        <v>470</v>
      </c>
      <c r="H1251" s="17">
        <f t="shared" si="40"/>
        <v>0</v>
      </c>
      <c r="I1251" s="21"/>
    </row>
    <row r="1252" spans="1:9" ht="15.75" x14ac:dyDescent="0.25">
      <c r="A1252" s="70">
        <v>42805</v>
      </c>
      <c r="B1252" s="71" t="s">
        <v>9048</v>
      </c>
      <c r="C1252" s="20">
        <v>104030</v>
      </c>
      <c r="D1252" s="4" t="s">
        <v>335</v>
      </c>
      <c r="E1252" s="17">
        <v>700.6</v>
      </c>
      <c r="F1252" s="78">
        <v>42810</v>
      </c>
      <c r="G1252" s="17">
        <f t="shared" si="39"/>
        <v>700.6</v>
      </c>
      <c r="H1252" s="17">
        <f t="shared" si="40"/>
        <v>0</v>
      </c>
      <c r="I1252" s="21"/>
    </row>
    <row r="1253" spans="1:9" ht="15.75" x14ac:dyDescent="0.25">
      <c r="A1253" s="70">
        <v>42805</v>
      </c>
      <c r="B1253" s="71" t="s">
        <v>9049</v>
      </c>
      <c r="C1253" s="20">
        <v>104031</v>
      </c>
      <c r="D1253" s="4" t="s">
        <v>2545</v>
      </c>
      <c r="E1253" s="17">
        <v>2041.2</v>
      </c>
      <c r="F1253" s="78">
        <v>42807</v>
      </c>
      <c r="G1253" s="17">
        <f t="shared" si="39"/>
        <v>2041.2</v>
      </c>
      <c r="H1253" s="17">
        <f t="shared" si="40"/>
        <v>0</v>
      </c>
      <c r="I1253" s="21"/>
    </row>
    <row r="1254" spans="1:9" ht="15.75" x14ac:dyDescent="0.25">
      <c r="A1254" s="70">
        <v>42805</v>
      </c>
      <c r="B1254" s="71" t="s">
        <v>9050</v>
      </c>
      <c r="C1254" s="20">
        <v>104032</v>
      </c>
      <c r="D1254" s="4" t="s">
        <v>198</v>
      </c>
      <c r="E1254" s="17">
        <v>2247.8000000000002</v>
      </c>
      <c r="F1254" s="78">
        <v>42807</v>
      </c>
      <c r="G1254" s="17">
        <f t="shared" si="39"/>
        <v>2247.8000000000002</v>
      </c>
      <c r="H1254" s="17">
        <f t="shared" si="40"/>
        <v>0</v>
      </c>
      <c r="I1254" s="21"/>
    </row>
    <row r="1255" spans="1:9" ht="15.75" x14ac:dyDescent="0.25">
      <c r="A1255" s="70">
        <v>42805</v>
      </c>
      <c r="B1255" s="71" t="s">
        <v>9051</v>
      </c>
      <c r="C1255" s="20">
        <v>104033</v>
      </c>
      <c r="D1255" s="4" t="s">
        <v>2986</v>
      </c>
      <c r="E1255" s="17">
        <v>4880.3</v>
      </c>
      <c r="F1255" s="78">
        <v>42807</v>
      </c>
      <c r="G1255" s="17">
        <f t="shared" si="39"/>
        <v>4880.3</v>
      </c>
      <c r="H1255" s="17">
        <f t="shared" si="40"/>
        <v>0</v>
      </c>
      <c r="I1255" s="21"/>
    </row>
    <row r="1256" spans="1:9" ht="15.75" x14ac:dyDescent="0.25">
      <c r="A1256" s="70">
        <v>42805</v>
      </c>
      <c r="B1256" s="71" t="s">
        <v>9052</v>
      </c>
      <c r="C1256" s="20">
        <v>104034</v>
      </c>
      <c r="D1256" s="4" t="s">
        <v>3959</v>
      </c>
      <c r="E1256" s="17">
        <v>2690.6</v>
      </c>
      <c r="F1256" s="78">
        <v>42805</v>
      </c>
      <c r="G1256" s="17">
        <f t="shared" si="39"/>
        <v>2690.6</v>
      </c>
      <c r="H1256" s="17">
        <f t="shared" si="40"/>
        <v>0</v>
      </c>
      <c r="I1256" s="21"/>
    </row>
    <row r="1257" spans="1:9" ht="15.75" x14ac:dyDescent="0.25">
      <c r="A1257" s="70">
        <v>42805</v>
      </c>
      <c r="B1257" s="71" t="s">
        <v>9053</v>
      </c>
      <c r="C1257" s="20">
        <v>104035</v>
      </c>
      <c r="D1257" s="4" t="s">
        <v>115</v>
      </c>
      <c r="E1257" s="17">
        <v>8302.25</v>
      </c>
      <c r="F1257" s="78">
        <v>42807</v>
      </c>
      <c r="G1257" s="17">
        <f t="shared" si="39"/>
        <v>8302.25</v>
      </c>
      <c r="H1257" s="17">
        <f t="shared" si="40"/>
        <v>0</v>
      </c>
      <c r="I1257" s="21"/>
    </row>
    <row r="1258" spans="1:9" ht="15.75" x14ac:dyDescent="0.25">
      <c r="A1258" s="70">
        <v>42805</v>
      </c>
      <c r="B1258" s="71" t="s">
        <v>9054</v>
      </c>
      <c r="C1258" s="20">
        <v>104036</v>
      </c>
      <c r="D1258" s="4" t="s">
        <v>1666</v>
      </c>
      <c r="E1258" s="17">
        <v>10640</v>
      </c>
      <c r="F1258" s="78">
        <v>42809</v>
      </c>
      <c r="G1258" s="17">
        <f t="shared" si="39"/>
        <v>10640</v>
      </c>
      <c r="H1258" s="17">
        <f t="shared" si="40"/>
        <v>0</v>
      </c>
      <c r="I1258" s="21"/>
    </row>
    <row r="1259" spans="1:9" ht="15.75" x14ac:dyDescent="0.25">
      <c r="A1259" s="70">
        <v>42805</v>
      </c>
      <c r="B1259" s="71" t="s">
        <v>9055</v>
      </c>
      <c r="C1259" s="20">
        <v>104037</v>
      </c>
      <c r="D1259" s="4" t="s">
        <v>442</v>
      </c>
      <c r="E1259" s="17">
        <v>6398</v>
      </c>
      <c r="F1259" s="78">
        <v>42809</v>
      </c>
      <c r="G1259" s="17">
        <f t="shared" si="39"/>
        <v>6398</v>
      </c>
      <c r="H1259" s="17">
        <f t="shared" si="40"/>
        <v>0</v>
      </c>
      <c r="I1259" s="21"/>
    </row>
    <row r="1260" spans="1:9" ht="15.75" x14ac:dyDescent="0.25">
      <c r="A1260" s="70">
        <v>42805</v>
      </c>
      <c r="B1260" s="71" t="s">
        <v>9056</v>
      </c>
      <c r="C1260" s="20">
        <v>104038</v>
      </c>
      <c r="D1260" s="4" t="s">
        <v>442</v>
      </c>
      <c r="E1260" s="17">
        <v>14733.5</v>
      </c>
      <c r="F1260" s="78">
        <v>42809</v>
      </c>
      <c r="G1260" s="17">
        <f t="shared" si="39"/>
        <v>14733.5</v>
      </c>
      <c r="H1260" s="17">
        <f t="shared" si="40"/>
        <v>0</v>
      </c>
      <c r="I1260" s="21"/>
    </row>
    <row r="1261" spans="1:9" ht="15.75" x14ac:dyDescent="0.25">
      <c r="A1261" s="70">
        <v>42805</v>
      </c>
      <c r="B1261" s="71" t="s">
        <v>9057</v>
      </c>
      <c r="C1261" s="20">
        <v>104039</v>
      </c>
      <c r="D1261" s="4" t="s">
        <v>270</v>
      </c>
      <c r="E1261" s="17">
        <v>1676.7</v>
      </c>
      <c r="F1261" s="78">
        <v>42811</v>
      </c>
      <c r="G1261" s="17">
        <f t="shared" si="39"/>
        <v>1676.7</v>
      </c>
      <c r="H1261" s="17">
        <f t="shared" si="40"/>
        <v>0</v>
      </c>
      <c r="I1261" s="21"/>
    </row>
    <row r="1262" spans="1:9" ht="15.75" x14ac:dyDescent="0.25">
      <c r="A1262" s="70">
        <v>42805</v>
      </c>
      <c r="B1262" s="71" t="s">
        <v>9058</v>
      </c>
      <c r="C1262" s="20">
        <v>104040</v>
      </c>
      <c r="D1262" s="4" t="s">
        <v>370</v>
      </c>
      <c r="E1262" s="17">
        <v>450</v>
      </c>
      <c r="F1262" s="78">
        <v>42805</v>
      </c>
      <c r="G1262" s="17">
        <f t="shared" si="39"/>
        <v>450</v>
      </c>
      <c r="H1262" s="17">
        <f t="shared" si="40"/>
        <v>0</v>
      </c>
      <c r="I1262" s="21"/>
    </row>
    <row r="1263" spans="1:9" ht="15.75" x14ac:dyDescent="0.25">
      <c r="A1263" s="70">
        <v>42805</v>
      </c>
      <c r="B1263" s="71" t="s">
        <v>9059</v>
      </c>
      <c r="C1263" s="20">
        <v>104041</v>
      </c>
      <c r="D1263" s="4" t="s">
        <v>268</v>
      </c>
      <c r="E1263" s="17">
        <v>18647.900000000001</v>
      </c>
      <c r="F1263" s="78">
        <v>42809</v>
      </c>
      <c r="G1263" s="17">
        <f t="shared" si="39"/>
        <v>18647.900000000001</v>
      </c>
      <c r="H1263" s="17">
        <f t="shared" si="40"/>
        <v>0</v>
      </c>
      <c r="I1263" s="21"/>
    </row>
    <row r="1264" spans="1:9" ht="15.75" x14ac:dyDescent="0.25">
      <c r="A1264" s="70">
        <v>42805</v>
      </c>
      <c r="B1264" s="71" t="s">
        <v>9060</v>
      </c>
      <c r="C1264" s="20">
        <v>104042</v>
      </c>
      <c r="D1264" s="4" t="s">
        <v>176</v>
      </c>
      <c r="E1264" s="17">
        <v>3015</v>
      </c>
      <c r="F1264" s="78">
        <v>42805</v>
      </c>
      <c r="G1264" s="17">
        <f t="shared" si="39"/>
        <v>3015</v>
      </c>
      <c r="H1264" s="17">
        <f t="shared" si="40"/>
        <v>0</v>
      </c>
      <c r="I1264" s="21"/>
    </row>
    <row r="1265" spans="1:9" ht="15.75" x14ac:dyDescent="0.25">
      <c r="A1265" s="70">
        <v>42805</v>
      </c>
      <c r="B1265" s="71" t="s">
        <v>9061</v>
      </c>
      <c r="C1265" s="20">
        <v>104043</v>
      </c>
      <c r="D1265" s="4" t="s">
        <v>274</v>
      </c>
      <c r="E1265" s="17">
        <v>394</v>
      </c>
      <c r="F1265" s="78">
        <v>42811</v>
      </c>
      <c r="G1265" s="17">
        <f t="shared" si="39"/>
        <v>394</v>
      </c>
      <c r="H1265" s="17">
        <f t="shared" si="40"/>
        <v>0</v>
      </c>
      <c r="I1265" s="21"/>
    </row>
    <row r="1266" spans="1:9" ht="15.75" x14ac:dyDescent="0.25">
      <c r="A1266" s="70">
        <v>42805</v>
      </c>
      <c r="B1266" s="71" t="s">
        <v>9062</v>
      </c>
      <c r="C1266" s="20">
        <v>104044</v>
      </c>
      <c r="D1266" s="4" t="s">
        <v>5221</v>
      </c>
      <c r="E1266" s="17">
        <v>3383.5</v>
      </c>
      <c r="F1266" s="78">
        <v>42805</v>
      </c>
      <c r="G1266" s="17">
        <f t="shared" si="39"/>
        <v>3383.5</v>
      </c>
      <c r="H1266" s="17">
        <f t="shared" si="40"/>
        <v>0</v>
      </c>
      <c r="I1266" s="21"/>
    </row>
    <row r="1267" spans="1:9" ht="15.75" x14ac:dyDescent="0.25">
      <c r="A1267" s="70">
        <v>42805</v>
      </c>
      <c r="B1267" s="71" t="s">
        <v>9063</v>
      </c>
      <c r="C1267" s="20">
        <v>104045</v>
      </c>
      <c r="D1267" s="4" t="s">
        <v>79</v>
      </c>
      <c r="E1267" s="17">
        <v>3874.9</v>
      </c>
      <c r="F1267" s="78">
        <v>42805</v>
      </c>
      <c r="G1267" s="17">
        <f t="shared" si="39"/>
        <v>3874.9</v>
      </c>
      <c r="H1267" s="17">
        <f t="shared" si="40"/>
        <v>0</v>
      </c>
      <c r="I1267" s="21"/>
    </row>
    <row r="1268" spans="1:9" ht="15.75" x14ac:dyDescent="0.25">
      <c r="A1268" s="70">
        <v>42805</v>
      </c>
      <c r="B1268" s="71" t="s">
        <v>9064</v>
      </c>
      <c r="C1268" s="20">
        <v>104046</v>
      </c>
      <c r="D1268" s="4" t="s">
        <v>773</v>
      </c>
      <c r="E1268" s="17">
        <v>847.6</v>
      </c>
      <c r="F1268" s="78">
        <v>42805</v>
      </c>
      <c r="G1268" s="17">
        <f t="shared" si="39"/>
        <v>847.6</v>
      </c>
      <c r="H1268" s="17">
        <f t="shared" si="40"/>
        <v>0</v>
      </c>
      <c r="I1268" s="21"/>
    </row>
    <row r="1269" spans="1:9" ht="15.75" x14ac:dyDescent="0.25">
      <c r="A1269" s="70">
        <v>42805</v>
      </c>
      <c r="B1269" s="71" t="s">
        <v>9065</v>
      </c>
      <c r="C1269" s="20">
        <v>104047</v>
      </c>
      <c r="D1269" s="4" t="s">
        <v>1116</v>
      </c>
      <c r="E1269" s="17">
        <v>2694.1</v>
      </c>
      <c r="F1269" s="78">
        <v>42806</v>
      </c>
      <c r="G1269" s="17">
        <f t="shared" si="39"/>
        <v>2694.1</v>
      </c>
      <c r="H1269" s="17">
        <f t="shared" si="40"/>
        <v>0</v>
      </c>
      <c r="I1269" s="21"/>
    </row>
    <row r="1270" spans="1:9" ht="15.75" x14ac:dyDescent="0.25">
      <c r="A1270" s="70">
        <v>42805</v>
      </c>
      <c r="B1270" s="71" t="s">
        <v>9066</v>
      </c>
      <c r="C1270" s="20">
        <v>104048</v>
      </c>
      <c r="D1270" s="4" t="s">
        <v>30</v>
      </c>
      <c r="E1270" s="17">
        <v>832</v>
      </c>
      <c r="F1270" s="78">
        <v>42805</v>
      </c>
      <c r="G1270" s="17">
        <f t="shared" si="39"/>
        <v>832</v>
      </c>
      <c r="H1270" s="17">
        <f t="shared" si="40"/>
        <v>0</v>
      </c>
      <c r="I1270" s="21"/>
    </row>
    <row r="1271" spans="1:9" ht="15.75" x14ac:dyDescent="0.25">
      <c r="A1271" s="70">
        <v>42805</v>
      </c>
      <c r="B1271" s="71" t="s">
        <v>9067</v>
      </c>
      <c r="C1271" s="20">
        <v>104049</v>
      </c>
      <c r="D1271" s="4" t="s">
        <v>131</v>
      </c>
      <c r="E1271" s="17">
        <v>6148.8</v>
      </c>
      <c r="F1271" s="78">
        <v>42807</v>
      </c>
      <c r="G1271" s="17">
        <f t="shared" si="39"/>
        <v>6148.8</v>
      </c>
      <c r="H1271" s="17">
        <f t="shared" si="40"/>
        <v>0</v>
      </c>
      <c r="I1271" s="21"/>
    </row>
    <row r="1272" spans="1:9" ht="15.75" x14ac:dyDescent="0.25">
      <c r="A1272" s="70">
        <v>42805</v>
      </c>
      <c r="B1272" s="71" t="s">
        <v>9068</v>
      </c>
      <c r="C1272" s="20">
        <v>104050</v>
      </c>
      <c r="D1272" s="4" t="s">
        <v>231</v>
      </c>
      <c r="E1272" s="17">
        <v>4450.3999999999996</v>
      </c>
      <c r="G1272" s="17">
        <f t="shared" si="39"/>
        <v>4450.3999999999996</v>
      </c>
      <c r="H1272" s="17">
        <f t="shared" si="40"/>
        <v>0</v>
      </c>
      <c r="I1272" s="21"/>
    </row>
    <row r="1273" spans="1:9" ht="15.75" x14ac:dyDescent="0.25">
      <c r="A1273" s="70">
        <v>42805</v>
      </c>
      <c r="B1273" s="71" t="s">
        <v>9069</v>
      </c>
      <c r="C1273" s="20">
        <v>104051</v>
      </c>
      <c r="D1273" s="4" t="s">
        <v>30</v>
      </c>
      <c r="E1273" s="17">
        <v>1828.3</v>
      </c>
      <c r="F1273" s="78">
        <v>42805</v>
      </c>
      <c r="G1273" s="17">
        <f t="shared" si="39"/>
        <v>1828.3</v>
      </c>
      <c r="H1273" s="17">
        <f t="shared" si="40"/>
        <v>0</v>
      </c>
      <c r="I1273" s="21"/>
    </row>
    <row r="1274" spans="1:9" ht="15.75" x14ac:dyDescent="0.25">
      <c r="A1274" s="70">
        <v>42805</v>
      </c>
      <c r="B1274" s="71" t="s">
        <v>9070</v>
      </c>
      <c r="C1274" s="20">
        <v>104052</v>
      </c>
      <c r="D1274" s="4" t="s">
        <v>182</v>
      </c>
      <c r="E1274" s="17">
        <v>5640</v>
      </c>
      <c r="F1274" s="78">
        <v>42808</v>
      </c>
      <c r="G1274" s="17">
        <f t="shared" si="39"/>
        <v>5640</v>
      </c>
      <c r="H1274" s="17">
        <f t="shared" si="40"/>
        <v>0</v>
      </c>
      <c r="I1274" s="21"/>
    </row>
    <row r="1275" spans="1:9" ht="15.75" x14ac:dyDescent="0.25">
      <c r="A1275" s="70">
        <v>42805</v>
      </c>
      <c r="B1275" s="71" t="s">
        <v>9071</v>
      </c>
      <c r="C1275" s="20">
        <v>104053</v>
      </c>
      <c r="D1275" s="4" t="s">
        <v>21</v>
      </c>
      <c r="E1275" s="17">
        <v>33419.599999999999</v>
      </c>
      <c r="F1275" s="78">
        <v>42825</v>
      </c>
      <c r="G1275" s="17">
        <f t="shared" si="39"/>
        <v>33419.599999999999</v>
      </c>
      <c r="H1275" s="17">
        <f t="shared" si="40"/>
        <v>0</v>
      </c>
      <c r="I1275" s="21"/>
    </row>
    <row r="1276" spans="1:9" ht="15.75" x14ac:dyDescent="0.25">
      <c r="A1276" s="70">
        <v>42805</v>
      </c>
      <c r="B1276" s="71" t="s">
        <v>9072</v>
      </c>
      <c r="C1276" s="20">
        <v>104054</v>
      </c>
      <c r="D1276" s="4" t="s">
        <v>1380</v>
      </c>
      <c r="E1276" s="17">
        <v>29297.119999999999</v>
      </c>
      <c r="F1276" s="78">
        <v>42806</v>
      </c>
      <c r="G1276" s="17">
        <f t="shared" si="39"/>
        <v>29297.119999999999</v>
      </c>
      <c r="H1276" s="17">
        <f t="shared" si="40"/>
        <v>0</v>
      </c>
      <c r="I1276" s="21"/>
    </row>
    <row r="1277" spans="1:9" ht="15.75" x14ac:dyDescent="0.25">
      <c r="A1277" s="70">
        <v>42805</v>
      </c>
      <c r="B1277" s="71" t="s">
        <v>9073</v>
      </c>
      <c r="C1277" s="20">
        <v>104055</v>
      </c>
      <c r="D1277" s="4" t="s">
        <v>205</v>
      </c>
      <c r="E1277" s="17">
        <v>59829</v>
      </c>
      <c r="F1277" s="78">
        <v>42805</v>
      </c>
      <c r="G1277" s="17">
        <f t="shared" si="39"/>
        <v>59829</v>
      </c>
      <c r="H1277" s="17">
        <f t="shared" si="40"/>
        <v>0</v>
      </c>
      <c r="I1277" s="21"/>
    </row>
    <row r="1278" spans="1:9" ht="15.75" x14ac:dyDescent="0.25">
      <c r="A1278" s="70">
        <v>42805</v>
      </c>
      <c r="B1278" s="71" t="s">
        <v>9074</v>
      </c>
      <c r="C1278" s="20">
        <v>104056</v>
      </c>
      <c r="D1278" s="3" t="s">
        <v>250</v>
      </c>
      <c r="E1278" s="25">
        <v>5532.6</v>
      </c>
      <c r="F1278" s="148">
        <v>42807</v>
      </c>
      <c r="G1278" s="25">
        <f t="shared" si="39"/>
        <v>5532.6</v>
      </c>
      <c r="H1278" s="25">
        <f t="shared" si="40"/>
        <v>0</v>
      </c>
      <c r="I1278" s="21"/>
    </row>
    <row r="1279" spans="1:9" ht="15.75" x14ac:dyDescent="0.25">
      <c r="A1279" s="70">
        <v>42805</v>
      </c>
      <c r="B1279" s="71" t="s">
        <v>9075</v>
      </c>
      <c r="C1279" s="20">
        <v>104057</v>
      </c>
      <c r="D1279" s="4" t="s">
        <v>159</v>
      </c>
      <c r="E1279" s="17">
        <v>392</v>
      </c>
      <c r="F1279" s="78">
        <v>42807</v>
      </c>
      <c r="G1279" s="17">
        <f t="shared" si="39"/>
        <v>392</v>
      </c>
      <c r="H1279" s="17">
        <f t="shared" si="40"/>
        <v>0</v>
      </c>
      <c r="I1279" s="21"/>
    </row>
    <row r="1280" spans="1:9" ht="15.75" x14ac:dyDescent="0.25">
      <c r="A1280" s="70">
        <v>42805</v>
      </c>
      <c r="B1280" s="71" t="s">
        <v>9076</v>
      </c>
      <c r="C1280" s="20">
        <v>104058</v>
      </c>
      <c r="D1280" s="4" t="s">
        <v>523</v>
      </c>
      <c r="E1280" s="17">
        <v>27108.400000000001</v>
      </c>
      <c r="F1280" s="78">
        <v>42816</v>
      </c>
      <c r="G1280" s="17">
        <f t="shared" si="39"/>
        <v>27108.400000000001</v>
      </c>
      <c r="H1280" s="17">
        <f t="shared" si="40"/>
        <v>0</v>
      </c>
      <c r="I1280" s="21"/>
    </row>
    <row r="1281" spans="1:9" ht="15.75" x14ac:dyDescent="0.25">
      <c r="A1281" s="70">
        <v>42805</v>
      </c>
      <c r="B1281" s="71" t="s">
        <v>9077</v>
      </c>
      <c r="C1281" s="20">
        <v>104059</v>
      </c>
      <c r="D1281" s="4" t="s">
        <v>5354</v>
      </c>
      <c r="E1281" s="17">
        <v>9721.6</v>
      </c>
      <c r="F1281" s="78">
        <v>42805</v>
      </c>
      <c r="G1281" s="17">
        <f t="shared" si="39"/>
        <v>9721.6</v>
      </c>
      <c r="H1281" s="17">
        <f t="shared" si="40"/>
        <v>0</v>
      </c>
      <c r="I1281" s="21"/>
    </row>
    <row r="1282" spans="1:9" ht="15.75" x14ac:dyDescent="0.25">
      <c r="A1282" s="70">
        <v>42805</v>
      </c>
      <c r="B1282" s="71" t="s">
        <v>9078</v>
      </c>
      <c r="C1282" s="20">
        <v>104060</v>
      </c>
      <c r="D1282" s="4" t="s">
        <v>231</v>
      </c>
      <c r="E1282" s="17">
        <v>4132.88</v>
      </c>
      <c r="F1282" s="78">
        <v>42806</v>
      </c>
      <c r="G1282" s="17">
        <f t="shared" si="39"/>
        <v>4132.88</v>
      </c>
      <c r="H1282" s="17">
        <f t="shared" si="40"/>
        <v>0</v>
      </c>
      <c r="I1282" s="21"/>
    </row>
    <row r="1283" spans="1:9" ht="15.75" x14ac:dyDescent="0.25">
      <c r="A1283" s="70">
        <v>42805</v>
      </c>
      <c r="B1283" s="71" t="s">
        <v>9079</v>
      </c>
      <c r="C1283" s="20">
        <v>104061</v>
      </c>
      <c r="D1283" s="4" t="s">
        <v>509</v>
      </c>
      <c r="E1283" s="17">
        <v>20644.3</v>
      </c>
      <c r="F1283" s="78">
        <v>42823</v>
      </c>
      <c r="G1283" s="17">
        <f t="shared" si="39"/>
        <v>20644.3</v>
      </c>
      <c r="H1283" s="17">
        <f t="shared" si="40"/>
        <v>0</v>
      </c>
      <c r="I1283" s="21"/>
    </row>
    <row r="1284" spans="1:9" ht="15.75" x14ac:dyDescent="0.25">
      <c r="A1284" s="70">
        <v>42805</v>
      </c>
      <c r="B1284" s="71" t="s">
        <v>9080</v>
      </c>
      <c r="C1284" s="20">
        <v>104062</v>
      </c>
      <c r="D1284" s="4" t="s">
        <v>222</v>
      </c>
      <c r="E1284" s="17">
        <v>429940</v>
      </c>
      <c r="F1284" s="78">
        <v>42812</v>
      </c>
      <c r="G1284" s="17">
        <f t="shared" ref="G1284:G1347" si="41">E1284</f>
        <v>429940</v>
      </c>
      <c r="H1284" s="17">
        <f t="shared" ref="H1284:H1347" si="42">E1284-G1284</f>
        <v>0</v>
      </c>
      <c r="I1284" s="21"/>
    </row>
    <row r="1285" spans="1:9" ht="15.75" x14ac:dyDescent="0.25">
      <c r="A1285" s="70">
        <v>42805</v>
      </c>
      <c r="B1285" s="71" t="s">
        <v>9081</v>
      </c>
      <c r="C1285" s="20">
        <v>104063</v>
      </c>
      <c r="D1285" s="4" t="s">
        <v>222</v>
      </c>
      <c r="E1285" s="17">
        <v>437913</v>
      </c>
      <c r="F1285" s="78">
        <v>42807</v>
      </c>
      <c r="G1285" s="17">
        <f t="shared" si="41"/>
        <v>437913</v>
      </c>
      <c r="H1285" s="17">
        <f t="shared" si="42"/>
        <v>0</v>
      </c>
      <c r="I1285" s="21"/>
    </row>
    <row r="1286" spans="1:9" ht="15.75" x14ac:dyDescent="0.25">
      <c r="A1286" s="70">
        <v>42805</v>
      </c>
      <c r="B1286" s="71" t="s">
        <v>9082</v>
      </c>
      <c r="C1286" s="20">
        <v>104064</v>
      </c>
      <c r="D1286" s="4" t="s">
        <v>10</v>
      </c>
      <c r="E1286" s="17">
        <v>2962.8</v>
      </c>
      <c r="F1286" s="78">
        <v>42809</v>
      </c>
      <c r="G1286" s="17">
        <f t="shared" si="41"/>
        <v>2962.8</v>
      </c>
      <c r="H1286" s="17">
        <f t="shared" si="42"/>
        <v>0</v>
      </c>
      <c r="I1286" s="21"/>
    </row>
    <row r="1287" spans="1:9" ht="15.75" x14ac:dyDescent="0.25">
      <c r="A1287" s="70">
        <v>42805</v>
      </c>
      <c r="B1287" s="71" t="s">
        <v>9083</v>
      </c>
      <c r="C1287" s="20">
        <v>104065</v>
      </c>
      <c r="D1287" s="4" t="s">
        <v>19</v>
      </c>
      <c r="E1287" s="17">
        <v>1175</v>
      </c>
      <c r="F1287" s="78">
        <v>42806</v>
      </c>
      <c r="G1287" s="17">
        <f t="shared" si="41"/>
        <v>1175</v>
      </c>
      <c r="H1287" s="17">
        <f t="shared" si="42"/>
        <v>0</v>
      </c>
      <c r="I1287" s="21"/>
    </row>
    <row r="1288" spans="1:9" ht="15.75" x14ac:dyDescent="0.25">
      <c r="A1288" s="70">
        <v>42805</v>
      </c>
      <c r="B1288" s="71" t="s">
        <v>9084</v>
      </c>
      <c r="C1288" s="20">
        <v>104066</v>
      </c>
      <c r="D1288" s="4" t="s">
        <v>188</v>
      </c>
      <c r="E1288" s="17">
        <v>452.4</v>
      </c>
      <c r="F1288" s="78">
        <v>42807</v>
      </c>
      <c r="G1288" s="17">
        <f t="shared" si="41"/>
        <v>452.4</v>
      </c>
      <c r="H1288" s="17">
        <f t="shared" si="42"/>
        <v>0</v>
      </c>
      <c r="I1288" s="21"/>
    </row>
    <row r="1289" spans="1:9" ht="15.75" x14ac:dyDescent="0.25">
      <c r="A1289" s="70">
        <v>42805</v>
      </c>
      <c r="B1289" s="71" t="s">
        <v>9085</v>
      </c>
      <c r="C1289" s="20">
        <v>104067</v>
      </c>
      <c r="D1289" s="4" t="s">
        <v>331</v>
      </c>
      <c r="E1289" s="17">
        <v>1699.2</v>
      </c>
      <c r="F1289" s="78">
        <v>42807</v>
      </c>
      <c r="G1289" s="17">
        <f t="shared" si="41"/>
        <v>1699.2</v>
      </c>
      <c r="H1289" s="17">
        <f t="shared" si="42"/>
        <v>0</v>
      </c>
      <c r="I1289" s="21"/>
    </row>
    <row r="1290" spans="1:9" ht="15.75" x14ac:dyDescent="0.25">
      <c r="A1290" s="70">
        <v>42805</v>
      </c>
      <c r="B1290" s="71" t="s">
        <v>9086</v>
      </c>
      <c r="C1290" s="20">
        <v>104068</v>
      </c>
      <c r="D1290" s="4" t="s">
        <v>30</v>
      </c>
      <c r="E1290" s="17">
        <v>537.6</v>
      </c>
      <c r="F1290" s="78">
        <v>42807</v>
      </c>
      <c r="G1290" s="17">
        <f t="shared" si="41"/>
        <v>537.6</v>
      </c>
      <c r="H1290" s="17">
        <f t="shared" si="42"/>
        <v>0</v>
      </c>
      <c r="I1290" s="21"/>
    </row>
    <row r="1291" spans="1:9" ht="15.75" x14ac:dyDescent="0.25">
      <c r="A1291" s="70">
        <v>42805</v>
      </c>
      <c r="B1291" s="71" t="s">
        <v>9087</v>
      </c>
      <c r="C1291" s="20">
        <v>104069</v>
      </c>
      <c r="D1291" s="4" t="s">
        <v>457</v>
      </c>
      <c r="E1291" s="17">
        <v>1374</v>
      </c>
      <c r="F1291" s="78">
        <v>42805</v>
      </c>
      <c r="G1291" s="17">
        <f t="shared" si="41"/>
        <v>1374</v>
      </c>
      <c r="H1291" s="17">
        <f t="shared" si="42"/>
        <v>0</v>
      </c>
      <c r="I1291" s="21"/>
    </row>
    <row r="1292" spans="1:9" ht="15.75" x14ac:dyDescent="0.25">
      <c r="A1292" s="70">
        <v>42805</v>
      </c>
      <c r="B1292" s="71" t="s">
        <v>9088</v>
      </c>
      <c r="C1292" s="20">
        <v>104070</v>
      </c>
      <c r="D1292" s="4" t="s">
        <v>10</v>
      </c>
      <c r="E1292" s="17">
        <v>115606.68</v>
      </c>
      <c r="F1292" s="78">
        <v>42809</v>
      </c>
      <c r="G1292" s="17">
        <f t="shared" si="41"/>
        <v>115606.68</v>
      </c>
      <c r="H1292" s="17">
        <f t="shared" si="42"/>
        <v>0</v>
      </c>
      <c r="I1292" s="21"/>
    </row>
    <row r="1293" spans="1:9" ht="15.75" x14ac:dyDescent="0.25">
      <c r="A1293" s="70">
        <v>42805</v>
      </c>
      <c r="B1293" s="71" t="s">
        <v>9089</v>
      </c>
      <c r="C1293" s="20">
        <v>104071</v>
      </c>
      <c r="D1293" s="4" t="s">
        <v>182</v>
      </c>
      <c r="E1293" s="17">
        <v>2815.2</v>
      </c>
      <c r="F1293" s="78">
        <v>42808</v>
      </c>
      <c r="G1293" s="17">
        <f t="shared" si="41"/>
        <v>2815.2</v>
      </c>
      <c r="H1293" s="17">
        <f t="shared" si="42"/>
        <v>0</v>
      </c>
      <c r="I1293" s="21"/>
    </row>
    <row r="1294" spans="1:9" ht="15.75" x14ac:dyDescent="0.25">
      <c r="A1294" s="70">
        <v>42805</v>
      </c>
      <c r="B1294" s="71" t="s">
        <v>9090</v>
      </c>
      <c r="C1294" s="20">
        <v>104072</v>
      </c>
      <c r="D1294" s="4" t="s">
        <v>3426</v>
      </c>
      <c r="E1294" s="17">
        <v>1074.5</v>
      </c>
      <c r="F1294" s="78">
        <v>42805</v>
      </c>
      <c r="G1294" s="17">
        <f t="shared" si="41"/>
        <v>1074.5</v>
      </c>
      <c r="H1294" s="17">
        <f t="shared" si="42"/>
        <v>0</v>
      </c>
      <c r="I1294" s="21"/>
    </row>
    <row r="1295" spans="1:9" ht="15.75" x14ac:dyDescent="0.25">
      <c r="A1295" s="70">
        <v>42805</v>
      </c>
      <c r="B1295" s="71" t="s">
        <v>9091</v>
      </c>
      <c r="C1295" s="20">
        <v>104073</v>
      </c>
      <c r="D1295" s="4" t="s">
        <v>139</v>
      </c>
      <c r="E1295" s="17">
        <v>1656</v>
      </c>
      <c r="F1295" s="78">
        <v>42805</v>
      </c>
      <c r="G1295" s="17">
        <f t="shared" si="41"/>
        <v>1656</v>
      </c>
      <c r="H1295" s="17">
        <f t="shared" si="42"/>
        <v>0</v>
      </c>
      <c r="I1295" s="21"/>
    </row>
    <row r="1296" spans="1:9" ht="15.75" x14ac:dyDescent="0.25">
      <c r="A1296" s="70">
        <v>42805</v>
      </c>
      <c r="B1296" s="71" t="s">
        <v>9092</v>
      </c>
      <c r="C1296" s="20">
        <v>104074</v>
      </c>
      <c r="D1296" s="15" t="s">
        <v>7149</v>
      </c>
      <c r="E1296" s="16">
        <v>0</v>
      </c>
      <c r="F1296" s="145" t="s">
        <v>95</v>
      </c>
      <c r="G1296" s="16">
        <f t="shared" si="41"/>
        <v>0</v>
      </c>
      <c r="H1296" s="16">
        <f t="shared" si="42"/>
        <v>0</v>
      </c>
      <c r="I1296" s="21"/>
    </row>
    <row r="1297" spans="1:9" ht="15.75" x14ac:dyDescent="0.25">
      <c r="A1297" s="70">
        <v>42805</v>
      </c>
      <c r="B1297" s="71" t="s">
        <v>9093</v>
      </c>
      <c r="C1297" s="20">
        <v>104075</v>
      </c>
      <c r="D1297" s="4" t="s">
        <v>7149</v>
      </c>
      <c r="E1297" s="17">
        <v>13178</v>
      </c>
      <c r="F1297" s="78">
        <v>42806</v>
      </c>
      <c r="G1297" s="17">
        <f t="shared" si="41"/>
        <v>13178</v>
      </c>
      <c r="H1297" s="17">
        <f t="shared" si="42"/>
        <v>0</v>
      </c>
      <c r="I1297" s="21"/>
    </row>
    <row r="1298" spans="1:9" ht="15.75" x14ac:dyDescent="0.25">
      <c r="A1298" s="70">
        <v>42805</v>
      </c>
      <c r="B1298" s="71" t="s">
        <v>9094</v>
      </c>
      <c r="C1298" s="20">
        <v>104076</v>
      </c>
      <c r="D1298" s="4" t="s">
        <v>430</v>
      </c>
      <c r="E1298" s="17">
        <v>2108</v>
      </c>
      <c r="F1298" s="78">
        <v>42806</v>
      </c>
      <c r="G1298" s="17">
        <f t="shared" si="41"/>
        <v>2108</v>
      </c>
      <c r="H1298" s="17">
        <f t="shared" si="42"/>
        <v>0</v>
      </c>
      <c r="I1298" s="21"/>
    </row>
    <row r="1299" spans="1:9" ht="15.75" x14ac:dyDescent="0.25">
      <c r="A1299" s="70">
        <v>42805</v>
      </c>
      <c r="B1299" s="71" t="s">
        <v>9095</v>
      </c>
      <c r="C1299" s="20">
        <v>104077</v>
      </c>
      <c r="D1299" s="4" t="s">
        <v>10</v>
      </c>
      <c r="E1299" s="17">
        <v>248366.6</v>
      </c>
      <c r="F1299" s="78">
        <v>42809</v>
      </c>
      <c r="G1299" s="17">
        <f t="shared" si="41"/>
        <v>248366.6</v>
      </c>
      <c r="H1299" s="17">
        <f t="shared" si="42"/>
        <v>0</v>
      </c>
      <c r="I1299" s="21"/>
    </row>
    <row r="1300" spans="1:9" ht="15.75" x14ac:dyDescent="0.25">
      <c r="A1300" s="70">
        <v>42805</v>
      </c>
      <c r="B1300" s="71" t="s">
        <v>9096</v>
      </c>
      <c r="C1300" s="20">
        <v>104078</v>
      </c>
      <c r="D1300" s="4" t="s">
        <v>921</v>
      </c>
      <c r="E1300" s="17">
        <v>6279</v>
      </c>
      <c r="F1300" s="78">
        <v>42806</v>
      </c>
      <c r="G1300" s="17">
        <f t="shared" si="41"/>
        <v>6279</v>
      </c>
      <c r="H1300" s="17">
        <f t="shared" si="42"/>
        <v>0</v>
      </c>
      <c r="I1300" s="21"/>
    </row>
    <row r="1301" spans="1:9" ht="15.75" x14ac:dyDescent="0.25">
      <c r="A1301" s="70">
        <v>42805</v>
      </c>
      <c r="B1301" s="71" t="s">
        <v>9097</v>
      </c>
      <c r="C1301" s="20">
        <v>104079</v>
      </c>
      <c r="D1301" s="4" t="s">
        <v>10</v>
      </c>
      <c r="E1301" s="17">
        <v>64065.5</v>
      </c>
      <c r="F1301" s="83" t="s">
        <v>9098</v>
      </c>
      <c r="G1301" s="22">
        <f>30196.44+33869.06</f>
        <v>64065.5</v>
      </c>
      <c r="H1301" s="22">
        <f t="shared" si="42"/>
        <v>0</v>
      </c>
      <c r="I1301" s="21"/>
    </row>
    <row r="1302" spans="1:9" ht="15.75" x14ac:dyDescent="0.25">
      <c r="A1302" s="70">
        <v>42806</v>
      </c>
      <c r="B1302" s="71" t="s">
        <v>9099</v>
      </c>
      <c r="C1302" s="20">
        <v>104080</v>
      </c>
      <c r="D1302" s="4" t="s">
        <v>231</v>
      </c>
      <c r="E1302" s="17">
        <v>5817.6</v>
      </c>
      <c r="F1302" s="78">
        <v>42807</v>
      </c>
      <c r="G1302" s="17">
        <f t="shared" si="41"/>
        <v>5817.6</v>
      </c>
      <c r="H1302" s="17">
        <f t="shared" si="42"/>
        <v>0</v>
      </c>
      <c r="I1302" s="21"/>
    </row>
    <row r="1303" spans="1:9" ht="15.75" x14ac:dyDescent="0.25">
      <c r="A1303" s="70">
        <v>42806</v>
      </c>
      <c r="B1303" s="71" t="s">
        <v>9100</v>
      </c>
      <c r="C1303" s="20">
        <v>104081</v>
      </c>
      <c r="D1303" s="4" t="s">
        <v>17</v>
      </c>
      <c r="E1303" s="17">
        <v>4935</v>
      </c>
      <c r="F1303" s="78">
        <v>42806</v>
      </c>
      <c r="G1303" s="17">
        <f t="shared" si="41"/>
        <v>4935</v>
      </c>
      <c r="H1303" s="17">
        <f t="shared" si="42"/>
        <v>0</v>
      </c>
      <c r="I1303" s="21"/>
    </row>
    <row r="1304" spans="1:9" ht="15.75" x14ac:dyDescent="0.25">
      <c r="A1304" s="70">
        <v>42806</v>
      </c>
      <c r="B1304" s="71" t="s">
        <v>9101</v>
      </c>
      <c r="C1304" s="20">
        <v>104082</v>
      </c>
      <c r="D1304" s="4" t="s">
        <v>1925</v>
      </c>
      <c r="E1304" s="17">
        <v>462</v>
      </c>
      <c r="F1304" s="78">
        <v>42806</v>
      </c>
      <c r="G1304" s="17">
        <f t="shared" si="41"/>
        <v>462</v>
      </c>
      <c r="H1304" s="17">
        <f t="shared" si="42"/>
        <v>0</v>
      </c>
      <c r="I1304" s="21"/>
    </row>
    <row r="1305" spans="1:9" ht="15.75" x14ac:dyDescent="0.25">
      <c r="A1305" s="70">
        <v>42806</v>
      </c>
      <c r="B1305" s="71" t="s">
        <v>9102</v>
      </c>
      <c r="C1305" s="20">
        <v>104083</v>
      </c>
      <c r="D1305" s="4" t="s">
        <v>26</v>
      </c>
      <c r="E1305" s="17">
        <v>30324.3</v>
      </c>
      <c r="F1305" s="78">
        <v>42806</v>
      </c>
      <c r="G1305" s="17">
        <f t="shared" si="41"/>
        <v>30324.3</v>
      </c>
      <c r="H1305" s="17">
        <f t="shared" si="42"/>
        <v>0</v>
      </c>
      <c r="I1305" s="21"/>
    </row>
    <row r="1306" spans="1:9" ht="15.75" x14ac:dyDescent="0.25">
      <c r="A1306" s="70">
        <v>42806</v>
      </c>
      <c r="B1306" s="71" t="s">
        <v>9103</v>
      </c>
      <c r="C1306" s="20">
        <v>104084</v>
      </c>
      <c r="D1306" s="4" t="s">
        <v>28</v>
      </c>
      <c r="E1306" s="17">
        <v>4609.6000000000004</v>
      </c>
      <c r="F1306" s="78">
        <v>42806</v>
      </c>
      <c r="G1306" s="17">
        <f t="shared" si="41"/>
        <v>4609.6000000000004</v>
      </c>
      <c r="H1306" s="17">
        <f t="shared" si="42"/>
        <v>0</v>
      </c>
      <c r="I1306" s="21"/>
    </row>
    <row r="1307" spans="1:9" ht="15.75" x14ac:dyDescent="0.25">
      <c r="A1307" s="70">
        <v>42806</v>
      </c>
      <c r="B1307" s="71" t="s">
        <v>9104</v>
      </c>
      <c r="C1307" s="20">
        <v>104085</v>
      </c>
      <c r="D1307" s="4" t="s">
        <v>974</v>
      </c>
      <c r="E1307" s="17">
        <v>11928.6</v>
      </c>
      <c r="F1307" s="78">
        <v>42806</v>
      </c>
      <c r="G1307" s="17">
        <f t="shared" si="41"/>
        <v>11928.6</v>
      </c>
      <c r="H1307" s="17">
        <f t="shared" si="42"/>
        <v>0</v>
      </c>
      <c r="I1307" s="21"/>
    </row>
    <row r="1308" spans="1:9" ht="15.75" x14ac:dyDescent="0.25">
      <c r="A1308" s="70">
        <v>42806</v>
      </c>
      <c r="B1308" s="71" t="s">
        <v>9105</v>
      </c>
      <c r="C1308" s="20">
        <v>104086</v>
      </c>
      <c r="D1308" s="4" t="s">
        <v>231</v>
      </c>
      <c r="E1308" s="17">
        <v>37105.199999999997</v>
      </c>
      <c r="F1308" s="78">
        <v>42807</v>
      </c>
      <c r="G1308" s="17">
        <f t="shared" si="41"/>
        <v>37105.199999999997</v>
      </c>
      <c r="H1308" s="17">
        <f t="shared" si="42"/>
        <v>0</v>
      </c>
      <c r="I1308" s="21"/>
    </row>
    <row r="1309" spans="1:9" ht="15.75" x14ac:dyDescent="0.25">
      <c r="A1309" s="70">
        <v>42806</v>
      </c>
      <c r="B1309" s="71" t="s">
        <v>9106</v>
      </c>
      <c r="C1309" s="20">
        <v>104087</v>
      </c>
      <c r="D1309" s="4" t="s">
        <v>67</v>
      </c>
      <c r="E1309" s="17">
        <v>13910.4</v>
      </c>
      <c r="F1309" s="78">
        <v>42806</v>
      </c>
      <c r="G1309" s="17">
        <f t="shared" si="41"/>
        <v>13910.4</v>
      </c>
      <c r="H1309" s="17">
        <f t="shared" si="42"/>
        <v>0</v>
      </c>
      <c r="I1309" s="21"/>
    </row>
    <row r="1310" spans="1:9" ht="15.75" x14ac:dyDescent="0.25">
      <c r="A1310" s="70">
        <v>42806</v>
      </c>
      <c r="B1310" s="71" t="s">
        <v>9107</v>
      </c>
      <c r="C1310" s="20">
        <v>104088</v>
      </c>
      <c r="D1310" s="15" t="s">
        <v>264</v>
      </c>
      <c r="E1310" s="16">
        <v>0</v>
      </c>
      <c r="F1310" s="145" t="s">
        <v>95</v>
      </c>
      <c r="G1310" s="16">
        <f t="shared" si="41"/>
        <v>0</v>
      </c>
      <c r="H1310" s="16">
        <f t="shared" si="42"/>
        <v>0</v>
      </c>
      <c r="I1310" s="21"/>
    </row>
    <row r="1311" spans="1:9" ht="15.75" x14ac:dyDescent="0.25">
      <c r="A1311" s="70">
        <v>42806</v>
      </c>
      <c r="B1311" s="71" t="s">
        <v>9108</v>
      </c>
      <c r="C1311" s="20">
        <v>104089</v>
      </c>
      <c r="D1311" s="4" t="s">
        <v>8296</v>
      </c>
      <c r="E1311" s="17">
        <v>1886</v>
      </c>
      <c r="F1311" s="78">
        <v>42806</v>
      </c>
      <c r="G1311" s="17">
        <f t="shared" si="41"/>
        <v>1886</v>
      </c>
      <c r="H1311" s="17">
        <f t="shared" si="42"/>
        <v>0</v>
      </c>
      <c r="I1311" s="21"/>
    </row>
    <row r="1312" spans="1:9" ht="15.75" x14ac:dyDescent="0.25">
      <c r="A1312" s="70">
        <v>42806</v>
      </c>
      <c r="B1312" s="71" t="s">
        <v>9109</v>
      </c>
      <c r="C1312" s="20">
        <v>104090</v>
      </c>
      <c r="D1312" s="4" t="s">
        <v>30</v>
      </c>
      <c r="E1312" s="17">
        <v>2744.5</v>
      </c>
      <c r="F1312" s="78">
        <v>42806</v>
      </c>
      <c r="G1312" s="17">
        <f t="shared" si="41"/>
        <v>2744.5</v>
      </c>
      <c r="H1312" s="17">
        <f t="shared" si="42"/>
        <v>0</v>
      </c>
      <c r="I1312" s="21"/>
    </row>
    <row r="1313" spans="1:9" ht="15.75" x14ac:dyDescent="0.25">
      <c r="A1313" s="70">
        <v>42806</v>
      </c>
      <c r="B1313" s="71" t="s">
        <v>9110</v>
      </c>
      <c r="C1313" s="20">
        <v>104091</v>
      </c>
      <c r="D1313" s="4" t="s">
        <v>222</v>
      </c>
      <c r="E1313" s="17">
        <v>20552.5</v>
      </c>
      <c r="F1313" s="78">
        <v>42807</v>
      </c>
      <c r="G1313" s="17">
        <f t="shared" si="41"/>
        <v>20552.5</v>
      </c>
      <c r="H1313" s="17">
        <f t="shared" si="42"/>
        <v>0</v>
      </c>
      <c r="I1313" s="21"/>
    </row>
    <row r="1314" spans="1:9" ht="15.75" x14ac:dyDescent="0.25">
      <c r="A1314" s="70">
        <v>42806</v>
      </c>
      <c r="B1314" s="71" t="s">
        <v>9111</v>
      </c>
      <c r="C1314" s="20">
        <v>104092</v>
      </c>
      <c r="D1314" s="4" t="s">
        <v>9112</v>
      </c>
      <c r="E1314" s="17">
        <v>14184</v>
      </c>
      <c r="F1314" s="78">
        <v>42806</v>
      </c>
      <c r="G1314" s="17">
        <f t="shared" si="41"/>
        <v>14184</v>
      </c>
      <c r="H1314" s="17">
        <f t="shared" si="42"/>
        <v>0</v>
      </c>
      <c r="I1314" s="29"/>
    </row>
    <row r="1315" spans="1:9" ht="15.75" x14ac:dyDescent="0.25">
      <c r="A1315" s="70">
        <v>42806</v>
      </c>
      <c r="B1315" s="71" t="s">
        <v>9113</v>
      </c>
      <c r="C1315" s="20">
        <v>104093</v>
      </c>
      <c r="D1315" s="4" t="s">
        <v>21</v>
      </c>
      <c r="E1315" s="17">
        <v>45369</v>
      </c>
      <c r="F1315" s="78">
        <v>42825</v>
      </c>
      <c r="G1315" s="17">
        <f t="shared" si="41"/>
        <v>45369</v>
      </c>
      <c r="H1315" s="17">
        <f t="shared" si="42"/>
        <v>0</v>
      </c>
      <c r="I1315" s="21"/>
    </row>
    <row r="1316" spans="1:9" ht="15.75" x14ac:dyDescent="0.25">
      <c r="A1316" s="70">
        <v>42806</v>
      </c>
      <c r="B1316" s="71" t="s">
        <v>9114</v>
      </c>
      <c r="C1316" s="20">
        <v>104094</v>
      </c>
      <c r="D1316" s="4" t="s">
        <v>1645</v>
      </c>
      <c r="E1316" s="17">
        <v>1765.2</v>
      </c>
      <c r="F1316" s="78">
        <v>42806</v>
      </c>
      <c r="G1316" s="17">
        <f t="shared" si="41"/>
        <v>1765.2</v>
      </c>
      <c r="H1316" s="17">
        <f t="shared" si="42"/>
        <v>0</v>
      </c>
      <c r="I1316" s="21"/>
    </row>
    <row r="1317" spans="1:9" ht="15.75" x14ac:dyDescent="0.25">
      <c r="A1317" s="70">
        <v>42806</v>
      </c>
      <c r="B1317" s="71" t="s">
        <v>9115</v>
      </c>
      <c r="C1317" s="20">
        <v>104095</v>
      </c>
      <c r="D1317" s="4" t="s">
        <v>476</v>
      </c>
      <c r="E1317" s="17">
        <v>5224</v>
      </c>
      <c r="F1317" s="78">
        <v>42808</v>
      </c>
      <c r="G1317" s="17">
        <f t="shared" si="41"/>
        <v>5224</v>
      </c>
      <c r="H1317" s="17">
        <f t="shared" si="42"/>
        <v>0</v>
      </c>
      <c r="I1317" s="21"/>
    </row>
    <row r="1318" spans="1:9" ht="15.75" x14ac:dyDescent="0.25">
      <c r="A1318" s="70">
        <v>42806</v>
      </c>
      <c r="B1318" s="71" t="s">
        <v>9116</v>
      </c>
      <c r="C1318" s="20">
        <v>104096</v>
      </c>
      <c r="D1318" s="4" t="s">
        <v>12</v>
      </c>
      <c r="E1318" s="17">
        <v>2540</v>
      </c>
      <c r="F1318" s="78">
        <v>42806</v>
      </c>
      <c r="G1318" s="17">
        <f t="shared" si="41"/>
        <v>2540</v>
      </c>
      <c r="H1318" s="17">
        <f t="shared" si="42"/>
        <v>0</v>
      </c>
      <c r="I1318" s="21"/>
    </row>
    <row r="1319" spans="1:9" ht="15.75" x14ac:dyDescent="0.25">
      <c r="A1319" s="70">
        <v>42806</v>
      </c>
      <c r="B1319" s="71" t="s">
        <v>9117</v>
      </c>
      <c r="C1319" s="20">
        <v>104097</v>
      </c>
      <c r="D1319" s="4" t="s">
        <v>47</v>
      </c>
      <c r="E1319" s="17">
        <v>2961</v>
      </c>
      <c r="F1319" s="78">
        <v>42806</v>
      </c>
      <c r="G1319" s="17">
        <f t="shared" si="41"/>
        <v>2961</v>
      </c>
      <c r="H1319" s="17">
        <f t="shared" si="42"/>
        <v>0</v>
      </c>
      <c r="I1319" s="21"/>
    </row>
    <row r="1320" spans="1:9" ht="15.75" x14ac:dyDescent="0.25">
      <c r="A1320" s="70">
        <v>42806</v>
      </c>
      <c r="B1320" s="71" t="s">
        <v>9118</v>
      </c>
      <c r="C1320" s="20">
        <v>104098</v>
      </c>
      <c r="D1320" s="4" t="s">
        <v>321</v>
      </c>
      <c r="E1320" s="17">
        <v>237.6</v>
      </c>
      <c r="F1320" s="78">
        <v>42806</v>
      </c>
      <c r="G1320" s="17">
        <f t="shared" si="41"/>
        <v>237.6</v>
      </c>
      <c r="H1320" s="17">
        <f t="shared" si="42"/>
        <v>0</v>
      </c>
      <c r="I1320" s="21"/>
    </row>
    <row r="1321" spans="1:9" ht="15.75" x14ac:dyDescent="0.25">
      <c r="A1321" s="70">
        <v>42806</v>
      </c>
      <c r="B1321" s="71" t="s">
        <v>9119</v>
      </c>
      <c r="C1321" s="20">
        <v>104099</v>
      </c>
      <c r="D1321" s="4" t="s">
        <v>321</v>
      </c>
      <c r="E1321" s="17">
        <v>109.2</v>
      </c>
      <c r="F1321" s="78">
        <v>42806</v>
      </c>
      <c r="G1321" s="17">
        <f t="shared" si="41"/>
        <v>109.2</v>
      </c>
      <c r="H1321" s="17">
        <f t="shared" si="42"/>
        <v>0</v>
      </c>
      <c r="I1321" s="21"/>
    </row>
    <row r="1322" spans="1:9" ht="15.75" x14ac:dyDescent="0.25">
      <c r="A1322" s="70">
        <v>42806</v>
      </c>
      <c r="B1322" s="71" t="s">
        <v>9120</v>
      </c>
      <c r="C1322" s="20">
        <v>104100</v>
      </c>
      <c r="D1322" s="4" t="s">
        <v>151</v>
      </c>
      <c r="E1322" s="17">
        <v>21183.7</v>
      </c>
      <c r="F1322" s="78">
        <v>42806</v>
      </c>
      <c r="G1322" s="17">
        <f t="shared" si="41"/>
        <v>21183.7</v>
      </c>
      <c r="H1322" s="17">
        <f t="shared" si="42"/>
        <v>0</v>
      </c>
      <c r="I1322" s="21"/>
    </row>
    <row r="1323" spans="1:9" ht="15.75" x14ac:dyDescent="0.25">
      <c r="A1323" s="70">
        <v>42806</v>
      </c>
      <c r="B1323" s="71" t="s">
        <v>9121</v>
      </c>
      <c r="C1323" s="20">
        <v>104101</v>
      </c>
      <c r="D1323" s="4" t="s">
        <v>59</v>
      </c>
      <c r="E1323" s="17">
        <v>1686</v>
      </c>
      <c r="G1323" s="17">
        <f t="shared" si="41"/>
        <v>1686</v>
      </c>
      <c r="H1323" s="17">
        <f t="shared" si="42"/>
        <v>0</v>
      </c>
      <c r="I1323" s="21"/>
    </row>
    <row r="1324" spans="1:9" ht="15.75" x14ac:dyDescent="0.25">
      <c r="A1324" s="70">
        <v>42806</v>
      </c>
      <c r="B1324" s="71" t="s">
        <v>9122</v>
      </c>
      <c r="C1324" s="20">
        <v>104102</v>
      </c>
      <c r="D1324" s="4" t="s">
        <v>298</v>
      </c>
      <c r="E1324" s="17">
        <v>3744.4</v>
      </c>
      <c r="F1324" s="78">
        <v>42806</v>
      </c>
      <c r="G1324" s="17">
        <f t="shared" si="41"/>
        <v>3744.4</v>
      </c>
      <c r="H1324" s="17">
        <f t="shared" si="42"/>
        <v>0</v>
      </c>
      <c r="I1324" s="21"/>
    </row>
    <row r="1325" spans="1:9" ht="15.75" x14ac:dyDescent="0.25">
      <c r="A1325" s="70">
        <v>42806</v>
      </c>
      <c r="B1325" s="71" t="s">
        <v>9123</v>
      </c>
      <c r="C1325" s="20">
        <v>104103</v>
      </c>
      <c r="D1325" s="4" t="s">
        <v>240</v>
      </c>
      <c r="E1325" s="17">
        <v>5064.2</v>
      </c>
      <c r="F1325" s="78">
        <v>42806</v>
      </c>
      <c r="G1325" s="17">
        <f t="shared" si="41"/>
        <v>5064.2</v>
      </c>
      <c r="H1325" s="17">
        <f t="shared" si="42"/>
        <v>0</v>
      </c>
      <c r="I1325" s="21"/>
    </row>
    <row r="1326" spans="1:9" ht="15.75" x14ac:dyDescent="0.25">
      <c r="A1326" s="70">
        <v>42806</v>
      </c>
      <c r="B1326" s="71" t="s">
        <v>9124</v>
      </c>
      <c r="C1326" s="20">
        <v>104104</v>
      </c>
      <c r="D1326" s="4" t="s">
        <v>1126</v>
      </c>
      <c r="E1326" s="17">
        <v>14429.6</v>
      </c>
      <c r="F1326" s="78">
        <v>42806</v>
      </c>
      <c r="G1326" s="17">
        <f t="shared" si="41"/>
        <v>14429.6</v>
      </c>
      <c r="H1326" s="17">
        <f t="shared" si="42"/>
        <v>0</v>
      </c>
      <c r="I1326" s="21"/>
    </row>
    <row r="1327" spans="1:9" ht="15.75" x14ac:dyDescent="0.25">
      <c r="A1327" s="70">
        <v>42806</v>
      </c>
      <c r="B1327" s="71" t="s">
        <v>9125</v>
      </c>
      <c r="C1327" s="20">
        <v>104105</v>
      </c>
      <c r="D1327" s="4" t="s">
        <v>1116</v>
      </c>
      <c r="E1327" s="17">
        <v>5384.2</v>
      </c>
      <c r="F1327" s="78">
        <v>42807</v>
      </c>
      <c r="G1327" s="17">
        <f t="shared" si="41"/>
        <v>5384.2</v>
      </c>
      <c r="H1327" s="17">
        <f t="shared" si="42"/>
        <v>0</v>
      </c>
      <c r="I1327" s="21"/>
    </row>
    <row r="1328" spans="1:9" ht="15.75" x14ac:dyDescent="0.25">
      <c r="A1328" s="70">
        <v>42806</v>
      </c>
      <c r="B1328" s="71" t="s">
        <v>9126</v>
      </c>
      <c r="C1328" s="20">
        <v>104106</v>
      </c>
      <c r="D1328" s="4" t="s">
        <v>1116</v>
      </c>
      <c r="E1328" s="17">
        <v>686</v>
      </c>
      <c r="F1328" s="78">
        <v>42808</v>
      </c>
      <c r="G1328" s="17">
        <f t="shared" si="41"/>
        <v>686</v>
      </c>
      <c r="H1328" s="17">
        <f t="shared" si="42"/>
        <v>0</v>
      </c>
      <c r="I1328" s="21"/>
    </row>
    <row r="1329" spans="1:9" ht="15.75" x14ac:dyDescent="0.25">
      <c r="A1329" s="70">
        <v>42806</v>
      </c>
      <c r="B1329" s="71" t="s">
        <v>9127</v>
      </c>
      <c r="C1329" s="20">
        <v>104107</v>
      </c>
      <c r="D1329" s="4" t="s">
        <v>457</v>
      </c>
      <c r="E1329" s="17">
        <v>5198.28</v>
      </c>
      <c r="F1329" s="78">
        <v>42806</v>
      </c>
      <c r="G1329" s="17">
        <f t="shared" si="41"/>
        <v>5198.28</v>
      </c>
      <c r="H1329" s="17">
        <f t="shared" si="42"/>
        <v>0</v>
      </c>
      <c r="I1329" s="21"/>
    </row>
    <row r="1330" spans="1:9" ht="15.75" x14ac:dyDescent="0.25">
      <c r="A1330" s="70">
        <v>42806</v>
      </c>
      <c r="B1330" s="71" t="s">
        <v>9128</v>
      </c>
      <c r="C1330" s="20">
        <v>104108</v>
      </c>
      <c r="D1330" s="4" t="s">
        <v>14</v>
      </c>
      <c r="E1330" s="17">
        <v>8615.6</v>
      </c>
      <c r="F1330" s="78">
        <v>42806</v>
      </c>
      <c r="G1330" s="17">
        <f t="shared" si="41"/>
        <v>8615.6</v>
      </c>
      <c r="H1330" s="17">
        <f t="shared" si="42"/>
        <v>0</v>
      </c>
      <c r="I1330" s="21"/>
    </row>
    <row r="1331" spans="1:9" ht="15.75" x14ac:dyDescent="0.25">
      <c r="A1331" s="70">
        <v>42806</v>
      </c>
      <c r="B1331" s="71" t="s">
        <v>9129</v>
      </c>
      <c r="C1331" s="20">
        <v>104109</v>
      </c>
      <c r="D1331" s="4" t="s">
        <v>432</v>
      </c>
      <c r="E1331" s="17">
        <v>240</v>
      </c>
      <c r="F1331" s="78">
        <v>42806</v>
      </c>
      <c r="G1331" s="17">
        <f t="shared" si="41"/>
        <v>240</v>
      </c>
      <c r="H1331" s="17">
        <f t="shared" si="42"/>
        <v>0</v>
      </c>
      <c r="I1331" s="21"/>
    </row>
    <row r="1332" spans="1:9" ht="15.75" x14ac:dyDescent="0.25">
      <c r="A1332" s="70">
        <v>42806</v>
      </c>
      <c r="B1332" s="71" t="s">
        <v>9130</v>
      </c>
      <c r="C1332" s="20">
        <v>104110</v>
      </c>
      <c r="D1332" s="4" t="s">
        <v>432</v>
      </c>
      <c r="E1332" s="17">
        <v>96</v>
      </c>
      <c r="F1332" s="78">
        <v>42806</v>
      </c>
      <c r="G1332" s="17">
        <f t="shared" si="41"/>
        <v>96</v>
      </c>
      <c r="H1332" s="17">
        <f t="shared" si="42"/>
        <v>0</v>
      </c>
      <c r="I1332" s="21"/>
    </row>
    <row r="1333" spans="1:9" ht="15.75" x14ac:dyDescent="0.25">
      <c r="A1333" s="70">
        <v>42806</v>
      </c>
      <c r="B1333" s="71" t="s">
        <v>9131</v>
      </c>
      <c r="C1333" s="20">
        <v>104111</v>
      </c>
      <c r="D1333" s="4" t="s">
        <v>111</v>
      </c>
      <c r="E1333" s="17">
        <v>2975.4</v>
      </c>
      <c r="F1333" s="78">
        <v>42806</v>
      </c>
      <c r="G1333" s="17">
        <f t="shared" si="41"/>
        <v>2975.4</v>
      </c>
      <c r="H1333" s="17">
        <f t="shared" si="42"/>
        <v>0</v>
      </c>
      <c r="I1333" s="21"/>
    </row>
    <row r="1334" spans="1:9" ht="15.75" x14ac:dyDescent="0.25">
      <c r="A1334" s="70">
        <v>42806</v>
      </c>
      <c r="B1334" s="71" t="s">
        <v>9132</v>
      </c>
      <c r="C1334" s="20">
        <v>104112</v>
      </c>
      <c r="D1334" s="4" t="s">
        <v>115</v>
      </c>
      <c r="E1334" s="17">
        <v>3527.2</v>
      </c>
      <c r="F1334" s="78">
        <v>42806</v>
      </c>
      <c r="G1334" s="17">
        <f t="shared" si="41"/>
        <v>3527.2</v>
      </c>
      <c r="H1334" s="17">
        <f t="shared" si="42"/>
        <v>0</v>
      </c>
      <c r="I1334" s="21"/>
    </row>
    <row r="1335" spans="1:9" ht="15.75" x14ac:dyDescent="0.25">
      <c r="A1335" s="70">
        <v>42806</v>
      </c>
      <c r="B1335" s="71" t="s">
        <v>9133</v>
      </c>
      <c r="C1335" s="20">
        <v>104113</v>
      </c>
      <c r="D1335" s="4" t="s">
        <v>168</v>
      </c>
      <c r="E1335" s="17">
        <v>283.2</v>
      </c>
      <c r="F1335" s="78">
        <v>42806</v>
      </c>
      <c r="G1335" s="17">
        <f t="shared" si="41"/>
        <v>283.2</v>
      </c>
      <c r="H1335" s="17">
        <f t="shared" si="42"/>
        <v>0</v>
      </c>
      <c r="I1335" s="21"/>
    </row>
    <row r="1336" spans="1:9" ht="15.75" x14ac:dyDescent="0.25">
      <c r="A1336" s="70">
        <v>42806</v>
      </c>
      <c r="B1336" s="71" t="s">
        <v>9134</v>
      </c>
      <c r="C1336" s="20">
        <v>104114</v>
      </c>
      <c r="D1336" s="4" t="s">
        <v>149</v>
      </c>
      <c r="E1336" s="17">
        <v>1129.2</v>
      </c>
      <c r="F1336" s="78">
        <v>42806</v>
      </c>
      <c r="G1336" s="17">
        <f t="shared" si="41"/>
        <v>1129.2</v>
      </c>
      <c r="H1336" s="17">
        <f t="shared" si="42"/>
        <v>0</v>
      </c>
      <c r="I1336" s="21"/>
    </row>
    <row r="1337" spans="1:9" ht="15.75" x14ac:dyDescent="0.25">
      <c r="A1337" s="70">
        <v>42806</v>
      </c>
      <c r="B1337" s="71" t="s">
        <v>9135</v>
      </c>
      <c r="C1337" s="20">
        <v>104115</v>
      </c>
      <c r="D1337" s="4" t="s">
        <v>85</v>
      </c>
      <c r="E1337" s="17">
        <v>13345.9</v>
      </c>
      <c r="F1337" s="83" t="s">
        <v>9136</v>
      </c>
      <c r="G1337" s="22">
        <f>3000+10345.9</f>
        <v>13345.9</v>
      </c>
      <c r="H1337" s="22">
        <f t="shared" si="42"/>
        <v>0</v>
      </c>
      <c r="I1337" s="21"/>
    </row>
    <row r="1338" spans="1:9" ht="15.75" x14ac:dyDescent="0.25">
      <c r="A1338" s="70">
        <v>42806</v>
      </c>
      <c r="B1338" s="71" t="s">
        <v>9137</v>
      </c>
      <c r="C1338" s="20">
        <v>104116</v>
      </c>
      <c r="D1338" s="4" t="s">
        <v>109</v>
      </c>
      <c r="E1338" s="17">
        <v>3949.4</v>
      </c>
      <c r="F1338" s="78">
        <v>42807</v>
      </c>
      <c r="G1338" s="17">
        <f t="shared" si="41"/>
        <v>3949.4</v>
      </c>
      <c r="H1338" s="17">
        <f t="shared" si="42"/>
        <v>0</v>
      </c>
      <c r="I1338" s="21"/>
    </row>
    <row r="1339" spans="1:9" ht="15.75" x14ac:dyDescent="0.25">
      <c r="A1339" s="70">
        <v>42806</v>
      </c>
      <c r="B1339" s="71" t="s">
        <v>9138</v>
      </c>
      <c r="C1339" s="20">
        <v>104117</v>
      </c>
      <c r="D1339" s="4" t="s">
        <v>480</v>
      </c>
      <c r="E1339" s="17">
        <v>1837.38</v>
      </c>
      <c r="F1339" s="78">
        <v>42807</v>
      </c>
      <c r="G1339" s="17">
        <f t="shared" si="41"/>
        <v>1837.38</v>
      </c>
      <c r="H1339" s="17">
        <f t="shared" si="42"/>
        <v>0</v>
      </c>
      <c r="I1339" s="21"/>
    </row>
    <row r="1340" spans="1:9" ht="15.75" x14ac:dyDescent="0.25">
      <c r="A1340" s="70">
        <v>42806</v>
      </c>
      <c r="B1340" s="71" t="s">
        <v>9139</v>
      </c>
      <c r="C1340" s="20">
        <v>104118</v>
      </c>
      <c r="D1340" s="4" t="s">
        <v>57</v>
      </c>
      <c r="E1340" s="17">
        <v>564</v>
      </c>
      <c r="F1340" s="78">
        <v>42807</v>
      </c>
      <c r="G1340" s="17">
        <f t="shared" si="41"/>
        <v>564</v>
      </c>
      <c r="H1340" s="17">
        <f t="shared" si="42"/>
        <v>0</v>
      </c>
      <c r="I1340" s="21"/>
    </row>
    <row r="1341" spans="1:9" ht="15.75" x14ac:dyDescent="0.25">
      <c r="A1341" s="70">
        <v>42806</v>
      </c>
      <c r="B1341" s="71" t="s">
        <v>9140</v>
      </c>
      <c r="C1341" s="20">
        <v>104119</v>
      </c>
      <c r="D1341" s="4" t="s">
        <v>101</v>
      </c>
      <c r="E1341" s="17">
        <v>705</v>
      </c>
      <c r="F1341" s="78">
        <v>42807</v>
      </c>
      <c r="G1341" s="17">
        <f t="shared" si="41"/>
        <v>705</v>
      </c>
      <c r="H1341" s="17">
        <f t="shared" si="42"/>
        <v>0</v>
      </c>
      <c r="I1341" s="21"/>
    </row>
    <row r="1342" spans="1:9" ht="15.75" x14ac:dyDescent="0.25">
      <c r="A1342" s="70">
        <v>42806</v>
      </c>
      <c r="B1342" s="71" t="s">
        <v>9141</v>
      </c>
      <c r="C1342" s="20">
        <v>104120</v>
      </c>
      <c r="D1342" s="4" t="s">
        <v>99</v>
      </c>
      <c r="E1342" s="17">
        <v>3290</v>
      </c>
      <c r="F1342" s="78">
        <v>42807</v>
      </c>
      <c r="G1342" s="17">
        <f t="shared" si="41"/>
        <v>3290</v>
      </c>
      <c r="H1342" s="17">
        <f t="shared" si="42"/>
        <v>0</v>
      </c>
      <c r="I1342" s="21"/>
    </row>
    <row r="1343" spans="1:9" ht="15.75" x14ac:dyDescent="0.25">
      <c r="A1343" s="70">
        <v>42806</v>
      </c>
      <c r="B1343" s="71" t="s">
        <v>9142</v>
      </c>
      <c r="C1343" s="20">
        <v>104121</v>
      </c>
      <c r="D1343" s="4" t="s">
        <v>88</v>
      </c>
      <c r="E1343" s="17">
        <v>1950.4</v>
      </c>
      <c r="F1343" s="78">
        <v>42807</v>
      </c>
      <c r="G1343" s="17">
        <f t="shared" si="41"/>
        <v>1950.4</v>
      </c>
      <c r="H1343" s="17">
        <f t="shared" si="42"/>
        <v>0</v>
      </c>
      <c r="I1343" s="21"/>
    </row>
    <row r="1344" spans="1:9" ht="15.75" x14ac:dyDescent="0.25">
      <c r="A1344" s="70">
        <v>42806</v>
      </c>
      <c r="B1344" s="71" t="s">
        <v>9143</v>
      </c>
      <c r="C1344" s="20">
        <v>104122</v>
      </c>
      <c r="D1344" s="4" t="s">
        <v>71</v>
      </c>
      <c r="E1344" s="17">
        <v>1858.5</v>
      </c>
      <c r="F1344" s="78">
        <v>42807</v>
      </c>
      <c r="G1344" s="17">
        <f t="shared" si="41"/>
        <v>1858.5</v>
      </c>
      <c r="H1344" s="17">
        <f t="shared" si="42"/>
        <v>0</v>
      </c>
      <c r="I1344" s="21"/>
    </row>
    <row r="1345" spans="1:9" ht="15.75" x14ac:dyDescent="0.25">
      <c r="A1345" s="70">
        <v>42806</v>
      </c>
      <c r="B1345" s="71" t="s">
        <v>9144</v>
      </c>
      <c r="C1345" s="20">
        <v>104123</v>
      </c>
      <c r="D1345" s="4" t="s">
        <v>613</v>
      </c>
      <c r="E1345" s="17">
        <v>5633.4</v>
      </c>
      <c r="F1345" s="78">
        <v>42807</v>
      </c>
      <c r="G1345" s="17">
        <f t="shared" si="41"/>
        <v>5633.4</v>
      </c>
      <c r="H1345" s="17">
        <f t="shared" si="42"/>
        <v>0</v>
      </c>
      <c r="I1345" s="21"/>
    </row>
    <row r="1346" spans="1:9" ht="15.75" x14ac:dyDescent="0.25">
      <c r="A1346" s="70">
        <v>42806</v>
      </c>
      <c r="B1346" s="71" t="s">
        <v>9145</v>
      </c>
      <c r="C1346" s="20">
        <v>104124</v>
      </c>
      <c r="D1346" s="4" t="s">
        <v>531</v>
      </c>
      <c r="E1346" s="17">
        <v>31739</v>
      </c>
      <c r="F1346" s="78">
        <v>42806</v>
      </c>
      <c r="G1346" s="17">
        <f t="shared" si="41"/>
        <v>31739</v>
      </c>
      <c r="H1346" s="17">
        <f t="shared" si="42"/>
        <v>0</v>
      </c>
      <c r="I1346" s="21"/>
    </row>
    <row r="1347" spans="1:9" ht="15.75" x14ac:dyDescent="0.25">
      <c r="A1347" s="70">
        <v>42806</v>
      </c>
      <c r="B1347" s="71" t="s">
        <v>9146</v>
      </c>
      <c r="C1347" s="20">
        <v>104125</v>
      </c>
      <c r="D1347" s="4" t="s">
        <v>81</v>
      </c>
      <c r="E1347" s="17">
        <v>17248.5</v>
      </c>
      <c r="F1347" s="78">
        <v>42807</v>
      </c>
      <c r="G1347" s="17">
        <f t="shared" si="41"/>
        <v>17248.5</v>
      </c>
      <c r="H1347" s="17">
        <f t="shared" si="42"/>
        <v>0</v>
      </c>
      <c r="I1347" s="21"/>
    </row>
    <row r="1348" spans="1:9" ht="15.75" x14ac:dyDescent="0.25">
      <c r="A1348" s="70">
        <v>42806</v>
      </c>
      <c r="B1348" s="71" t="s">
        <v>9147</v>
      </c>
      <c r="C1348" s="20">
        <v>104126</v>
      </c>
      <c r="D1348" s="4" t="s">
        <v>79</v>
      </c>
      <c r="E1348" s="17">
        <v>3259</v>
      </c>
      <c r="F1348" s="78">
        <v>42806</v>
      </c>
      <c r="G1348" s="17">
        <f t="shared" ref="G1348:G1411" si="43">E1348</f>
        <v>3259</v>
      </c>
      <c r="H1348" s="17">
        <f t="shared" ref="H1348:H1411" si="44">E1348-G1348</f>
        <v>0</v>
      </c>
      <c r="I1348" s="21"/>
    </row>
    <row r="1349" spans="1:9" ht="15.75" x14ac:dyDescent="0.25">
      <c r="A1349" s="70">
        <v>42806</v>
      </c>
      <c r="B1349" s="71" t="s">
        <v>9148</v>
      </c>
      <c r="C1349" s="20">
        <v>104127</v>
      </c>
      <c r="D1349" s="4" t="s">
        <v>305</v>
      </c>
      <c r="E1349" s="17">
        <v>4687.8999999999996</v>
      </c>
      <c r="F1349" s="78">
        <v>42806</v>
      </c>
      <c r="G1349" s="17">
        <f t="shared" si="43"/>
        <v>4687.8999999999996</v>
      </c>
      <c r="H1349" s="17">
        <f t="shared" si="44"/>
        <v>0</v>
      </c>
      <c r="I1349" s="21"/>
    </row>
    <row r="1350" spans="1:9" ht="15.75" x14ac:dyDescent="0.25">
      <c r="A1350" s="70">
        <v>42806</v>
      </c>
      <c r="B1350" s="71" t="s">
        <v>9149</v>
      </c>
      <c r="C1350" s="20">
        <v>104128</v>
      </c>
      <c r="D1350" s="4" t="s">
        <v>2986</v>
      </c>
      <c r="E1350" s="17">
        <v>1755</v>
      </c>
      <c r="F1350" s="78">
        <v>42806</v>
      </c>
      <c r="G1350" s="17">
        <f t="shared" si="43"/>
        <v>1755</v>
      </c>
      <c r="H1350" s="17">
        <f t="shared" si="44"/>
        <v>0</v>
      </c>
      <c r="I1350" s="21"/>
    </row>
    <row r="1351" spans="1:9" ht="15.75" x14ac:dyDescent="0.25">
      <c r="A1351" s="70">
        <v>42806</v>
      </c>
      <c r="B1351" s="71" t="s">
        <v>9150</v>
      </c>
      <c r="C1351" s="20">
        <v>104129</v>
      </c>
      <c r="D1351" s="4" t="s">
        <v>125</v>
      </c>
      <c r="E1351" s="17">
        <v>9275</v>
      </c>
      <c r="F1351" s="78">
        <v>42807</v>
      </c>
      <c r="G1351" s="17">
        <f t="shared" si="43"/>
        <v>9275</v>
      </c>
      <c r="H1351" s="17">
        <f t="shared" si="44"/>
        <v>0</v>
      </c>
      <c r="I1351" s="21"/>
    </row>
    <row r="1352" spans="1:9" ht="15.75" x14ac:dyDescent="0.25">
      <c r="A1352" s="70">
        <v>42806</v>
      </c>
      <c r="B1352" s="71" t="s">
        <v>9151</v>
      </c>
      <c r="C1352" s="20">
        <v>104130</v>
      </c>
      <c r="D1352" s="4" t="s">
        <v>141</v>
      </c>
      <c r="E1352" s="17">
        <v>10585.2</v>
      </c>
      <c r="F1352" s="78">
        <v>42807</v>
      </c>
      <c r="G1352" s="17">
        <f t="shared" si="43"/>
        <v>10585.2</v>
      </c>
      <c r="H1352" s="17">
        <f t="shared" si="44"/>
        <v>0</v>
      </c>
      <c r="I1352" s="21"/>
    </row>
    <row r="1353" spans="1:9" ht="15.75" x14ac:dyDescent="0.25">
      <c r="A1353" s="70">
        <v>42806</v>
      </c>
      <c r="B1353" s="71" t="s">
        <v>9152</v>
      </c>
      <c r="C1353" s="20">
        <v>104131</v>
      </c>
      <c r="D1353" s="4" t="s">
        <v>492</v>
      </c>
      <c r="E1353" s="17">
        <v>6019.2</v>
      </c>
      <c r="F1353" s="78">
        <v>42816</v>
      </c>
      <c r="G1353" s="17">
        <f t="shared" si="43"/>
        <v>6019.2</v>
      </c>
      <c r="H1353" s="17">
        <f t="shared" si="44"/>
        <v>0</v>
      </c>
      <c r="I1353" s="21"/>
    </row>
    <row r="1354" spans="1:9" ht="15.75" x14ac:dyDescent="0.25">
      <c r="A1354" s="70">
        <v>42806</v>
      </c>
      <c r="B1354" s="71" t="s">
        <v>9153</v>
      </c>
      <c r="C1354" s="20">
        <v>104132</v>
      </c>
      <c r="D1354" s="4" t="s">
        <v>470</v>
      </c>
      <c r="E1354" s="17">
        <v>12240.2</v>
      </c>
      <c r="F1354" s="78">
        <v>42807</v>
      </c>
      <c r="G1354" s="17">
        <f t="shared" si="43"/>
        <v>12240.2</v>
      </c>
      <c r="H1354" s="17">
        <f t="shared" si="44"/>
        <v>0</v>
      </c>
      <c r="I1354" s="21"/>
    </row>
    <row r="1355" spans="1:9" ht="15.75" x14ac:dyDescent="0.25">
      <c r="A1355" s="70">
        <v>42806</v>
      </c>
      <c r="B1355" s="71" t="s">
        <v>9154</v>
      </c>
      <c r="C1355" s="20">
        <v>104133</v>
      </c>
      <c r="D1355" s="4" t="s">
        <v>2392</v>
      </c>
      <c r="E1355" s="17">
        <v>1514.1</v>
      </c>
      <c r="F1355" s="78">
        <v>42807</v>
      </c>
      <c r="G1355" s="17">
        <f t="shared" si="43"/>
        <v>1514.1</v>
      </c>
      <c r="H1355" s="17">
        <f t="shared" si="44"/>
        <v>0</v>
      </c>
      <c r="I1355" s="21"/>
    </row>
    <row r="1356" spans="1:9" ht="15.75" x14ac:dyDescent="0.25">
      <c r="A1356" s="70">
        <v>42806</v>
      </c>
      <c r="B1356" s="71" t="s">
        <v>9155</v>
      </c>
      <c r="C1356" s="20">
        <v>104134</v>
      </c>
      <c r="D1356" s="4" t="s">
        <v>55</v>
      </c>
      <c r="E1356" s="17">
        <v>1924</v>
      </c>
      <c r="F1356" s="78">
        <v>42806</v>
      </c>
      <c r="G1356" s="17">
        <f t="shared" si="43"/>
        <v>1924</v>
      </c>
      <c r="H1356" s="17">
        <f t="shared" si="44"/>
        <v>0</v>
      </c>
      <c r="I1356" s="21"/>
    </row>
    <row r="1357" spans="1:9" ht="15.75" x14ac:dyDescent="0.25">
      <c r="A1357" s="70">
        <v>42806</v>
      </c>
      <c r="B1357" s="71" t="s">
        <v>9156</v>
      </c>
      <c r="C1357" s="20">
        <v>104135</v>
      </c>
      <c r="D1357" s="4" t="s">
        <v>1141</v>
      </c>
      <c r="E1357" s="17">
        <v>255</v>
      </c>
      <c r="F1357" s="78">
        <v>42806</v>
      </c>
      <c r="G1357" s="17">
        <f t="shared" si="43"/>
        <v>255</v>
      </c>
      <c r="H1357" s="17">
        <f t="shared" si="44"/>
        <v>0</v>
      </c>
      <c r="I1357" s="21"/>
    </row>
    <row r="1358" spans="1:9" ht="15.75" x14ac:dyDescent="0.25">
      <c r="A1358" s="70">
        <v>42806</v>
      </c>
      <c r="B1358" s="71" t="s">
        <v>9157</v>
      </c>
      <c r="C1358" s="20">
        <v>104136</v>
      </c>
      <c r="D1358" s="4" t="s">
        <v>563</v>
      </c>
      <c r="E1358" s="17">
        <v>501.5</v>
      </c>
      <c r="F1358" s="78">
        <v>42806</v>
      </c>
      <c r="G1358" s="17">
        <f t="shared" si="43"/>
        <v>501.5</v>
      </c>
      <c r="H1358" s="17">
        <f t="shared" si="44"/>
        <v>0</v>
      </c>
      <c r="I1358" s="21"/>
    </row>
    <row r="1359" spans="1:9" ht="15.75" x14ac:dyDescent="0.25">
      <c r="A1359" s="70">
        <v>42806</v>
      </c>
      <c r="B1359" s="71" t="s">
        <v>9158</v>
      </c>
      <c r="C1359" s="20">
        <v>104137</v>
      </c>
      <c r="D1359" s="4" t="s">
        <v>10</v>
      </c>
      <c r="E1359" s="17">
        <v>1240.8</v>
      </c>
      <c r="F1359" s="78">
        <v>42810</v>
      </c>
      <c r="G1359" s="17">
        <f t="shared" si="43"/>
        <v>1240.8</v>
      </c>
      <c r="H1359" s="17">
        <f t="shared" si="44"/>
        <v>0</v>
      </c>
      <c r="I1359" s="21"/>
    </row>
    <row r="1360" spans="1:9" ht="15.75" x14ac:dyDescent="0.25">
      <c r="A1360" s="70">
        <v>42806</v>
      </c>
      <c r="B1360" s="71" t="s">
        <v>9159</v>
      </c>
      <c r="C1360" s="20">
        <v>104138</v>
      </c>
      <c r="D1360" s="4" t="s">
        <v>937</v>
      </c>
      <c r="E1360" s="17">
        <v>3341.8</v>
      </c>
      <c r="F1360" s="78">
        <v>42807</v>
      </c>
      <c r="G1360" s="17">
        <f t="shared" si="43"/>
        <v>3341.8</v>
      </c>
      <c r="H1360" s="17">
        <f t="shared" si="44"/>
        <v>0</v>
      </c>
      <c r="I1360" s="21"/>
    </row>
    <row r="1361" spans="1:9" ht="15.75" x14ac:dyDescent="0.25">
      <c r="A1361" s="70">
        <v>42806</v>
      </c>
      <c r="B1361" s="71" t="s">
        <v>9160</v>
      </c>
      <c r="C1361" s="20">
        <v>104139</v>
      </c>
      <c r="D1361" s="4" t="s">
        <v>1380</v>
      </c>
      <c r="E1361" s="17">
        <v>31616.6</v>
      </c>
      <c r="F1361" s="78">
        <v>42807</v>
      </c>
      <c r="G1361" s="17">
        <f t="shared" si="43"/>
        <v>31616.6</v>
      </c>
      <c r="H1361" s="17">
        <f t="shared" si="44"/>
        <v>0</v>
      </c>
      <c r="I1361" s="21"/>
    </row>
    <row r="1362" spans="1:9" ht="15.75" x14ac:dyDescent="0.25">
      <c r="A1362" s="70">
        <v>42806</v>
      </c>
      <c r="B1362" s="71" t="s">
        <v>9161</v>
      </c>
      <c r="C1362" s="20">
        <v>104140</v>
      </c>
      <c r="D1362" s="4" t="s">
        <v>531</v>
      </c>
      <c r="E1362" s="17">
        <v>2824.4</v>
      </c>
      <c r="F1362" s="78">
        <v>42806</v>
      </c>
      <c r="G1362" s="17">
        <f t="shared" si="43"/>
        <v>2824.4</v>
      </c>
      <c r="H1362" s="17">
        <f t="shared" si="44"/>
        <v>0</v>
      </c>
      <c r="I1362" s="21"/>
    </row>
    <row r="1363" spans="1:9" ht="15.75" x14ac:dyDescent="0.25">
      <c r="A1363" s="70">
        <v>42806</v>
      </c>
      <c r="B1363" s="71" t="s">
        <v>9162</v>
      </c>
      <c r="C1363" s="20">
        <v>104141</v>
      </c>
      <c r="D1363" s="4" t="s">
        <v>367</v>
      </c>
      <c r="E1363" s="17">
        <v>900</v>
      </c>
      <c r="F1363" s="78">
        <v>42806</v>
      </c>
      <c r="G1363" s="17">
        <f t="shared" si="43"/>
        <v>900</v>
      </c>
      <c r="H1363" s="17">
        <f t="shared" si="44"/>
        <v>0</v>
      </c>
      <c r="I1363" s="21"/>
    </row>
    <row r="1364" spans="1:9" ht="15.75" x14ac:dyDescent="0.25">
      <c r="A1364" s="70">
        <v>42806</v>
      </c>
      <c r="B1364" s="71" t="s">
        <v>9163</v>
      </c>
      <c r="C1364" s="20">
        <v>104142</v>
      </c>
      <c r="D1364" s="4" t="s">
        <v>457</v>
      </c>
      <c r="E1364" s="17">
        <v>823.2</v>
      </c>
      <c r="F1364" s="78">
        <v>42806</v>
      </c>
      <c r="G1364" s="17">
        <f t="shared" si="43"/>
        <v>823.2</v>
      </c>
      <c r="H1364" s="17">
        <f t="shared" si="44"/>
        <v>0</v>
      </c>
      <c r="I1364" s="21"/>
    </row>
    <row r="1365" spans="1:9" ht="15.75" x14ac:dyDescent="0.25">
      <c r="A1365" s="70">
        <v>42806</v>
      </c>
      <c r="B1365" s="71" t="s">
        <v>9164</v>
      </c>
      <c r="C1365" s="20">
        <v>104143</v>
      </c>
      <c r="D1365" s="4" t="s">
        <v>55</v>
      </c>
      <c r="E1365" s="17">
        <v>8529.2000000000007</v>
      </c>
      <c r="F1365" s="78">
        <v>42806</v>
      </c>
      <c r="G1365" s="17">
        <f t="shared" si="43"/>
        <v>8529.2000000000007</v>
      </c>
      <c r="H1365" s="17">
        <f t="shared" si="44"/>
        <v>0</v>
      </c>
      <c r="I1365" s="21"/>
    </row>
    <row r="1366" spans="1:9" ht="15.75" x14ac:dyDescent="0.25">
      <c r="A1366" s="70">
        <v>42807</v>
      </c>
      <c r="B1366" s="71" t="s">
        <v>9165</v>
      </c>
      <c r="C1366" s="20">
        <v>104144</v>
      </c>
      <c r="D1366" s="4" t="s">
        <v>374</v>
      </c>
      <c r="E1366" s="17">
        <v>2011.5</v>
      </c>
      <c r="G1366" s="17">
        <f t="shared" si="43"/>
        <v>2011.5</v>
      </c>
      <c r="H1366" s="17">
        <f t="shared" si="44"/>
        <v>0</v>
      </c>
      <c r="I1366" s="21"/>
    </row>
    <row r="1367" spans="1:9" ht="15.75" x14ac:dyDescent="0.25">
      <c r="A1367" s="70">
        <v>42807</v>
      </c>
      <c r="B1367" s="71" t="s">
        <v>9166</v>
      </c>
      <c r="C1367" s="20">
        <v>104145</v>
      </c>
      <c r="D1367" s="4" t="s">
        <v>231</v>
      </c>
      <c r="E1367" s="17">
        <v>9247</v>
      </c>
      <c r="F1367" s="78">
        <v>42808</v>
      </c>
      <c r="G1367" s="17">
        <f t="shared" si="43"/>
        <v>9247</v>
      </c>
      <c r="H1367" s="17">
        <f t="shared" si="44"/>
        <v>0</v>
      </c>
      <c r="I1367" s="21"/>
    </row>
    <row r="1368" spans="1:9" ht="15.75" x14ac:dyDescent="0.25">
      <c r="A1368" s="70">
        <v>42807</v>
      </c>
      <c r="B1368" s="71" t="s">
        <v>9167</v>
      </c>
      <c r="C1368" s="20">
        <v>104146</v>
      </c>
      <c r="D1368" s="4" t="s">
        <v>222</v>
      </c>
      <c r="E1368" s="17">
        <v>18988.2</v>
      </c>
      <c r="G1368" s="17">
        <f t="shared" si="43"/>
        <v>18988.2</v>
      </c>
      <c r="H1368" s="17">
        <f t="shared" si="44"/>
        <v>0</v>
      </c>
      <c r="I1368" s="21"/>
    </row>
    <row r="1369" spans="1:9" ht="15.75" x14ac:dyDescent="0.25">
      <c r="A1369" s="70">
        <v>42807</v>
      </c>
      <c r="B1369" s="71" t="s">
        <v>9168</v>
      </c>
      <c r="C1369" s="20">
        <v>104147</v>
      </c>
      <c r="D1369" s="4" t="s">
        <v>26</v>
      </c>
      <c r="E1369" s="17">
        <v>17668.3</v>
      </c>
      <c r="G1369" s="17">
        <f t="shared" si="43"/>
        <v>17668.3</v>
      </c>
      <c r="H1369" s="17">
        <f t="shared" si="44"/>
        <v>0</v>
      </c>
      <c r="I1369" s="21"/>
    </row>
    <row r="1370" spans="1:9" ht="15.75" x14ac:dyDescent="0.25">
      <c r="A1370" s="70">
        <v>42807</v>
      </c>
      <c r="B1370" s="71" t="s">
        <v>9169</v>
      </c>
      <c r="C1370" s="20">
        <v>104148</v>
      </c>
      <c r="D1370" s="4" t="s">
        <v>231</v>
      </c>
      <c r="E1370" s="17">
        <v>25226.5</v>
      </c>
      <c r="F1370" s="78">
        <v>42808</v>
      </c>
      <c r="G1370" s="17">
        <f t="shared" si="43"/>
        <v>25226.5</v>
      </c>
      <c r="H1370" s="17">
        <f t="shared" si="44"/>
        <v>0</v>
      </c>
      <c r="I1370" s="21"/>
    </row>
    <row r="1371" spans="1:9" ht="15.75" x14ac:dyDescent="0.25">
      <c r="A1371" s="70">
        <v>42807</v>
      </c>
      <c r="B1371" s="71" t="s">
        <v>9170</v>
      </c>
      <c r="C1371" s="20">
        <v>104149</v>
      </c>
      <c r="D1371" s="4" t="s">
        <v>428</v>
      </c>
      <c r="E1371" s="17">
        <v>1948.8</v>
      </c>
      <c r="F1371" s="78">
        <v>42810</v>
      </c>
      <c r="G1371" s="17">
        <f t="shared" si="43"/>
        <v>1948.8</v>
      </c>
      <c r="H1371" s="17">
        <f t="shared" si="44"/>
        <v>0</v>
      </c>
      <c r="I1371" s="21"/>
    </row>
    <row r="1372" spans="1:9" ht="15.75" x14ac:dyDescent="0.25">
      <c r="A1372" s="70">
        <v>42807</v>
      </c>
      <c r="B1372" s="71" t="s">
        <v>9171</v>
      </c>
      <c r="C1372" s="20">
        <v>104150</v>
      </c>
      <c r="D1372" s="4" t="s">
        <v>69</v>
      </c>
      <c r="E1372" s="17">
        <v>3326.6</v>
      </c>
      <c r="G1372" s="17">
        <f t="shared" si="43"/>
        <v>3326.6</v>
      </c>
      <c r="H1372" s="17">
        <f t="shared" si="44"/>
        <v>0</v>
      </c>
      <c r="I1372" s="21"/>
    </row>
    <row r="1373" spans="1:9" ht="15.75" x14ac:dyDescent="0.25">
      <c r="A1373" s="70">
        <v>42807</v>
      </c>
      <c r="B1373" s="71" t="s">
        <v>9172</v>
      </c>
      <c r="C1373" s="20">
        <v>104151</v>
      </c>
      <c r="D1373" s="4" t="s">
        <v>40</v>
      </c>
      <c r="E1373" s="17">
        <v>273.60000000000002</v>
      </c>
      <c r="F1373" s="78">
        <v>42811</v>
      </c>
      <c r="G1373" s="17">
        <f t="shared" si="43"/>
        <v>273.60000000000002</v>
      </c>
      <c r="H1373" s="17">
        <f t="shared" si="44"/>
        <v>0</v>
      </c>
      <c r="I1373" s="21"/>
    </row>
    <row r="1374" spans="1:9" ht="15.75" x14ac:dyDescent="0.25">
      <c r="A1374" s="70">
        <v>42807</v>
      </c>
      <c r="B1374" s="71" t="s">
        <v>9173</v>
      </c>
      <c r="C1374" s="20">
        <v>104152</v>
      </c>
      <c r="D1374" s="4" t="s">
        <v>35</v>
      </c>
      <c r="E1374" s="17">
        <v>2731.6</v>
      </c>
      <c r="F1374" s="78">
        <v>42808</v>
      </c>
      <c r="G1374" s="17">
        <f t="shared" si="43"/>
        <v>2731.6</v>
      </c>
      <c r="H1374" s="17">
        <f t="shared" si="44"/>
        <v>0</v>
      </c>
      <c r="I1374" s="21"/>
    </row>
    <row r="1375" spans="1:9" ht="15.75" x14ac:dyDescent="0.25">
      <c r="A1375" s="70">
        <v>42807</v>
      </c>
      <c r="B1375" s="71" t="s">
        <v>9174</v>
      </c>
      <c r="C1375" s="20">
        <v>104153</v>
      </c>
      <c r="D1375" s="4" t="s">
        <v>38</v>
      </c>
      <c r="E1375" s="17">
        <v>3067.2</v>
      </c>
      <c r="F1375" s="78" t="s">
        <v>9175</v>
      </c>
      <c r="G1375" s="17">
        <f t="shared" si="43"/>
        <v>3067.2</v>
      </c>
      <c r="H1375" s="17">
        <f t="shared" si="44"/>
        <v>0</v>
      </c>
      <c r="I1375" s="21"/>
    </row>
    <row r="1376" spans="1:9" ht="15.75" x14ac:dyDescent="0.25">
      <c r="A1376" s="70">
        <v>42807</v>
      </c>
      <c r="B1376" s="71" t="s">
        <v>9176</v>
      </c>
      <c r="C1376" s="20">
        <v>104154</v>
      </c>
      <c r="D1376" s="4" t="s">
        <v>32</v>
      </c>
      <c r="E1376" s="17">
        <v>6397.1</v>
      </c>
      <c r="F1376" s="78">
        <v>42810</v>
      </c>
      <c r="G1376" s="17">
        <f t="shared" si="43"/>
        <v>6397.1</v>
      </c>
      <c r="H1376" s="17">
        <f t="shared" si="44"/>
        <v>0</v>
      </c>
      <c r="I1376" s="21"/>
    </row>
    <row r="1377" spans="1:9" ht="15.75" x14ac:dyDescent="0.25">
      <c r="A1377" s="70">
        <v>42807</v>
      </c>
      <c r="B1377" s="71" t="s">
        <v>9177</v>
      </c>
      <c r="C1377" s="20">
        <v>104155</v>
      </c>
      <c r="D1377" s="4" t="s">
        <v>17</v>
      </c>
      <c r="E1377" s="17">
        <v>2115</v>
      </c>
      <c r="G1377" s="17">
        <f t="shared" si="43"/>
        <v>2115</v>
      </c>
      <c r="H1377" s="17">
        <f t="shared" si="44"/>
        <v>0</v>
      </c>
      <c r="I1377" s="21"/>
    </row>
    <row r="1378" spans="1:9" ht="15.75" x14ac:dyDescent="0.25">
      <c r="A1378" s="70">
        <v>42807</v>
      </c>
      <c r="B1378" s="71" t="s">
        <v>9178</v>
      </c>
      <c r="C1378" s="20">
        <v>104156</v>
      </c>
      <c r="D1378" s="4" t="s">
        <v>47</v>
      </c>
      <c r="E1378" s="17">
        <v>6180.3</v>
      </c>
      <c r="G1378" s="17">
        <f t="shared" si="43"/>
        <v>6180.3</v>
      </c>
      <c r="H1378" s="17">
        <f t="shared" si="44"/>
        <v>0</v>
      </c>
      <c r="I1378" s="21"/>
    </row>
    <row r="1379" spans="1:9" ht="15.75" x14ac:dyDescent="0.25">
      <c r="A1379" s="70">
        <v>42807</v>
      </c>
      <c r="B1379" s="71" t="s">
        <v>9179</v>
      </c>
      <c r="C1379" s="20">
        <v>104157</v>
      </c>
      <c r="D1379" s="4" t="s">
        <v>43</v>
      </c>
      <c r="E1379" s="17">
        <v>5865</v>
      </c>
      <c r="F1379" s="78">
        <v>42809</v>
      </c>
      <c r="G1379" s="17">
        <f t="shared" si="43"/>
        <v>5865</v>
      </c>
      <c r="H1379" s="17">
        <f t="shared" si="44"/>
        <v>0</v>
      </c>
      <c r="I1379" s="21"/>
    </row>
    <row r="1380" spans="1:9" ht="15.75" x14ac:dyDescent="0.25">
      <c r="A1380" s="70">
        <v>42807</v>
      </c>
      <c r="B1380" s="71" t="s">
        <v>9180</v>
      </c>
      <c r="C1380" s="20">
        <v>104158</v>
      </c>
      <c r="D1380" s="4" t="s">
        <v>21</v>
      </c>
      <c r="E1380" s="17">
        <v>45055.4</v>
      </c>
      <c r="F1380" s="78">
        <v>42825</v>
      </c>
      <c r="G1380" s="17">
        <f t="shared" si="43"/>
        <v>45055.4</v>
      </c>
      <c r="H1380" s="17">
        <f t="shared" si="44"/>
        <v>0</v>
      </c>
      <c r="I1380" s="21"/>
    </row>
    <row r="1381" spans="1:9" ht="15.75" x14ac:dyDescent="0.25">
      <c r="A1381" s="70">
        <v>42807</v>
      </c>
      <c r="B1381" s="71" t="s">
        <v>9181</v>
      </c>
      <c r="C1381" s="20">
        <v>104159</v>
      </c>
      <c r="D1381" s="4" t="s">
        <v>231</v>
      </c>
      <c r="E1381" s="17">
        <v>1310</v>
      </c>
      <c r="F1381" s="78">
        <v>42808</v>
      </c>
      <c r="G1381" s="17">
        <f t="shared" si="43"/>
        <v>1310</v>
      </c>
      <c r="H1381" s="17">
        <f t="shared" si="44"/>
        <v>0</v>
      </c>
      <c r="I1381" s="21"/>
    </row>
    <row r="1382" spans="1:9" ht="15.75" x14ac:dyDescent="0.25">
      <c r="A1382" s="70">
        <v>42807</v>
      </c>
      <c r="B1382" s="71" t="s">
        <v>9182</v>
      </c>
      <c r="C1382" s="20">
        <v>104160</v>
      </c>
      <c r="D1382" s="4" t="s">
        <v>28</v>
      </c>
      <c r="E1382" s="17">
        <v>4652.6000000000004</v>
      </c>
      <c r="G1382" s="17">
        <f t="shared" si="43"/>
        <v>4652.6000000000004</v>
      </c>
      <c r="H1382" s="17">
        <f t="shared" si="44"/>
        <v>0</v>
      </c>
      <c r="I1382" s="21"/>
    </row>
    <row r="1383" spans="1:9" ht="15.75" x14ac:dyDescent="0.25">
      <c r="A1383" s="70">
        <v>42807</v>
      </c>
      <c r="B1383" s="71" t="s">
        <v>9183</v>
      </c>
      <c r="C1383" s="20">
        <v>104161</v>
      </c>
      <c r="D1383" s="4" t="s">
        <v>49</v>
      </c>
      <c r="E1383" s="17">
        <v>6086.5</v>
      </c>
      <c r="F1383" s="78">
        <v>42808</v>
      </c>
      <c r="G1383" s="17">
        <f t="shared" si="43"/>
        <v>6086.5</v>
      </c>
      <c r="H1383" s="17">
        <f t="shared" si="44"/>
        <v>0</v>
      </c>
      <c r="I1383" s="21"/>
    </row>
    <row r="1384" spans="1:9" ht="15.75" x14ac:dyDescent="0.25">
      <c r="A1384" s="70">
        <v>42807</v>
      </c>
      <c r="B1384" s="71" t="s">
        <v>9184</v>
      </c>
      <c r="C1384" s="20">
        <v>104162</v>
      </c>
      <c r="D1384" s="4" t="s">
        <v>61</v>
      </c>
      <c r="E1384" s="17">
        <v>13423</v>
      </c>
      <c r="G1384" s="17">
        <f t="shared" si="43"/>
        <v>13423</v>
      </c>
      <c r="H1384" s="17">
        <f t="shared" si="44"/>
        <v>0</v>
      </c>
      <c r="I1384" s="21"/>
    </row>
    <row r="1385" spans="1:9" ht="15.75" x14ac:dyDescent="0.25">
      <c r="A1385" s="70">
        <v>42807</v>
      </c>
      <c r="B1385" s="71" t="s">
        <v>9185</v>
      </c>
      <c r="C1385" s="20">
        <v>104163</v>
      </c>
      <c r="D1385" s="4" t="s">
        <v>358</v>
      </c>
      <c r="E1385" s="17">
        <v>32498.28</v>
      </c>
      <c r="G1385" s="17">
        <f t="shared" si="43"/>
        <v>32498.28</v>
      </c>
      <c r="H1385" s="17">
        <f t="shared" si="44"/>
        <v>0</v>
      </c>
      <c r="I1385" s="21"/>
    </row>
    <row r="1386" spans="1:9" ht="15.75" x14ac:dyDescent="0.25">
      <c r="A1386" s="70">
        <v>42807</v>
      </c>
      <c r="B1386" s="71" t="s">
        <v>9186</v>
      </c>
      <c r="C1386" s="20">
        <v>104164</v>
      </c>
      <c r="D1386" s="4" t="s">
        <v>236</v>
      </c>
      <c r="E1386" s="17">
        <v>33028.6</v>
      </c>
      <c r="F1386" s="78">
        <v>42818</v>
      </c>
      <c r="G1386" s="17">
        <f t="shared" si="43"/>
        <v>33028.6</v>
      </c>
      <c r="H1386" s="17">
        <f t="shared" si="44"/>
        <v>0</v>
      </c>
      <c r="I1386" s="21"/>
    </row>
    <row r="1387" spans="1:9" ht="15.75" x14ac:dyDescent="0.25">
      <c r="A1387" s="70">
        <v>42807</v>
      </c>
      <c r="B1387" s="71" t="s">
        <v>9187</v>
      </c>
      <c r="C1387" s="20">
        <v>104165</v>
      </c>
      <c r="D1387" s="4" t="s">
        <v>69</v>
      </c>
      <c r="E1387" s="17">
        <v>704</v>
      </c>
      <c r="G1387" s="17">
        <f t="shared" si="43"/>
        <v>704</v>
      </c>
      <c r="H1387" s="17">
        <f t="shared" si="44"/>
        <v>0</v>
      </c>
      <c r="I1387" s="21"/>
    </row>
    <row r="1388" spans="1:9" ht="15.75" x14ac:dyDescent="0.25">
      <c r="A1388" s="70">
        <v>42807</v>
      </c>
      <c r="B1388" s="71" t="s">
        <v>9188</v>
      </c>
      <c r="C1388" s="20">
        <v>104166</v>
      </c>
      <c r="D1388" s="4" t="s">
        <v>205</v>
      </c>
      <c r="E1388" s="17">
        <v>30594.3</v>
      </c>
      <c r="G1388" s="17">
        <f t="shared" si="43"/>
        <v>30594.3</v>
      </c>
      <c r="H1388" s="17">
        <f t="shared" si="44"/>
        <v>0</v>
      </c>
      <c r="I1388" s="21"/>
    </row>
    <row r="1389" spans="1:9" ht="15.75" x14ac:dyDescent="0.25">
      <c r="A1389" s="70">
        <v>42807</v>
      </c>
      <c r="B1389" s="71" t="s">
        <v>9189</v>
      </c>
      <c r="C1389" s="20">
        <v>104167</v>
      </c>
      <c r="D1389" s="4" t="s">
        <v>71</v>
      </c>
      <c r="E1389" s="17">
        <v>1858.5</v>
      </c>
      <c r="G1389" s="17">
        <f t="shared" si="43"/>
        <v>1858.5</v>
      </c>
      <c r="H1389" s="17">
        <f t="shared" si="44"/>
        <v>0</v>
      </c>
      <c r="I1389" s="21"/>
    </row>
    <row r="1390" spans="1:9" ht="15.75" x14ac:dyDescent="0.25">
      <c r="A1390" s="70">
        <v>42807</v>
      </c>
      <c r="B1390" s="71" t="s">
        <v>9190</v>
      </c>
      <c r="C1390" s="20">
        <v>104168</v>
      </c>
      <c r="D1390" s="4" t="s">
        <v>414</v>
      </c>
      <c r="E1390" s="17">
        <v>1686</v>
      </c>
      <c r="G1390" s="17">
        <f t="shared" si="43"/>
        <v>1686</v>
      </c>
      <c r="H1390" s="17">
        <f t="shared" si="44"/>
        <v>0</v>
      </c>
      <c r="I1390" s="21"/>
    </row>
    <row r="1391" spans="1:9" ht="15.75" x14ac:dyDescent="0.25">
      <c r="A1391" s="70">
        <v>42807</v>
      </c>
      <c r="B1391" s="71" t="s">
        <v>9191</v>
      </c>
      <c r="C1391" s="20">
        <v>104169</v>
      </c>
      <c r="D1391" s="4" t="s">
        <v>143</v>
      </c>
      <c r="E1391" s="17">
        <v>3518.3</v>
      </c>
      <c r="G1391" s="17">
        <f t="shared" si="43"/>
        <v>3518.3</v>
      </c>
      <c r="H1391" s="17">
        <f t="shared" si="44"/>
        <v>0</v>
      </c>
      <c r="I1391" s="21"/>
    </row>
    <row r="1392" spans="1:9" ht="15.75" x14ac:dyDescent="0.25">
      <c r="A1392" s="70">
        <v>42807</v>
      </c>
      <c r="B1392" s="71" t="s">
        <v>9192</v>
      </c>
      <c r="C1392" s="20">
        <v>104170</v>
      </c>
      <c r="D1392" s="4" t="s">
        <v>609</v>
      </c>
      <c r="E1392" s="17">
        <v>35513.199999999997</v>
      </c>
      <c r="F1392" s="78">
        <v>42810</v>
      </c>
      <c r="G1392" s="17">
        <f t="shared" si="43"/>
        <v>35513.199999999997</v>
      </c>
      <c r="H1392" s="17">
        <f t="shared" si="44"/>
        <v>0</v>
      </c>
      <c r="I1392" s="21"/>
    </row>
    <row r="1393" spans="1:9" ht="15.75" x14ac:dyDescent="0.25">
      <c r="A1393" s="70">
        <v>42807</v>
      </c>
      <c r="B1393" s="71" t="s">
        <v>9193</v>
      </c>
      <c r="C1393" s="20">
        <v>104171</v>
      </c>
      <c r="D1393" s="4" t="s">
        <v>149</v>
      </c>
      <c r="E1393" s="17">
        <v>2642.5</v>
      </c>
      <c r="G1393" s="17">
        <f t="shared" si="43"/>
        <v>2642.5</v>
      </c>
      <c r="H1393" s="17">
        <f t="shared" si="44"/>
        <v>0</v>
      </c>
      <c r="I1393" s="21"/>
    </row>
    <row r="1394" spans="1:9" ht="15.75" x14ac:dyDescent="0.25">
      <c r="A1394" s="70">
        <v>42807</v>
      </c>
      <c r="B1394" s="71" t="s">
        <v>9194</v>
      </c>
      <c r="C1394" s="20">
        <v>104172</v>
      </c>
      <c r="D1394" s="4" t="s">
        <v>147</v>
      </c>
      <c r="E1394" s="17">
        <v>27162</v>
      </c>
      <c r="G1394" s="17">
        <f t="shared" si="43"/>
        <v>27162</v>
      </c>
      <c r="H1394" s="17">
        <f t="shared" si="44"/>
        <v>0</v>
      </c>
      <c r="I1394" s="21"/>
    </row>
    <row r="1395" spans="1:9" ht="15.75" x14ac:dyDescent="0.25">
      <c r="A1395" s="70">
        <v>42807</v>
      </c>
      <c r="B1395" s="71" t="s">
        <v>9195</v>
      </c>
      <c r="C1395" s="20">
        <v>104173</v>
      </c>
      <c r="D1395" s="4" t="s">
        <v>6924</v>
      </c>
      <c r="E1395" s="17">
        <v>11831.6</v>
      </c>
      <c r="G1395" s="17">
        <f t="shared" si="43"/>
        <v>11831.6</v>
      </c>
      <c r="H1395" s="17">
        <f t="shared" si="44"/>
        <v>0</v>
      </c>
      <c r="I1395" s="21"/>
    </row>
    <row r="1396" spans="1:9" ht="15.75" x14ac:dyDescent="0.25">
      <c r="A1396" s="70">
        <v>42807</v>
      </c>
      <c r="B1396" s="71" t="s">
        <v>9196</v>
      </c>
      <c r="C1396" s="20">
        <v>104174</v>
      </c>
      <c r="D1396" s="4" t="s">
        <v>1090</v>
      </c>
      <c r="E1396" s="17">
        <v>4194.6400000000003</v>
      </c>
      <c r="G1396" s="17">
        <f t="shared" si="43"/>
        <v>4194.6400000000003</v>
      </c>
      <c r="H1396" s="17">
        <f t="shared" si="44"/>
        <v>0</v>
      </c>
      <c r="I1396" s="21"/>
    </row>
    <row r="1397" spans="1:9" ht="15.75" x14ac:dyDescent="0.25">
      <c r="A1397" s="70">
        <v>42807</v>
      </c>
      <c r="B1397" s="71" t="s">
        <v>9197</v>
      </c>
      <c r="C1397" s="20">
        <v>104175</v>
      </c>
      <c r="D1397" s="4" t="s">
        <v>85</v>
      </c>
      <c r="E1397" s="17">
        <v>15817.5</v>
      </c>
      <c r="F1397" s="78">
        <v>42808</v>
      </c>
      <c r="G1397" s="17">
        <f>5000+10817.5</f>
        <v>15817.5</v>
      </c>
      <c r="H1397" s="17">
        <f t="shared" si="44"/>
        <v>0</v>
      </c>
      <c r="I1397" s="21"/>
    </row>
    <row r="1398" spans="1:9" ht="15.75" x14ac:dyDescent="0.25">
      <c r="A1398" s="70">
        <v>42807</v>
      </c>
      <c r="B1398" s="71" t="s">
        <v>9198</v>
      </c>
      <c r="C1398" s="20">
        <v>104176</v>
      </c>
      <c r="D1398" s="4" t="s">
        <v>3426</v>
      </c>
      <c r="E1398" s="17">
        <v>972.8</v>
      </c>
      <c r="G1398" s="17">
        <f t="shared" si="43"/>
        <v>972.8</v>
      </c>
      <c r="H1398" s="17">
        <f t="shared" si="44"/>
        <v>0</v>
      </c>
      <c r="I1398" s="21"/>
    </row>
    <row r="1399" spans="1:9" ht="15.75" x14ac:dyDescent="0.25">
      <c r="A1399" s="70">
        <v>42807</v>
      </c>
      <c r="B1399" s="71" t="s">
        <v>9199</v>
      </c>
      <c r="C1399" s="20">
        <v>104177</v>
      </c>
      <c r="D1399" s="4" t="s">
        <v>157</v>
      </c>
      <c r="E1399" s="17">
        <v>26958.799999999999</v>
      </c>
      <c r="G1399" s="17">
        <f t="shared" si="43"/>
        <v>26958.799999999999</v>
      </c>
      <c r="H1399" s="17">
        <f t="shared" si="44"/>
        <v>0</v>
      </c>
      <c r="I1399" s="21"/>
    </row>
    <row r="1400" spans="1:9" ht="15.75" x14ac:dyDescent="0.25">
      <c r="A1400" s="70">
        <v>42807</v>
      </c>
      <c r="B1400" s="71" t="s">
        <v>9200</v>
      </c>
      <c r="C1400" s="20">
        <v>104178</v>
      </c>
      <c r="D1400" s="4" t="s">
        <v>240</v>
      </c>
      <c r="E1400" s="17">
        <v>4361.6000000000004</v>
      </c>
      <c r="G1400" s="17">
        <f t="shared" si="43"/>
        <v>4361.6000000000004</v>
      </c>
      <c r="H1400" s="17">
        <f t="shared" si="44"/>
        <v>0</v>
      </c>
      <c r="I1400" s="21"/>
    </row>
    <row r="1401" spans="1:9" ht="15.75" x14ac:dyDescent="0.25">
      <c r="A1401" s="70">
        <v>42807</v>
      </c>
      <c r="B1401" s="71" t="s">
        <v>9201</v>
      </c>
      <c r="C1401" s="20">
        <v>104179</v>
      </c>
      <c r="D1401" s="4" t="s">
        <v>1116</v>
      </c>
      <c r="E1401" s="17">
        <v>5019.6000000000004</v>
      </c>
      <c r="F1401" s="78">
        <v>42808</v>
      </c>
      <c r="G1401" s="17">
        <f t="shared" si="43"/>
        <v>5019.6000000000004</v>
      </c>
      <c r="H1401" s="17">
        <f t="shared" si="44"/>
        <v>0</v>
      </c>
      <c r="I1401" s="21"/>
    </row>
    <row r="1402" spans="1:9" ht="15.75" x14ac:dyDescent="0.25">
      <c r="A1402" s="70">
        <v>42807</v>
      </c>
      <c r="B1402" s="71" t="s">
        <v>9202</v>
      </c>
      <c r="C1402" s="20">
        <v>104180</v>
      </c>
      <c r="D1402" s="4" t="s">
        <v>309</v>
      </c>
      <c r="E1402" s="17">
        <v>2094.1999999999998</v>
      </c>
      <c r="G1402" s="17">
        <f t="shared" si="43"/>
        <v>2094.1999999999998</v>
      </c>
      <c r="H1402" s="17">
        <f t="shared" si="44"/>
        <v>0</v>
      </c>
      <c r="I1402" s="21"/>
    </row>
    <row r="1403" spans="1:9" ht="15.75" x14ac:dyDescent="0.25">
      <c r="A1403" s="70">
        <v>42807</v>
      </c>
      <c r="B1403" s="71" t="s">
        <v>9203</v>
      </c>
      <c r="C1403" s="20">
        <v>104181</v>
      </c>
      <c r="D1403" s="4" t="s">
        <v>168</v>
      </c>
      <c r="E1403" s="17">
        <v>5112</v>
      </c>
      <c r="F1403" s="78">
        <v>42815</v>
      </c>
      <c r="G1403" s="17">
        <f t="shared" si="43"/>
        <v>5112</v>
      </c>
      <c r="H1403" s="17">
        <f t="shared" si="44"/>
        <v>0</v>
      </c>
      <c r="I1403" s="21"/>
    </row>
    <row r="1404" spans="1:9" ht="15.75" x14ac:dyDescent="0.25">
      <c r="A1404" s="70">
        <v>42807</v>
      </c>
      <c r="B1404" s="71" t="s">
        <v>9204</v>
      </c>
      <c r="C1404" s="20">
        <v>104182</v>
      </c>
      <c r="D1404" s="4" t="s">
        <v>205</v>
      </c>
      <c r="E1404" s="17">
        <v>29937.599999999999</v>
      </c>
      <c r="F1404" s="155">
        <v>42851</v>
      </c>
      <c r="G1404" s="52">
        <f t="shared" si="43"/>
        <v>29937.599999999999</v>
      </c>
      <c r="H1404" s="17">
        <f t="shared" si="44"/>
        <v>0</v>
      </c>
      <c r="I1404" s="21"/>
    </row>
    <row r="1405" spans="1:9" ht="15.75" x14ac:dyDescent="0.25">
      <c r="A1405" s="70">
        <v>42807</v>
      </c>
      <c r="B1405" s="71" t="s">
        <v>9205</v>
      </c>
      <c r="C1405" s="20">
        <v>104183</v>
      </c>
      <c r="D1405" s="4" t="s">
        <v>302</v>
      </c>
      <c r="E1405" s="17">
        <v>11115.2</v>
      </c>
      <c r="G1405" s="17">
        <f t="shared" si="43"/>
        <v>11115.2</v>
      </c>
      <c r="H1405" s="17">
        <f t="shared" si="44"/>
        <v>0</v>
      </c>
      <c r="I1405" s="21"/>
    </row>
    <row r="1406" spans="1:9" ht="15.75" x14ac:dyDescent="0.25">
      <c r="A1406" s="70">
        <v>42807</v>
      </c>
      <c r="B1406" s="71" t="s">
        <v>9206</v>
      </c>
      <c r="C1406" s="20">
        <v>104184</v>
      </c>
      <c r="D1406" s="4" t="s">
        <v>305</v>
      </c>
      <c r="E1406" s="17">
        <v>5738.1</v>
      </c>
      <c r="G1406" s="17">
        <f t="shared" si="43"/>
        <v>5738.1</v>
      </c>
      <c r="H1406" s="17">
        <f t="shared" si="44"/>
        <v>0</v>
      </c>
      <c r="I1406" s="21"/>
    </row>
    <row r="1407" spans="1:9" ht="15.75" x14ac:dyDescent="0.25">
      <c r="A1407" s="70">
        <v>42807</v>
      </c>
      <c r="B1407" s="71" t="s">
        <v>9207</v>
      </c>
      <c r="C1407" s="20">
        <v>104185</v>
      </c>
      <c r="D1407" s="4" t="s">
        <v>476</v>
      </c>
      <c r="E1407" s="17">
        <v>13090</v>
      </c>
      <c r="F1407" s="78">
        <v>42810</v>
      </c>
      <c r="G1407" s="17">
        <f t="shared" si="43"/>
        <v>13090</v>
      </c>
      <c r="H1407" s="17">
        <f t="shared" si="44"/>
        <v>0</v>
      </c>
      <c r="I1407" s="21"/>
    </row>
    <row r="1408" spans="1:9" ht="15.75" x14ac:dyDescent="0.25">
      <c r="A1408" s="70">
        <v>42807</v>
      </c>
      <c r="B1408" s="71" t="s">
        <v>9208</v>
      </c>
      <c r="C1408" s="20">
        <v>104186</v>
      </c>
      <c r="D1408" s="4" t="s">
        <v>176</v>
      </c>
      <c r="E1408" s="17">
        <v>3267</v>
      </c>
      <c r="G1408" s="17">
        <f t="shared" si="43"/>
        <v>3267</v>
      </c>
      <c r="H1408" s="17">
        <f t="shared" si="44"/>
        <v>0</v>
      </c>
      <c r="I1408" s="21"/>
    </row>
    <row r="1409" spans="1:9" ht="15.75" x14ac:dyDescent="0.25">
      <c r="A1409" s="70">
        <v>42807</v>
      </c>
      <c r="B1409" s="71" t="s">
        <v>9209</v>
      </c>
      <c r="C1409" s="20">
        <v>104187</v>
      </c>
      <c r="D1409" s="4" t="s">
        <v>21</v>
      </c>
      <c r="E1409" s="17">
        <v>3638</v>
      </c>
      <c r="F1409" s="78">
        <v>42825</v>
      </c>
      <c r="G1409" s="17">
        <f t="shared" si="43"/>
        <v>3638</v>
      </c>
      <c r="H1409" s="17">
        <f t="shared" si="44"/>
        <v>0</v>
      </c>
      <c r="I1409" s="21"/>
    </row>
    <row r="1410" spans="1:9" ht="15.75" x14ac:dyDescent="0.25">
      <c r="A1410" s="70">
        <v>42807</v>
      </c>
      <c r="B1410" s="71" t="s">
        <v>9210</v>
      </c>
      <c r="C1410" s="20">
        <v>104188</v>
      </c>
      <c r="D1410" s="4" t="s">
        <v>721</v>
      </c>
      <c r="E1410" s="17">
        <v>3460.2</v>
      </c>
      <c r="G1410" s="17">
        <f t="shared" si="43"/>
        <v>3460.2</v>
      </c>
      <c r="H1410" s="17">
        <f t="shared" si="44"/>
        <v>0</v>
      </c>
      <c r="I1410" s="21"/>
    </row>
    <row r="1411" spans="1:9" ht="15.75" x14ac:dyDescent="0.25">
      <c r="A1411" s="70">
        <v>42807</v>
      </c>
      <c r="B1411" s="71" t="s">
        <v>9211</v>
      </c>
      <c r="C1411" s="20">
        <v>104189</v>
      </c>
      <c r="D1411" s="4" t="s">
        <v>105</v>
      </c>
      <c r="E1411" s="17">
        <v>3379.5</v>
      </c>
      <c r="F1411" s="78">
        <v>42809</v>
      </c>
      <c r="G1411" s="17">
        <f t="shared" si="43"/>
        <v>3379.5</v>
      </c>
      <c r="H1411" s="17">
        <f t="shared" si="44"/>
        <v>0</v>
      </c>
      <c r="I1411" s="21"/>
    </row>
    <row r="1412" spans="1:9" ht="15.75" x14ac:dyDescent="0.25">
      <c r="A1412" s="70">
        <v>42807</v>
      </c>
      <c r="B1412" s="71" t="s">
        <v>9212</v>
      </c>
      <c r="C1412" s="20">
        <v>104190</v>
      </c>
      <c r="D1412" s="4" t="s">
        <v>109</v>
      </c>
      <c r="E1412" s="17">
        <v>4569</v>
      </c>
      <c r="G1412" s="17">
        <f t="shared" ref="G1412:G1475" si="45">E1412</f>
        <v>4569</v>
      </c>
      <c r="H1412" s="17">
        <f t="shared" ref="H1412:H1475" si="46">E1412-G1412</f>
        <v>0</v>
      </c>
      <c r="I1412" s="21"/>
    </row>
    <row r="1413" spans="1:9" ht="15.75" x14ac:dyDescent="0.25">
      <c r="A1413" s="70">
        <v>42807</v>
      </c>
      <c r="B1413" s="71" t="s">
        <v>9213</v>
      </c>
      <c r="C1413" s="20">
        <v>104191</v>
      </c>
      <c r="D1413" s="4" t="s">
        <v>101</v>
      </c>
      <c r="E1413" s="17">
        <v>1179.7</v>
      </c>
      <c r="G1413" s="17">
        <f t="shared" si="45"/>
        <v>1179.7</v>
      </c>
      <c r="H1413" s="17">
        <f t="shared" si="46"/>
        <v>0</v>
      </c>
      <c r="I1413" s="21"/>
    </row>
    <row r="1414" spans="1:9" ht="15.75" x14ac:dyDescent="0.25">
      <c r="A1414" s="70">
        <v>42807</v>
      </c>
      <c r="B1414" s="71" t="s">
        <v>9214</v>
      </c>
      <c r="C1414" s="20">
        <v>104192</v>
      </c>
      <c r="D1414" s="4" t="s">
        <v>92</v>
      </c>
      <c r="E1414" s="17">
        <v>1401.6</v>
      </c>
      <c r="G1414" s="17">
        <f t="shared" si="45"/>
        <v>1401.6</v>
      </c>
      <c r="H1414" s="17">
        <f t="shared" si="46"/>
        <v>0</v>
      </c>
      <c r="I1414" s="21"/>
    </row>
    <row r="1415" spans="1:9" ht="15.75" x14ac:dyDescent="0.25">
      <c r="A1415" s="70">
        <v>42807</v>
      </c>
      <c r="B1415" s="71" t="s">
        <v>9215</v>
      </c>
      <c r="C1415" s="20">
        <v>104193</v>
      </c>
      <c r="D1415" s="4" t="s">
        <v>281</v>
      </c>
      <c r="E1415" s="17">
        <v>1755</v>
      </c>
      <c r="G1415" s="17">
        <f t="shared" si="45"/>
        <v>1755</v>
      </c>
      <c r="H1415" s="17">
        <f t="shared" si="46"/>
        <v>0</v>
      </c>
      <c r="I1415" s="21"/>
    </row>
    <row r="1416" spans="1:9" ht="15.75" x14ac:dyDescent="0.25">
      <c r="A1416" s="70">
        <v>42807</v>
      </c>
      <c r="B1416" s="71" t="s">
        <v>9216</v>
      </c>
      <c r="C1416" s="20">
        <v>104194</v>
      </c>
      <c r="D1416" s="4" t="s">
        <v>83</v>
      </c>
      <c r="E1416" s="17">
        <v>4130.7</v>
      </c>
      <c r="G1416" s="17">
        <f t="shared" si="45"/>
        <v>4130.7</v>
      </c>
      <c r="H1416" s="17">
        <f t="shared" si="46"/>
        <v>0</v>
      </c>
      <c r="I1416" s="21"/>
    </row>
    <row r="1417" spans="1:9" ht="15.75" x14ac:dyDescent="0.25">
      <c r="A1417" s="70">
        <v>42807</v>
      </c>
      <c r="B1417" s="71" t="s">
        <v>9217</v>
      </c>
      <c r="C1417" s="20">
        <v>104195</v>
      </c>
      <c r="D1417" s="4" t="s">
        <v>81</v>
      </c>
      <c r="E1417" s="17">
        <v>3661.6</v>
      </c>
      <c r="G1417" s="17">
        <f t="shared" si="45"/>
        <v>3661.6</v>
      </c>
      <c r="H1417" s="17">
        <f t="shared" si="46"/>
        <v>0</v>
      </c>
      <c r="I1417" s="21"/>
    </row>
    <row r="1418" spans="1:9" ht="15.75" x14ac:dyDescent="0.25">
      <c r="A1418" s="70">
        <v>42807</v>
      </c>
      <c r="B1418" s="71" t="s">
        <v>9218</v>
      </c>
      <c r="C1418" s="20">
        <v>104196</v>
      </c>
      <c r="D1418" s="4" t="s">
        <v>1380</v>
      </c>
      <c r="E1418" s="17">
        <v>3696</v>
      </c>
      <c r="G1418" s="17">
        <f t="shared" si="45"/>
        <v>3696</v>
      </c>
      <c r="H1418" s="17">
        <f t="shared" si="46"/>
        <v>0</v>
      </c>
      <c r="I1418" s="21"/>
    </row>
    <row r="1419" spans="1:9" ht="15.75" x14ac:dyDescent="0.25">
      <c r="A1419" s="70">
        <v>42807</v>
      </c>
      <c r="B1419" s="71" t="s">
        <v>9219</v>
      </c>
      <c r="C1419" s="20">
        <v>104197</v>
      </c>
      <c r="D1419" s="4" t="s">
        <v>103</v>
      </c>
      <c r="E1419" s="17">
        <v>808.6</v>
      </c>
      <c r="G1419" s="17">
        <f t="shared" si="45"/>
        <v>808.6</v>
      </c>
      <c r="H1419" s="17">
        <f t="shared" si="46"/>
        <v>0</v>
      </c>
      <c r="I1419" s="21"/>
    </row>
    <row r="1420" spans="1:9" ht="15.75" x14ac:dyDescent="0.25">
      <c r="A1420" s="70">
        <v>42807</v>
      </c>
      <c r="B1420" s="71" t="s">
        <v>9220</v>
      </c>
      <c r="C1420" s="20">
        <v>104198</v>
      </c>
      <c r="D1420" s="4" t="s">
        <v>103</v>
      </c>
      <c r="E1420" s="17">
        <v>205.2</v>
      </c>
      <c r="G1420" s="17">
        <f t="shared" si="45"/>
        <v>205.2</v>
      </c>
      <c r="H1420" s="17">
        <f t="shared" si="46"/>
        <v>0</v>
      </c>
      <c r="I1420" s="21"/>
    </row>
    <row r="1421" spans="1:9" ht="15.75" x14ac:dyDescent="0.25">
      <c r="A1421" s="70">
        <v>42807</v>
      </c>
      <c r="B1421" s="71" t="s">
        <v>9221</v>
      </c>
      <c r="C1421" s="20">
        <v>104199</v>
      </c>
      <c r="D1421" s="4" t="s">
        <v>1081</v>
      </c>
      <c r="E1421" s="17">
        <v>270.39999999999998</v>
      </c>
      <c r="G1421" s="17">
        <f t="shared" si="45"/>
        <v>270.39999999999998</v>
      </c>
      <c r="H1421" s="17">
        <f t="shared" si="46"/>
        <v>0</v>
      </c>
      <c r="I1421" s="21"/>
    </row>
    <row r="1422" spans="1:9" ht="15.75" x14ac:dyDescent="0.25">
      <c r="A1422" s="70">
        <v>42807</v>
      </c>
      <c r="B1422" s="71" t="s">
        <v>9222</v>
      </c>
      <c r="C1422" s="20">
        <v>104200</v>
      </c>
      <c r="D1422" s="4" t="s">
        <v>79</v>
      </c>
      <c r="E1422" s="17">
        <v>5566.8</v>
      </c>
      <c r="G1422" s="17">
        <f t="shared" si="45"/>
        <v>5566.8</v>
      </c>
      <c r="H1422" s="17">
        <f t="shared" si="46"/>
        <v>0</v>
      </c>
      <c r="I1422" s="21"/>
    </row>
    <row r="1423" spans="1:9" ht="15.75" x14ac:dyDescent="0.25">
      <c r="A1423" s="70">
        <v>42807</v>
      </c>
      <c r="B1423" s="71" t="s">
        <v>9223</v>
      </c>
      <c r="C1423" s="20">
        <v>104201</v>
      </c>
      <c r="D1423" s="4" t="s">
        <v>1989</v>
      </c>
      <c r="E1423" s="17">
        <v>1760.4</v>
      </c>
      <c r="G1423" s="17">
        <f t="shared" si="45"/>
        <v>1760.4</v>
      </c>
      <c r="H1423" s="17">
        <f t="shared" si="46"/>
        <v>0</v>
      </c>
      <c r="I1423" s="21"/>
    </row>
    <row r="1424" spans="1:9" ht="15.75" x14ac:dyDescent="0.25">
      <c r="A1424" s="70">
        <v>42807</v>
      </c>
      <c r="B1424" s="71" t="s">
        <v>9224</v>
      </c>
      <c r="C1424" s="20">
        <v>104202</v>
      </c>
      <c r="D1424" s="4" t="s">
        <v>329</v>
      </c>
      <c r="E1424" s="17">
        <v>598.20000000000005</v>
      </c>
      <c r="G1424" s="17">
        <f t="shared" si="45"/>
        <v>598.20000000000005</v>
      </c>
      <c r="H1424" s="17">
        <f t="shared" si="46"/>
        <v>0</v>
      </c>
      <c r="I1424" s="21"/>
    </row>
    <row r="1425" spans="1:9" ht="15.75" x14ac:dyDescent="0.25">
      <c r="A1425" s="70">
        <v>42807</v>
      </c>
      <c r="B1425" s="71" t="s">
        <v>9225</v>
      </c>
      <c r="C1425" s="20">
        <v>104203</v>
      </c>
      <c r="D1425" s="4" t="s">
        <v>184</v>
      </c>
      <c r="E1425" s="17">
        <v>3539.4</v>
      </c>
      <c r="F1425" s="78">
        <v>42808</v>
      </c>
      <c r="G1425" s="17">
        <f t="shared" si="45"/>
        <v>3539.4</v>
      </c>
      <c r="H1425" s="17">
        <f t="shared" si="46"/>
        <v>0</v>
      </c>
      <c r="I1425" s="21"/>
    </row>
    <row r="1426" spans="1:9" ht="15.75" x14ac:dyDescent="0.25">
      <c r="A1426" s="70">
        <v>42807</v>
      </c>
      <c r="B1426" s="71" t="s">
        <v>9226</v>
      </c>
      <c r="C1426" s="20">
        <v>104204</v>
      </c>
      <c r="D1426" s="4" t="s">
        <v>145</v>
      </c>
      <c r="E1426" s="17">
        <v>13447.6</v>
      </c>
      <c r="F1426" s="78">
        <v>42808</v>
      </c>
      <c r="G1426" s="17">
        <f t="shared" si="45"/>
        <v>13447.6</v>
      </c>
      <c r="H1426" s="17">
        <f t="shared" si="46"/>
        <v>0</v>
      </c>
      <c r="I1426" s="21"/>
    </row>
    <row r="1427" spans="1:9" ht="15.75" x14ac:dyDescent="0.25">
      <c r="A1427" s="70">
        <v>42807</v>
      </c>
      <c r="B1427" s="71" t="s">
        <v>9227</v>
      </c>
      <c r="C1427" s="20">
        <v>104205</v>
      </c>
      <c r="D1427" s="4" t="s">
        <v>172</v>
      </c>
      <c r="E1427" s="17">
        <v>19991.7</v>
      </c>
      <c r="F1427" s="78">
        <v>42818</v>
      </c>
      <c r="G1427" s="17">
        <f t="shared" si="45"/>
        <v>19991.7</v>
      </c>
      <c r="H1427" s="17">
        <f t="shared" si="46"/>
        <v>0</v>
      </c>
      <c r="I1427" s="21"/>
    </row>
    <row r="1428" spans="1:9" ht="15.75" x14ac:dyDescent="0.25">
      <c r="A1428" s="70">
        <v>42807</v>
      </c>
      <c r="B1428" s="71" t="s">
        <v>9228</v>
      </c>
      <c r="C1428" s="20">
        <v>104206</v>
      </c>
      <c r="D1428" s="4" t="s">
        <v>155</v>
      </c>
      <c r="E1428" s="17">
        <v>11022.8</v>
      </c>
      <c r="F1428" s="78">
        <v>42808</v>
      </c>
      <c r="G1428" s="17">
        <f t="shared" si="45"/>
        <v>11022.8</v>
      </c>
      <c r="H1428" s="17">
        <f t="shared" si="46"/>
        <v>0</v>
      </c>
      <c r="I1428" s="21"/>
    </row>
    <row r="1429" spans="1:9" ht="15.75" x14ac:dyDescent="0.25">
      <c r="A1429" s="70">
        <v>42807</v>
      </c>
      <c r="B1429" s="71" t="s">
        <v>9229</v>
      </c>
      <c r="C1429" s="20">
        <v>104207</v>
      </c>
      <c r="D1429" s="4" t="s">
        <v>161</v>
      </c>
      <c r="E1429" s="17">
        <v>28266.5</v>
      </c>
      <c r="F1429" s="78">
        <v>42818</v>
      </c>
      <c r="G1429" s="17">
        <f t="shared" si="45"/>
        <v>28266.5</v>
      </c>
      <c r="H1429" s="17">
        <f t="shared" si="46"/>
        <v>0</v>
      </c>
      <c r="I1429" s="21"/>
    </row>
    <row r="1430" spans="1:9" ht="15.75" x14ac:dyDescent="0.25">
      <c r="A1430" s="70">
        <v>42807</v>
      </c>
      <c r="B1430" s="71" t="s">
        <v>9230</v>
      </c>
      <c r="C1430" s="20">
        <v>104208</v>
      </c>
      <c r="D1430" s="4" t="s">
        <v>163</v>
      </c>
      <c r="E1430" s="17">
        <v>15994.2</v>
      </c>
      <c r="F1430" s="78">
        <v>42816</v>
      </c>
      <c r="G1430" s="17">
        <f t="shared" si="45"/>
        <v>15994.2</v>
      </c>
      <c r="H1430" s="17">
        <f t="shared" si="46"/>
        <v>0</v>
      </c>
      <c r="I1430" s="21"/>
    </row>
    <row r="1431" spans="1:9" ht="15.75" x14ac:dyDescent="0.25">
      <c r="A1431" s="70">
        <v>42807</v>
      </c>
      <c r="B1431" s="71" t="s">
        <v>9231</v>
      </c>
      <c r="C1431" s="20">
        <v>104209</v>
      </c>
      <c r="D1431" s="4" t="s">
        <v>165</v>
      </c>
      <c r="E1431" s="17">
        <v>7542</v>
      </c>
      <c r="F1431" s="78">
        <v>42826</v>
      </c>
      <c r="G1431" s="17">
        <f t="shared" si="45"/>
        <v>7542</v>
      </c>
      <c r="H1431" s="17">
        <f t="shared" si="46"/>
        <v>0</v>
      </c>
      <c r="I1431" s="21"/>
    </row>
    <row r="1432" spans="1:9" ht="15.75" x14ac:dyDescent="0.25">
      <c r="A1432" s="70">
        <v>42807</v>
      </c>
      <c r="B1432" s="71" t="s">
        <v>9232</v>
      </c>
      <c r="C1432" s="20">
        <v>104210</v>
      </c>
      <c r="D1432" s="4" t="s">
        <v>879</v>
      </c>
      <c r="E1432" s="17">
        <v>544.20000000000005</v>
      </c>
      <c r="G1432" s="17">
        <f t="shared" si="45"/>
        <v>544.20000000000005</v>
      </c>
      <c r="H1432" s="17">
        <f t="shared" si="46"/>
        <v>0</v>
      </c>
      <c r="I1432" s="21"/>
    </row>
    <row r="1433" spans="1:9" ht="15.75" x14ac:dyDescent="0.25">
      <c r="A1433" s="70">
        <v>42807</v>
      </c>
      <c r="B1433" s="71" t="s">
        <v>9233</v>
      </c>
      <c r="C1433" s="20">
        <v>104211</v>
      </c>
      <c r="D1433" s="4" t="s">
        <v>133</v>
      </c>
      <c r="E1433" s="17">
        <v>18569.099999999999</v>
      </c>
      <c r="F1433" s="78">
        <v>42815</v>
      </c>
      <c r="G1433" s="17">
        <f t="shared" si="45"/>
        <v>18569.099999999999</v>
      </c>
      <c r="H1433" s="17">
        <f t="shared" si="46"/>
        <v>0</v>
      </c>
      <c r="I1433" s="21"/>
    </row>
    <row r="1434" spans="1:9" ht="15.75" x14ac:dyDescent="0.25">
      <c r="A1434" s="70">
        <v>42807</v>
      </c>
      <c r="B1434" s="71" t="s">
        <v>9234</v>
      </c>
      <c r="C1434" s="20">
        <v>104212</v>
      </c>
      <c r="D1434" s="4" t="s">
        <v>30</v>
      </c>
      <c r="E1434" s="17">
        <v>1352</v>
      </c>
      <c r="G1434" s="17">
        <f t="shared" si="45"/>
        <v>1352</v>
      </c>
      <c r="H1434" s="17">
        <f t="shared" si="46"/>
        <v>0</v>
      </c>
      <c r="I1434" s="21"/>
    </row>
    <row r="1435" spans="1:9" ht="15.75" x14ac:dyDescent="0.25">
      <c r="A1435" s="70">
        <v>42807</v>
      </c>
      <c r="B1435" s="71" t="s">
        <v>9235</v>
      </c>
      <c r="C1435" s="20">
        <v>104213</v>
      </c>
      <c r="D1435" s="4" t="s">
        <v>30</v>
      </c>
      <c r="E1435" s="17">
        <v>517.4</v>
      </c>
      <c r="G1435" s="17">
        <f t="shared" si="45"/>
        <v>517.4</v>
      </c>
      <c r="H1435" s="17">
        <f t="shared" si="46"/>
        <v>0</v>
      </c>
      <c r="I1435" s="21"/>
    </row>
    <row r="1436" spans="1:9" ht="15.75" x14ac:dyDescent="0.25">
      <c r="A1436" s="70">
        <v>42807</v>
      </c>
      <c r="B1436" s="71" t="s">
        <v>9236</v>
      </c>
      <c r="C1436" s="20">
        <v>104214</v>
      </c>
      <c r="D1436" s="4" t="s">
        <v>115</v>
      </c>
      <c r="E1436" s="17">
        <v>2978.4</v>
      </c>
      <c r="F1436" s="78">
        <v>42809</v>
      </c>
      <c r="G1436" s="17">
        <f t="shared" si="45"/>
        <v>2978.4</v>
      </c>
      <c r="H1436" s="17">
        <f t="shared" si="46"/>
        <v>0</v>
      </c>
      <c r="I1436" s="21"/>
    </row>
    <row r="1437" spans="1:9" ht="15.75" x14ac:dyDescent="0.25">
      <c r="A1437" s="70">
        <v>42807</v>
      </c>
      <c r="B1437" s="71" t="s">
        <v>9237</v>
      </c>
      <c r="C1437" s="20">
        <v>104215</v>
      </c>
      <c r="D1437" s="4" t="s">
        <v>205</v>
      </c>
      <c r="E1437" s="17">
        <v>31313.7</v>
      </c>
      <c r="G1437" s="17">
        <f t="shared" si="45"/>
        <v>31313.7</v>
      </c>
      <c r="H1437" s="17">
        <f t="shared" si="46"/>
        <v>0</v>
      </c>
      <c r="I1437" s="21"/>
    </row>
    <row r="1438" spans="1:9" ht="15.75" x14ac:dyDescent="0.25">
      <c r="A1438" s="70">
        <v>42807</v>
      </c>
      <c r="B1438" s="71" t="s">
        <v>9238</v>
      </c>
      <c r="C1438" s="20">
        <v>104216</v>
      </c>
      <c r="D1438" s="4" t="s">
        <v>205</v>
      </c>
      <c r="E1438" s="17">
        <v>29548.2</v>
      </c>
      <c r="F1438" s="155">
        <v>42851</v>
      </c>
      <c r="G1438" s="52">
        <f t="shared" si="45"/>
        <v>29548.2</v>
      </c>
      <c r="H1438" s="17">
        <f t="shared" si="46"/>
        <v>0</v>
      </c>
      <c r="I1438" s="21"/>
    </row>
    <row r="1439" spans="1:9" ht="15.75" x14ac:dyDescent="0.25">
      <c r="A1439" s="70">
        <v>42807</v>
      </c>
      <c r="B1439" s="71" t="s">
        <v>9239</v>
      </c>
      <c r="C1439" s="20">
        <v>104217</v>
      </c>
      <c r="D1439" s="4" t="s">
        <v>125</v>
      </c>
      <c r="E1439" s="17">
        <v>6251</v>
      </c>
      <c r="F1439" s="78">
        <v>42810</v>
      </c>
      <c r="G1439" s="17">
        <f t="shared" si="45"/>
        <v>6251</v>
      </c>
      <c r="H1439" s="17">
        <f t="shared" si="46"/>
        <v>0</v>
      </c>
      <c r="I1439" s="21"/>
    </row>
    <row r="1440" spans="1:9" ht="15.75" x14ac:dyDescent="0.25">
      <c r="A1440" s="70">
        <v>42807</v>
      </c>
      <c r="B1440" s="71" t="s">
        <v>9240</v>
      </c>
      <c r="C1440" s="20">
        <v>104218</v>
      </c>
      <c r="D1440" s="4" t="s">
        <v>785</v>
      </c>
      <c r="E1440" s="17">
        <v>7684</v>
      </c>
      <c r="G1440" s="17">
        <f t="shared" si="45"/>
        <v>7684</v>
      </c>
      <c r="H1440" s="17">
        <f t="shared" si="46"/>
        <v>0</v>
      </c>
      <c r="I1440" s="21"/>
    </row>
    <row r="1441" spans="1:9" ht="15.75" x14ac:dyDescent="0.25">
      <c r="A1441" s="70">
        <v>42807</v>
      </c>
      <c r="B1441" s="71" t="s">
        <v>9241</v>
      </c>
      <c r="C1441" s="20">
        <v>104219</v>
      </c>
      <c r="D1441" s="4" t="s">
        <v>2240</v>
      </c>
      <c r="E1441" s="17">
        <v>4290.8999999999996</v>
      </c>
      <c r="G1441" s="17">
        <f t="shared" si="45"/>
        <v>4290.8999999999996</v>
      </c>
      <c r="H1441" s="17">
        <f t="shared" si="46"/>
        <v>0</v>
      </c>
      <c r="I1441" s="21"/>
    </row>
    <row r="1442" spans="1:9" ht="15.75" x14ac:dyDescent="0.25">
      <c r="A1442" s="70">
        <v>42807</v>
      </c>
      <c r="B1442" s="71" t="s">
        <v>9242</v>
      </c>
      <c r="C1442" s="20">
        <v>104220</v>
      </c>
      <c r="D1442" s="4" t="s">
        <v>785</v>
      </c>
      <c r="E1442" s="17">
        <v>9037</v>
      </c>
      <c r="G1442" s="17">
        <f t="shared" si="45"/>
        <v>9037</v>
      </c>
      <c r="H1442" s="17">
        <f t="shared" si="46"/>
        <v>0</v>
      </c>
      <c r="I1442" s="21"/>
    </row>
    <row r="1443" spans="1:9" ht="15.75" x14ac:dyDescent="0.25">
      <c r="A1443" s="70">
        <v>42807</v>
      </c>
      <c r="B1443" s="71" t="s">
        <v>9243</v>
      </c>
      <c r="C1443" s="20">
        <v>104221</v>
      </c>
      <c r="D1443" s="4" t="s">
        <v>10</v>
      </c>
      <c r="E1443" s="17">
        <v>201312.4</v>
      </c>
      <c r="F1443" s="78">
        <v>42810</v>
      </c>
      <c r="G1443" s="17">
        <f t="shared" si="45"/>
        <v>201312.4</v>
      </c>
      <c r="H1443" s="17">
        <f t="shared" si="46"/>
        <v>0</v>
      </c>
      <c r="I1443" s="21"/>
    </row>
    <row r="1444" spans="1:9" ht="15.75" x14ac:dyDescent="0.25">
      <c r="A1444" s="70">
        <v>42807</v>
      </c>
      <c r="B1444" s="71" t="s">
        <v>9244</v>
      </c>
      <c r="C1444" s="20">
        <v>104222</v>
      </c>
      <c r="D1444" s="4" t="s">
        <v>55</v>
      </c>
      <c r="E1444" s="17">
        <v>15057.2</v>
      </c>
      <c r="G1444" s="17">
        <f t="shared" si="45"/>
        <v>15057.2</v>
      </c>
      <c r="H1444" s="17">
        <f t="shared" si="46"/>
        <v>0</v>
      </c>
      <c r="I1444" s="21"/>
    </row>
    <row r="1445" spans="1:9" ht="15.75" x14ac:dyDescent="0.25">
      <c r="A1445" s="70">
        <v>42807</v>
      </c>
      <c r="B1445" s="71" t="s">
        <v>9245</v>
      </c>
      <c r="C1445" s="20">
        <v>104223</v>
      </c>
      <c r="D1445" s="4" t="s">
        <v>196</v>
      </c>
      <c r="E1445" s="17">
        <v>2861</v>
      </c>
      <c r="G1445" s="17">
        <f t="shared" si="45"/>
        <v>2861</v>
      </c>
      <c r="H1445" s="17">
        <f t="shared" si="46"/>
        <v>0</v>
      </c>
      <c r="I1445" s="21"/>
    </row>
    <row r="1446" spans="1:9" ht="15.75" x14ac:dyDescent="0.25">
      <c r="A1446" s="70">
        <v>42807</v>
      </c>
      <c r="B1446" s="71" t="s">
        <v>9246</v>
      </c>
      <c r="C1446" s="20">
        <v>104224</v>
      </c>
      <c r="D1446" s="4" t="s">
        <v>120</v>
      </c>
      <c r="E1446" s="17">
        <v>2824</v>
      </c>
      <c r="G1446" s="17">
        <f t="shared" si="45"/>
        <v>2824</v>
      </c>
      <c r="H1446" s="17">
        <f t="shared" si="46"/>
        <v>0</v>
      </c>
      <c r="I1446" s="21"/>
    </row>
    <row r="1447" spans="1:9" ht="15.75" x14ac:dyDescent="0.25">
      <c r="A1447" s="70">
        <v>42807</v>
      </c>
      <c r="B1447" s="71" t="s">
        <v>9247</v>
      </c>
      <c r="C1447" s="20">
        <v>104225</v>
      </c>
      <c r="D1447" s="4" t="s">
        <v>470</v>
      </c>
      <c r="E1447" s="17">
        <v>11884.66</v>
      </c>
      <c r="G1447" s="17">
        <f t="shared" si="45"/>
        <v>11884.66</v>
      </c>
      <c r="H1447" s="17">
        <f t="shared" si="46"/>
        <v>0</v>
      </c>
      <c r="I1447" s="21"/>
    </row>
    <row r="1448" spans="1:9" ht="15.75" x14ac:dyDescent="0.25">
      <c r="A1448" s="70">
        <v>42807</v>
      </c>
      <c r="B1448" s="71" t="s">
        <v>9248</v>
      </c>
      <c r="C1448" s="20">
        <v>104226</v>
      </c>
      <c r="D1448" s="4" t="s">
        <v>352</v>
      </c>
      <c r="E1448" s="17">
        <v>3043.2</v>
      </c>
      <c r="G1448" s="17">
        <f t="shared" si="45"/>
        <v>3043.2</v>
      </c>
      <c r="H1448" s="17">
        <f t="shared" si="46"/>
        <v>0</v>
      </c>
      <c r="I1448" s="21"/>
    </row>
    <row r="1449" spans="1:9" ht="15.75" x14ac:dyDescent="0.25">
      <c r="A1449" s="70">
        <v>42807</v>
      </c>
      <c r="B1449" s="71" t="s">
        <v>9249</v>
      </c>
      <c r="C1449" s="20">
        <v>104227</v>
      </c>
      <c r="D1449" s="4" t="s">
        <v>509</v>
      </c>
      <c r="E1449" s="17">
        <v>1849.2</v>
      </c>
      <c r="G1449" s="17">
        <f t="shared" si="45"/>
        <v>1849.2</v>
      </c>
      <c r="H1449" s="17">
        <f t="shared" si="46"/>
        <v>0</v>
      </c>
      <c r="I1449" s="21"/>
    </row>
    <row r="1450" spans="1:9" ht="15.75" x14ac:dyDescent="0.25">
      <c r="A1450" s="70">
        <v>42807</v>
      </c>
      <c r="B1450" s="71" t="s">
        <v>9250</v>
      </c>
      <c r="C1450" s="20">
        <v>104228</v>
      </c>
      <c r="D1450" s="4" t="s">
        <v>264</v>
      </c>
      <c r="E1450" s="17">
        <v>14594.58</v>
      </c>
      <c r="F1450" s="78">
        <v>42842</v>
      </c>
      <c r="G1450" s="17">
        <f t="shared" si="45"/>
        <v>14594.58</v>
      </c>
      <c r="H1450" s="17">
        <f t="shared" si="46"/>
        <v>0</v>
      </c>
      <c r="I1450" s="21"/>
    </row>
    <row r="1451" spans="1:9" ht="15.75" x14ac:dyDescent="0.25">
      <c r="A1451" s="70">
        <v>42807</v>
      </c>
      <c r="B1451" s="71" t="s">
        <v>9251</v>
      </c>
      <c r="C1451" s="20">
        <v>104229</v>
      </c>
      <c r="D1451" s="4" t="s">
        <v>9252</v>
      </c>
      <c r="E1451" s="17">
        <v>13329.8</v>
      </c>
      <c r="F1451" s="78">
        <v>42808</v>
      </c>
      <c r="G1451" s="17">
        <f t="shared" si="45"/>
        <v>13329.8</v>
      </c>
      <c r="H1451" s="17">
        <f t="shared" si="46"/>
        <v>0</v>
      </c>
      <c r="I1451" s="21"/>
    </row>
    <row r="1452" spans="1:9" ht="15.75" x14ac:dyDescent="0.25">
      <c r="A1452" s="70">
        <v>42807</v>
      </c>
      <c r="B1452" s="71" t="s">
        <v>9253</v>
      </c>
      <c r="C1452" s="20">
        <v>104230</v>
      </c>
      <c r="D1452" s="4" t="s">
        <v>2986</v>
      </c>
      <c r="E1452" s="17">
        <v>5098.6000000000004</v>
      </c>
      <c r="F1452" s="78">
        <v>42808</v>
      </c>
      <c r="G1452" s="17">
        <f t="shared" si="45"/>
        <v>5098.6000000000004</v>
      </c>
      <c r="H1452" s="17">
        <f t="shared" si="46"/>
        <v>0</v>
      </c>
      <c r="I1452" s="21"/>
    </row>
    <row r="1453" spans="1:9" ht="15.75" x14ac:dyDescent="0.25">
      <c r="A1453" s="70">
        <v>42807</v>
      </c>
      <c r="B1453" s="71" t="s">
        <v>9254</v>
      </c>
      <c r="C1453" s="20">
        <v>104231</v>
      </c>
      <c r="D1453" s="4" t="s">
        <v>53</v>
      </c>
      <c r="E1453" s="17">
        <v>1980</v>
      </c>
      <c r="F1453" s="78">
        <v>42808</v>
      </c>
      <c r="G1453" s="17">
        <f t="shared" si="45"/>
        <v>1980</v>
      </c>
      <c r="H1453" s="17">
        <f t="shared" si="46"/>
        <v>0</v>
      </c>
      <c r="I1453" s="21"/>
    </row>
    <row r="1454" spans="1:9" ht="15.75" x14ac:dyDescent="0.25">
      <c r="A1454" s="70">
        <v>42807</v>
      </c>
      <c r="B1454" s="71" t="s">
        <v>9255</v>
      </c>
      <c r="C1454" s="20">
        <v>104232</v>
      </c>
      <c r="D1454" s="4" t="s">
        <v>316</v>
      </c>
      <c r="E1454" s="17">
        <v>27522.639999999999</v>
      </c>
      <c r="F1454" s="78">
        <v>42828</v>
      </c>
      <c r="G1454" s="17">
        <f t="shared" si="45"/>
        <v>27522.639999999999</v>
      </c>
      <c r="H1454" s="17">
        <f t="shared" si="46"/>
        <v>0</v>
      </c>
      <c r="I1454" s="21"/>
    </row>
    <row r="1455" spans="1:9" ht="15.75" x14ac:dyDescent="0.25">
      <c r="A1455" s="70">
        <v>42807</v>
      </c>
      <c r="B1455" s="71" t="s">
        <v>9256</v>
      </c>
      <c r="C1455" s="20">
        <v>104233</v>
      </c>
      <c r="D1455" s="4" t="s">
        <v>457</v>
      </c>
      <c r="E1455" s="17">
        <v>638.4</v>
      </c>
      <c r="G1455" s="17">
        <f t="shared" si="45"/>
        <v>638.4</v>
      </c>
      <c r="H1455" s="17">
        <f t="shared" si="46"/>
        <v>0</v>
      </c>
      <c r="I1455" s="21"/>
    </row>
    <row r="1456" spans="1:9" ht="15.75" x14ac:dyDescent="0.25">
      <c r="A1456" s="70">
        <v>42807</v>
      </c>
      <c r="B1456" s="71" t="s">
        <v>9257</v>
      </c>
      <c r="C1456" s="20">
        <v>104234</v>
      </c>
      <c r="D1456" s="4" t="s">
        <v>457</v>
      </c>
      <c r="E1456" s="17">
        <v>266.39999999999998</v>
      </c>
      <c r="G1456" s="17">
        <f t="shared" si="45"/>
        <v>266.39999999999998</v>
      </c>
      <c r="H1456" s="17">
        <f t="shared" si="46"/>
        <v>0</v>
      </c>
      <c r="I1456" s="21"/>
    </row>
    <row r="1457" spans="1:9" ht="15.75" x14ac:dyDescent="0.25">
      <c r="A1457" s="70">
        <v>42807</v>
      </c>
      <c r="B1457" s="71" t="s">
        <v>9258</v>
      </c>
      <c r="C1457" s="20">
        <v>104235</v>
      </c>
      <c r="D1457" s="4" t="s">
        <v>57</v>
      </c>
      <c r="E1457" s="17">
        <v>592.20000000000005</v>
      </c>
      <c r="F1457" s="78">
        <v>42808</v>
      </c>
      <c r="G1457" s="17">
        <f t="shared" si="45"/>
        <v>592.20000000000005</v>
      </c>
      <c r="H1457" s="17">
        <f t="shared" si="46"/>
        <v>0</v>
      </c>
      <c r="I1457" s="21"/>
    </row>
    <row r="1458" spans="1:9" ht="15.75" x14ac:dyDescent="0.25">
      <c r="A1458" s="70">
        <v>42807</v>
      </c>
      <c r="B1458" s="71" t="s">
        <v>9259</v>
      </c>
      <c r="C1458" s="20">
        <v>104236</v>
      </c>
      <c r="D1458" s="4" t="s">
        <v>331</v>
      </c>
      <c r="E1458" s="17">
        <v>2218.64</v>
      </c>
      <c r="F1458" s="78">
        <v>42808</v>
      </c>
      <c r="G1458" s="17">
        <f t="shared" si="45"/>
        <v>2218.64</v>
      </c>
      <c r="H1458" s="17">
        <f t="shared" si="46"/>
        <v>0</v>
      </c>
      <c r="I1458" s="21"/>
    </row>
    <row r="1459" spans="1:9" ht="15.75" x14ac:dyDescent="0.25">
      <c r="A1459" s="70">
        <v>42807</v>
      </c>
      <c r="B1459" s="71" t="s">
        <v>9260</v>
      </c>
      <c r="C1459" s="20">
        <v>104237</v>
      </c>
      <c r="D1459" s="4" t="s">
        <v>2616</v>
      </c>
      <c r="E1459" s="17">
        <v>16324</v>
      </c>
      <c r="F1459" s="78">
        <v>42809</v>
      </c>
      <c r="G1459" s="17">
        <f t="shared" si="45"/>
        <v>16324</v>
      </c>
      <c r="H1459" s="17">
        <f t="shared" si="46"/>
        <v>0</v>
      </c>
      <c r="I1459" s="21"/>
    </row>
    <row r="1460" spans="1:9" ht="15.75" x14ac:dyDescent="0.25">
      <c r="A1460" s="70">
        <v>42807</v>
      </c>
      <c r="B1460" s="71" t="s">
        <v>9261</v>
      </c>
      <c r="C1460" s="20">
        <v>104238</v>
      </c>
      <c r="D1460" s="4" t="s">
        <v>509</v>
      </c>
      <c r="E1460" s="17">
        <v>14296.6</v>
      </c>
      <c r="F1460" s="78">
        <v>42823</v>
      </c>
      <c r="G1460" s="17">
        <f t="shared" si="45"/>
        <v>14296.6</v>
      </c>
      <c r="H1460" s="17">
        <f t="shared" si="46"/>
        <v>0</v>
      </c>
      <c r="I1460" s="21"/>
    </row>
    <row r="1461" spans="1:9" ht="15.75" x14ac:dyDescent="0.25">
      <c r="A1461" s="70">
        <v>42807</v>
      </c>
      <c r="B1461" s="71" t="s">
        <v>9262</v>
      </c>
      <c r="C1461" s="20">
        <v>104239</v>
      </c>
      <c r="D1461" s="4" t="s">
        <v>122</v>
      </c>
      <c r="E1461" s="17">
        <v>5719</v>
      </c>
      <c r="F1461" s="78">
        <v>42812</v>
      </c>
      <c r="G1461" s="17">
        <f t="shared" si="45"/>
        <v>5719</v>
      </c>
      <c r="H1461" s="17">
        <f t="shared" si="46"/>
        <v>0</v>
      </c>
      <c r="I1461" s="21"/>
    </row>
    <row r="1462" spans="1:9" ht="15.75" x14ac:dyDescent="0.25">
      <c r="A1462" s="70">
        <v>42807</v>
      </c>
      <c r="B1462" s="71" t="s">
        <v>9263</v>
      </c>
      <c r="C1462" s="20">
        <v>104240</v>
      </c>
      <c r="D1462" s="4" t="s">
        <v>193</v>
      </c>
      <c r="E1462" s="17">
        <v>1959.6</v>
      </c>
      <c r="F1462" s="78">
        <v>42809</v>
      </c>
      <c r="G1462" s="17">
        <f t="shared" si="45"/>
        <v>1959.6</v>
      </c>
      <c r="H1462" s="17">
        <f t="shared" si="46"/>
        <v>0</v>
      </c>
      <c r="I1462" s="21"/>
    </row>
    <row r="1463" spans="1:9" ht="15.75" x14ac:dyDescent="0.25">
      <c r="A1463" s="70">
        <v>42807</v>
      </c>
      <c r="B1463" s="71" t="s">
        <v>9264</v>
      </c>
      <c r="C1463" s="20">
        <v>104241</v>
      </c>
      <c r="D1463" s="4" t="s">
        <v>182</v>
      </c>
      <c r="E1463" s="17">
        <v>2345.3000000000002</v>
      </c>
      <c r="F1463" s="78">
        <v>42809</v>
      </c>
      <c r="G1463" s="17">
        <f t="shared" si="45"/>
        <v>2345.3000000000002</v>
      </c>
      <c r="H1463" s="17">
        <f t="shared" si="46"/>
        <v>0</v>
      </c>
      <c r="I1463" s="21"/>
    </row>
    <row r="1464" spans="1:9" ht="15.75" x14ac:dyDescent="0.25">
      <c r="A1464" s="70">
        <v>42807</v>
      </c>
      <c r="B1464" s="71" t="s">
        <v>9265</v>
      </c>
      <c r="C1464" s="20">
        <v>104242</v>
      </c>
      <c r="D1464" s="4" t="s">
        <v>2535</v>
      </c>
      <c r="E1464" s="17">
        <v>1470</v>
      </c>
      <c r="F1464" s="78">
        <v>42809</v>
      </c>
      <c r="G1464" s="17">
        <f t="shared" si="45"/>
        <v>1470</v>
      </c>
      <c r="H1464" s="17">
        <f t="shared" si="46"/>
        <v>0</v>
      </c>
      <c r="I1464" s="21"/>
    </row>
    <row r="1465" spans="1:9" ht="15.75" x14ac:dyDescent="0.25">
      <c r="A1465" s="70">
        <v>42807</v>
      </c>
      <c r="B1465" s="71" t="s">
        <v>9266</v>
      </c>
      <c r="C1465" s="20">
        <v>104243</v>
      </c>
      <c r="D1465" s="4" t="s">
        <v>8106</v>
      </c>
      <c r="E1465" s="17">
        <v>3249.7</v>
      </c>
      <c r="F1465" s="78">
        <v>42809</v>
      </c>
      <c r="G1465" s="17">
        <f t="shared" si="45"/>
        <v>3249.7</v>
      </c>
      <c r="H1465" s="17">
        <f t="shared" si="46"/>
        <v>0</v>
      </c>
      <c r="I1465" s="21"/>
    </row>
    <row r="1466" spans="1:9" ht="15.75" x14ac:dyDescent="0.25">
      <c r="A1466" s="70">
        <v>42807</v>
      </c>
      <c r="B1466" s="71" t="s">
        <v>9267</v>
      </c>
      <c r="C1466" s="20">
        <v>104244</v>
      </c>
      <c r="D1466" s="4" t="s">
        <v>428</v>
      </c>
      <c r="E1466" s="17">
        <v>420</v>
      </c>
      <c r="F1466" s="78">
        <v>42810</v>
      </c>
      <c r="G1466" s="17">
        <f t="shared" si="45"/>
        <v>420</v>
      </c>
      <c r="H1466" s="17">
        <f t="shared" si="46"/>
        <v>0</v>
      </c>
      <c r="I1466" s="21"/>
    </row>
    <row r="1467" spans="1:9" ht="15.75" x14ac:dyDescent="0.25">
      <c r="A1467" s="70">
        <v>42807</v>
      </c>
      <c r="B1467" s="71" t="s">
        <v>9268</v>
      </c>
      <c r="C1467" s="20">
        <v>104245</v>
      </c>
      <c r="D1467" s="4" t="s">
        <v>656</v>
      </c>
      <c r="E1467" s="17">
        <v>10641.6</v>
      </c>
      <c r="F1467" s="78">
        <v>42809</v>
      </c>
      <c r="G1467" s="17">
        <f t="shared" si="45"/>
        <v>10641.6</v>
      </c>
      <c r="H1467" s="17">
        <f t="shared" si="46"/>
        <v>0</v>
      </c>
      <c r="I1467" s="21"/>
    </row>
    <row r="1468" spans="1:9" ht="15.75" x14ac:dyDescent="0.25">
      <c r="A1468" s="70">
        <v>42807</v>
      </c>
      <c r="B1468" s="71" t="s">
        <v>9269</v>
      </c>
      <c r="C1468" s="20">
        <v>104246</v>
      </c>
      <c r="D1468" s="4" t="s">
        <v>917</v>
      </c>
      <c r="E1468" s="17">
        <v>2350</v>
      </c>
      <c r="F1468" s="78">
        <v>42809</v>
      </c>
      <c r="G1468" s="17">
        <f t="shared" si="45"/>
        <v>2350</v>
      </c>
      <c r="H1468" s="17">
        <f t="shared" si="46"/>
        <v>0</v>
      </c>
      <c r="I1468" s="21"/>
    </row>
    <row r="1469" spans="1:9" ht="15.75" x14ac:dyDescent="0.25">
      <c r="A1469" s="70">
        <v>42807</v>
      </c>
      <c r="B1469" s="71" t="s">
        <v>9270</v>
      </c>
      <c r="C1469" s="20">
        <v>104247</v>
      </c>
      <c r="D1469" s="4" t="s">
        <v>370</v>
      </c>
      <c r="E1469" s="17">
        <v>2560.5</v>
      </c>
      <c r="G1469" s="17">
        <f t="shared" si="45"/>
        <v>2560.5</v>
      </c>
      <c r="H1469" s="17">
        <f t="shared" si="46"/>
        <v>0</v>
      </c>
      <c r="I1469" s="21"/>
    </row>
    <row r="1470" spans="1:9" ht="15.75" x14ac:dyDescent="0.25">
      <c r="A1470" s="70">
        <v>42807</v>
      </c>
      <c r="B1470" s="71" t="s">
        <v>9271</v>
      </c>
      <c r="C1470" s="20">
        <v>104248</v>
      </c>
      <c r="D1470" s="4" t="s">
        <v>10</v>
      </c>
      <c r="E1470" s="17">
        <v>39840.400000000001</v>
      </c>
      <c r="F1470" s="83" t="s">
        <v>9175</v>
      </c>
      <c r="G1470" s="22">
        <f>11822.88+28017.2+0.32</f>
        <v>39840.400000000001</v>
      </c>
      <c r="H1470" s="22">
        <f t="shared" si="46"/>
        <v>0</v>
      </c>
      <c r="I1470" s="21"/>
    </row>
    <row r="1471" spans="1:9" ht="15.75" x14ac:dyDescent="0.25">
      <c r="A1471" s="70">
        <v>42807</v>
      </c>
      <c r="B1471" s="71" t="s">
        <v>9272</v>
      </c>
      <c r="C1471" s="20">
        <v>104249</v>
      </c>
      <c r="D1471" s="4" t="s">
        <v>10</v>
      </c>
      <c r="E1471" s="17">
        <v>57472.9</v>
      </c>
      <c r="F1471" s="78">
        <v>42812</v>
      </c>
      <c r="G1471" s="17">
        <f>E1471</f>
        <v>57472.9</v>
      </c>
      <c r="H1471" s="17">
        <f t="shared" si="46"/>
        <v>0</v>
      </c>
      <c r="I1471" s="21"/>
    </row>
    <row r="1472" spans="1:9" ht="15.75" x14ac:dyDescent="0.25">
      <c r="A1472" s="70">
        <v>42807</v>
      </c>
      <c r="B1472" s="71" t="s">
        <v>9273</v>
      </c>
      <c r="C1472" s="20">
        <v>104250</v>
      </c>
      <c r="D1472" s="4" t="s">
        <v>354</v>
      </c>
      <c r="E1472" s="17">
        <v>1350.2</v>
      </c>
      <c r="G1472" s="17">
        <f t="shared" si="45"/>
        <v>1350.2</v>
      </c>
      <c r="H1472" s="17">
        <f t="shared" si="46"/>
        <v>0</v>
      </c>
      <c r="I1472" s="21"/>
    </row>
    <row r="1473" spans="1:9" ht="15.75" x14ac:dyDescent="0.25">
      <c r="A1473" s="70">
        <v>42807</v>
      </c>
      <c r="B1473" s="71" t="s">
        <v>9274</v>
      </c>
      <c r="C1473" s="20">
        <v>104251</v>
      </c>
      <c r="D1473" s="4" t="s">
        <v>10</v>
      </c>
      <c r="E1473" s="17">
        <v>30753.9</v>
      </c>
      <c r="F1473" s="78">
        <v>42812</v>
      </c>
      <c r="G1473" s="17">
        <f t="shared" si="45"/>
        <v>30753.9</v>
      </c>
      <c r="H1473" s="17">
        <f t="shared" si="46"/>
        <v>0</v>
      </c>
      <c r="I1473" s="21"/>
    </row>
    <row r="1474" spans="1:9" ht="15.75" x14ac:dyDescent="0.25">
      <c r="A1474" s="70">
        <v>42807</v>
      </c>
      <c r="B1474" s="71" t="s">
        <v>9275</v>
      </c>
      <c r="C1474" s="20">
        <v>104252</v>
      </c>
      <c r="D1474" s="4" t="s">
        <v>222</v>
      </c>
      <c r="E1474" s="17">
        <v>41298.400000000001</v>
      </c>
      <c r="F1474" s="78">
        <v>42812</v>
      </c>
      <c r="G1474" s="17">
        <f t="shared" si="45"/>
        <v>41298.400000000001</v>
      </c>
      <c r="H1474" s="17">
        <f t="shared" si="46"/>
        <v>0</v>
      </c>
      <c r="I1474" s="21"/>
    </row>
    <row r="1475" spans="1:9" ht="15.75" x14ac:dyDescent="0.25">
      <c r="A1475" s="70">
        <v>42807</v>
      </c>
      <c r="B1475" s="71" t="s">
        <v>9276</v>
      </c>
      <c r="C1475" s="20">
        <v>104253</v>
      </c>
      <c r="D1475" s="4" t="s">
        <v>312</v>
      </c>
      <c r="E1475" s="17">
        <v>8839.5</v>
      </c>
      <c r="F1475" s="78">
        <v>42846</v>
      </c>
      <c r="G1475" s="17">
        <f t="shared" si="45"/>
        <v>8839.5</v>
      </c>
      <c r="H1475" s="17">
        <f t="shared" si="46"/>
        <v>0</v>
      </c>
      <c r="I1475" s="21"/>
    </row>
    <row r="1476" spans="1:9" ht="15.75" x14ac:dyDescent="0.25">
      <c r="A1476" s="70">
        <v>42807</v>
      </c>
      <c r="B1476" s="71" t="s">
        <v>9277</v>
      </c>
      <c r="C1476" s="20">
        <v>104254</v>
      </c>
      <c r="D1476" s="4" t="s">
        <v>675</v>
      </c>
      <c r="E1476" s="17">
        <v>1663.4</v>
      </c>
      <c r="F1476" s="78">
        <v>42810</v>
      </c>
      <c r="G1476" s="17">
        <f t="shared" ref="G1476:G1539" si="47">E1476</f>
        <v>1663.4</v>
      </c>
      <c r="H1476" s="17">
        <f t="shared" ref="H1476:H1539" si="48">E1476-G1476</f>
        <v>0</v>
      </c>
      <c r="I1476" s="21"/>
    </row>
    <row r="1477" spans="1:9" ht="15.75" x14ac:dyDescent="0.25">
      <c r="A1477" s="70">
        <v>42807</v>
      </c>
      <c r="B1477" s="71" t="s">
        <v>9278</v>
      </c>
      <c r="C1477" s="20">
        <v>104255</v>
      </c>
      <c r="D1477" s="4" t="s">
        <v>680</v>
      </c>
      <c r="E1477" s="17">
        <v>3405.8</v>
      </c>
      <c r="F1477" s="78">
        <v>42810</v>
      </c>
      <c r="G1477" s="17">
        <f t="shared" si="47"/>
        <v>3405.8</v>
      </c>
      <c r="H1477" s="17">
        <f t="shared" si="48"/>
        <v>0</v>
      </c>
      <c r="I1477" s="21"/>
    </row>
    <row r="1478" spans="1:9" ht="15.75" x14ac:dyDescent="0.25">
      <c r="A1478" s="70">
        <v>42807</v>
      </c>
      <c r="B1478" s="71" t="s">
        <v>9279</v>
      </c>
      <c r="C1478" s="20">
        <v>104256</v>
      </c>
      <c r="D1478" s="4" t="s">
        <v>688</v>
      </c>
      <c r="E1478" s="17">
        <v>2857.6</v>
      </c>
      <c r="F1478" s="78">
        <v>42810</v>
      </c>
      <c r="G1478" s="17">
        <f t="shared" si="47"/>
        <v>2857.6</v>
      </c>
      <c r="H1478" s="17">
        <f t="shared" si="48"/>
        <v>0</v>
      </c>
      <c r="I1478" s="21"/>
    </row>
    <row r="1479" spans="1:9" ht="15.75" x14ac:dyDescent="0.25">
      <c r="A1479" s="70">
        <v>42807</v>
      </c>
      <c r="B1479" s="71" t="s">
        <v>9280</v>
      </c>
      <c r="C1479" s="20">
        <v>104257</v>
      </c>
      <c r="D1479" s="4" t="s">
        <v>677</v>
      </c>
      <c r="E1479" s="17">
        <v>1400.2</v>
      </c>
      <c r="G1479" s="17">
        <f t="shared" si="47"/>
        <v>1400.2</v>
      </c>
      <c r="H1479" s="17">
        <f t="shared" si="48"/>
        <v>0</v>
      </c>
      <c r="I1479" s="21"/>
    </row>
    <row r="1480" spans="1:9" ht="15.75" x14ac:dyDescent="0.25">
      <c r="A1480" s="70">
        <v>42807</v>
      </c>
      <c r="B1480" s="71" t="s">
        <v>9281</v>
      </c>
      <c r="C1480" s="20">
        <v>104258</v>
      </c>
      <c r="D1480" s="4" t="s">
        <v>10</v>
      </c>
      <c r="E1480" s="17">
        <v>15492.9</v>
      </c>
      <c r="F1480" s="78">
        <v>42812</v>
      </c>
      <c r="G1480" s="17">
        <f t="shared" si="47"/>
        <v>15492.9</v>
      </c>
      <c r="H1480" s="17">
        <f t="shared" si="48"/>
        <v>0</v>
      </c>
      <c r="I1480" s="21"/>
    </row>
    <row r="1481" spans="1:9" ht="15.75" x14ac:dyDescent="0.25">
      <c r="A1481" s="70">
        <v>42807</v>
      </c>
      <c r="B1481" s="71" t="s">
        <v>9282</v>
      </c>
      <c r="C1481" s="20">
        <v>104259</v>
      </c>
      <c r="D1481" s="4" t="s">
        <v>1598</v>
      </c>
      <c r="E1481" s="17">
        <v>4386.8</v>
      </c>
      <c r="F1481" s="78">
        <v>42810</v>
      </c>
      <c r="G1481" s="17">
        <f t="shared" si="47"/>
        <v>4386.8</v>
      </c>
      <c r="H1481" s="17">
        <f t="shared" si="48"/>
        <v>0</v>
      </c>
      <c r="I1481" s="21"/>
    </row>
    <row r="1482" spans="1:9" ht="15.75" x14ac:dyDescent="0.25">
      <c r="A1482" s="70">
        <v>42807</v>
      </c>
      <c r="B1482" s="71" t="s">
        <v>9283</v>
      </c>
      <c r="C1482" s="20">
        <v>104260</v>
      </c>
      <c r="D1482" s="4" t="s">
        <v>677</v>
      </c>
      <c r="E1482" s="17">
        <v>1280.5999999999999</v>
      </c>
      <c r="F1482" s="78">
        <v>42810</v>
      </c>
      <c r="G1482" s="17">
        <f t="shared" si="47"/>
        <v>1280.5999999999999</v>
      </c>
      <c r="H1482" s="17">
        <f t="shared" si="48"/>
        <v>0</v>
      </c>
      <c r="I1482" s="21"/>
    </row>
    <row r="1483" spans="1:9" ht="15.75" x14ac:dyDescent="0.25">
      <c r="A1483" s="70">
        <v>42807</v>
      </c>
      <c r="B1483" s="71" t="s">
        <v>9284</v>
      </c>
      <c r="C1483" s="20">
        <v>104261</v>
      </c>
      <c r="D1483" s="4" t="s">
        <v>1197</v>
      </c>
      <c r="E1483" s="17">
        <v>6948</v>
      </c>
      <c r="F1483" s="78">
        <v>42810</v>
      </c>
      <c r="G1483" s="17">
        <f t="shared" si="47"/>
        <v>6948</v>
      </c>
      <c r="H1483" s="17">
        <f t="shared" si="48"/>
        <v>0</v>
      </c>
      <c r="I1483" s="21"/>
    </row>
    <row r="1484" spans="1:9" ht="15.75" x14ac:dyDescent="0.25">
      <c r="A1484" s="70">
        <v>42807</v>
      </c>
      <c r="B1484" s="71" t="s">
        <v>9285</v>
      </c>
      <c r="C1484" s="20">
        <v>104262</v>
      </c>
      <c r="D1484" s="4" t="s">
        <v>670</v>
      </c>
      <c r="E1484" s="17">
        <v>71064.2</v>
      </c>
      <c r="G1484" s="17">
        <f t="shared" si="47"/>
        <v>71064.2</v>
      </c>
      <c r="H1484" s="17">
        <f t="shared" si="48"/>
        <v>0</v>
      </c>
      <c r="I1484" s="21"/>
    </row>
    <row r="1485" spans="1:9" ht="15.75" x14ac:dyDescent="0.25">
      <c r="A1485" s="70">
        <v>42807</v>
      </c>
      <c r="B1485" s="71" t="s">
        <v>9286</v>
      </c>
      <c r="C1485" s="20">
        <v>104263</v>
      </c>
      <c r="D1485" s="4" t="s">
        <v>673</v>
      </c>
      <c r="E1485" s="17">
        <v>4728</v>
      </c>
      <c r="F1485" s="78">
        <v>42810</v>
      </c>
      <c r="G1485" s="17">
        <f t="shared" si="47"/>
        <v>4728</v>
      </c>
      <c r="H1485" s="17">
        <f t="shared" si="48"/>
        <v>0</v>
      </c>
      <c r="I1485" s="21"/>
    </row>
    <row r="1486" spans="1:9" ht="15.75" x14ac:dyDescent="0.25">
      <c r="A1486" s="70">
        <v>42807</v>
      </c>
      <c r="B1486" s="71" t="s">
        <v>9287</v>
      </c>
      <c r="C1486" s="20">
        <v>104264</v>
      </c>
      <c r="D1486" s="4" t="s">
        <v>211</v>
      </c>
      <c r="E1486" s="17">
        <v>8181.6</v>
      </c>
      <c r="G1486" s="17">
        <f t="shared" si="47"/>
        <v>8181.6</v>
      </c>
      <c r="H1486" s="17">
        <f t="shared" si="48"/>
        <v>0</v>
      </c>
      <c r="I1486" s="21"/>
    </row>
    <row r="1487" spans="1:9" ht="15.75" x14ac:dyDescent="0.25">
      <c r="A1487" s="70">
        <v>42807</v>
      </c>
      <c r="B1487" s="71" t="s">
        <v>9288</v>
      </c>
      <c r="C1487" s="20">
        <v>104265</v>
      </c>
      <c r="D1487" s="4" t="s">
        <v>670</v>
      </c>
      <c r="E1487" s="17">
        <v>228943.95</v>
      </c>
      <c r="F1487" s="78">
        <v>42812</v>
      </c>
      <c r="G1487" s="17">
        <f t="shared" si="47"/>
        <v>228943.95</v>
      </c>
      <c r="H1487" s="17">
        <f t="shared" si="48"/>
        <v>0</v>
      </c>
      <c r="I1487" s="21"/>
    </row>
    <row r="1488" spans="1:9" ht="15.75" x14ac:dyDescent="0.25">
      <c r="A1488" s="70">
        <v>42807</v>
      </c>
      <c r="B1488" s="71" t="s">
        <v>9289</v>
      </c>
      <c r="C1488" s="20">
        <v>104266</v>
      </c>
      <c r="D1488" s="4" t="s">
        <v>673</v>
      </c>
      <c r="E1488" s="17">
        <v>4334</v>
      </c>
      <c r="G1488" s="17">
        <f t="shared" si="47"/>
        <v>4334</v>
      </c>
      <c r="H1488" s="17">
        <f t="shared" si="48"/>
        <v>0</v>
      </c>
      <c r="I1488" s="21"/>
    </row>
    <row r="1489" spans="1:9" ht="15.75" x14ac:dyDescent="0.25">
      <c r="A1489" s="70">
        <v>42807</v>
      </c>
      <c r="B1489" s="71" t="s">
        <v>9290</v>
      </c>
      <c r="C1489" s="20">
        <v>104267</v>
      </c>
      <c r="D1489" s="4" t="s">
        <v>686</v>
      </c>
      <c r="E1489" s="17">
        <v>22763.9</v>
      </c>
      <c r="F1489" s="78">
        <v>42810</v>
      </c>
      <c r="G1489" s="17">
        <f t="shared" si="47"/>
        <v>22763.9</v>
      </c>
      <c r="H1489" s="17">
        <f t="shared" si="48"/>
        <v>0</v>
      </c>
      <c r="I1489" s="21"/>
    </row>
    <row r="1490" spans="1:9" ht="15.75" x14ac:dyDescent="0.25">
      <c r="A1490" s="70">
        <v>42807</v>
      </c>
      <c r="B1490" s="71" t="s">
        <v>9291</v>
      </c>
      <c r="C1490" s="20">
        <v>104268</v>
      </c>
      <c r="D1490" s="4" t="s">
        <v>222</v>
      </c>
      <c r="E1490" s="17">
        <v>400075</v>
      </c>
      <c r="F1490" s="78">
        <v>42812</v>
      </c>
      <c r="G1490" s="17">
        <f t="shared" si="47"/>
        <v>400075</v>
      </c>
      <c r="H1490" s="17">
        <f t="shared" si="48"/>
        <v>0</v>
      </c>
      <c r="I1490" s="21"/>
    </row>
    <row r="1491" spans="1:9" ht="15.75" x14ac:dyDescent="0.25">
      <c r="A1491" s="70">
        <v>42807</v>
      </c>
      <c r="B1491" s="71" t="s">
        <v>9292</v>
      </c>
      <c r="C1491" s="20">
        <v>104269</v>
      </c>
      <c r="D1491" s="4" t="s">
        <v>10</v>
      </c>
      <c r="E1491" s="17">
        <v>2340</v>
      </c>
      <c r="F1491" s="78">
        <v>42812</v>
      </c>
      <c r="G1491" s="17">
        <f t="shared" si="47"/>
        <v>2340</v>
      </c>
      <c r="H1491" s="17">
        <f t="shared" si="48"/>
        <v>0</v>
      </c>
      <c r="I1491" s="21"/>
    </row>
    <row r="1492" spans="1:9" ht="15.75" x14ac:dyDescent="0.25">
      <c r="A1492" s="70">
        <v>42807</v>
      </c>
      <c r="B1492" s="71" t="s">
        <v>9293</v>
      </c>
      <c r="C1492" s="20">
        <v>104270</v>
      </c>
      <c r="D1492" s="4" t="s">
        <v>220</v>
      </c>
      <c r="E1492" s="17">
        <v>2405.1999999999998</v>
      </c>
      <c r="G1492" s="17">
        <f t="shared" si="47"/>
        <v>2405.1999999999998</v>
      </c>
      <c r="H1492" s="17">
        <f t="shared" si="48"/>
        <v>0</v>
      </c>
      <c r="I1492" s="21"/>
    </row>
    <row r="1493" spans="1:9" ht="15.75" x14ac:dyDescent="0.25">
      <c r="A1493" s="70">
        <v>42808</v>
      </c>
      <c r="B1493" s="71" t="s">
        <v>9294</v>
      </c>
      <c r="C1493" s="20">
        <v>104271</v>
      </c>
      <c r="D1493" s="4" t="s">
        <v>231</v>
      </c>
      <c r="E1493" s="17">
        <v>6482.9</v>
      </c>
      <c r="F1493" s="78">
        <v>42809</v>
      </c>
      <c r="G1493" s="17">
        <f t="shared" si="47"/>
        <v>6482.9</v>
      </c>
      <c r="H1493" s="17">
        <f t="shared" si="48"/>
        <v>0</v>
      </c>
      <c r="I1493" s="21"/>
    </row>
    <row r="1494" spans="1:9" ht="15.75" x14ac:dyDescent="0.25">
      <c r="A1494" s="70">
        <v>42808</v>
      </c>
      <c r="B1494" s="71" t="s">
        <v>9295</v>
      </c>
      <c r="C1494" s="20">
        <v>104272</v>
      </c>
      <c r="D1494" s="15" t="s">
        <v>231</v>
      </c>
      <c r="E1494" s="16">
        <v>0</v>
      </c>
      <c r="F1494" s="145" t="s">
        <v>95</v>
      </c>
      <c r="G1494" s="16">
        <f t="shared" si="47"/>
        <v>0</v>
      </c>
      <c r="H1494" s="16">
        <f t="shared" si="48"/>
        <v>0</v>
      </c>
      <c r="I1494" s="21"/>
    </row>
    <row r="1495" spans="1:9" ht="15.75" x14ac:dyDescent="0.25">
      <c r="A1495" s="70">
        <v>42808</v>
      </c>
      <c r="B1495" s="71" t="s">
        <v>9296</v>
      </c>
      <c r="C1495" s="20">
        <v>104273</v>
      </c>
      <c r="D1495" s="4" t="s">
        <v>231</v>
      </c>
      <c r="E1495" s="17">
        <v>37906.199999999997</v>
      </c>
      <c r="F1495" s="78">
        <v>42809</v>
      </c>
      <c r="G1495" s="17">
        <f t="shared" si="47"/>
        <v>37906.199999999997</v>
      </c>
      <c r="H1495" s="17">
        <f t="shared" si="48"/>
        <v>0</v>
      </c>
      <c r="I1495" s="21"/>
    </row>
    <row r="1496" spans="1:9" ht="15.75" x14ac:dyDescent="0.25">
      <c r="A1496" s="70">
        <v>42808</v>
      </c>
      <c r="B1496" s="71" t="s">
        <v>9297</v>
      </c>
      <c r="C1496" s="20">
        <v>104274</v>
      </c>
      <c r="D1496" s="15" t="s">
        <v>26</v>
      </c>
      <c r="E1496" s="16">
        <v>0</v>
      </c>
      <c r="F1496" s="145" t="s">
        <v>95</v>
      </c>
      <c r="G1496" s="16">
        <f t="shared" si="47"/>
        <v>0</v>
      </c>
      <c r="H1496" s="16">
        <f t="shared" si="48"/>
        <v>0</v>
      </c>
      <c r="I1496" s="21"/>
    </row>
    <row r="1497" spans="1:9" ht="15.75" x14ac:dyDescent="0.25">
      <c r="A1497" s="70">
        <v>42808</v>
      </c>
      <c r="B1497" s="71" t="s">
        <v>9298</v>
      </c>
      <c r="C1497" s="20">
        <v>104275</v>
      </c>
      <c r="D1497" s="4" t="s">
        <v>26</v>
      </c>
      <c r="E1497" s="17">
        <v>19525.400000000001</v>
      </c>
      <c r="F1497" s="78">
        <v>42808</v>
      </c>
      <c r="G1497" s="17">
        <f t="shared" si="47"/>
        <v>19525.400000000001</v>
      </c>
      <c r="H1497" s="17">
        <f t="shared" si="48"/>
        <v>0</v>
      </c>
      <c r="I1497" s="21"/>
    </row>
    <row r="1498" spans="1:9" ht="15.75" x14ac:dyDescent="0.25">
      <c r="A1498" s="70">
        <v>42808</v>
      </c>
      <c r="B1498" s="71" t="s">
        <v>9299</v>
      </c>
      <c r="C1498" s="20">
        <v>104276</v>
      </c>
      <c r="D1498" s="4" t="s">
        <v>428</v>
      </c>
      <c r="E1498" s="17">
        <v>1680</v>
      </c>
      <c r="F1498" s="78">
        <v>42810</v>
      </c>
      <c r="G1498" s="17">
        <f t="shared" si="47"/>
        <v>1680</v>
      </c>
      <c r="H1498" s="17">
        <f t="shared" si="48"/>
        <v>0</v>
      </c>
      <c r="I1498" s="21"/>
    </row>
    <row r="1499" spans="1:9" ht="15.75" x14ac:dyDescent="0.25">
      <c r="A1499" s="70">
        <v>42808</v>
      </c>
      <c r="B1499" s="71" t="s">
        <v>9300</v>
      </c>
      <c r="C1499" s="20">
        <v>104277</v>
      </c>
      <c r="D1499" s="4" t="s">
        <v>69</v>
      </c>
      <c r="E1499" s="17">
        <v>4031.6</v>
      </c>
      <c r="F1499" s="78">
        <v>42808</v>
      </c>
      <c r="G1499" s="17">
        <f t="shared" si="47"/>
        <v>4031.6</v>
      </c>
      <c r="H1499" s="17">
        <f t="shared" si="48"/>
        <v>0</v>
      </c>
      <c r="I1499" s="21"/>
    </row>
    <row r="1500" spans="1:9" ht="15.75" x14ac:dyDescent="0.25">
      <c r="A1500" s="70">
        <v>42808</v>
      </c>
      <c r="B1500" s="71" t="s">
        <v>9301</v>
      </c>
      <c r="C1500" s="20">
        <v>104278</v>
      </c>
      <c r="D1500" s="4" t="s">
        <v>17</v>
      </c>
      <c r="E1500" s="17">
        <v>2124.4</v>
      </c>
      <c r="F1500" s="78">
        <v>42808</v>
      </c>
      <c r="G1500" s="17">
        <f t="shared" si="47"/>
        <v>2124.4</v>
      </c>
      <c r="H1500" s="17">
        <f t="shared" si="48"/>
        <v>0</v>
      </c>
      <c r="I1500" s="21"/>
    </row>
    <row r="1501" spans="1:9" ht="15.75" x14ac:dyDescent="0.25">
      <c r="A1501" s="70">
        <v>42808</v>
      </c>
      <c r="B1501" s="71" t="s">
        <v>9302</v>
      </c>
      <c r="C1501" s="20">
        <v>104279</v>
      </c>
      <c r="D1501" s="4" t="s">
        <v>222</v>
      </c>
      <c r="E1501" s="17">
        <v>20954.150000000001</v>
      </c>
      <c r="F1501" s="78">
        <v>42812</v>
      </c>
      <c r="G1501" s="17">
        <f t="shared" si="47"/>
        <v>20954.150000000001</v>
      </c>
      <c r="H1501" s="17">
        <f t="shared" si="48"/>
        <v>0</v>
      </c>
      <c r="I1501" s="21"/>
    </row>
    <row r="1502" spans="1:9" ht="15.75" x14ac:dyDescent="0.25">
      <c r="A1502" s="70">
        <v>42808</v>
      </c>
      <c r="B1502" s="71" t="s">
        <v>9303</v>
      </c>
      <c r="C1502" s="20">
        <v>104280</v>
      </c>
      <c r="D1502" s="4" t="s">
        <v>9304</v>
      </c>
      <c r="E1502" s="17">
        <v>6561.6</v>
      </c>
      <c r="F1502" s="78">
        <v>42808</v>
      </c>
      <c r="G1502" s="17">
        <f t="shared" si="47"/>
        <v>6561.6</v>
      </c>
      <c r="H1502" s="17">
        <f t="shared" si="48"/>
        <v>0</v>
      </c>
      <c r="I1502" s="21"/>
    </row>
    <row r="1503" spans="1:9" ht="15.75" x14ac:dyDescent="0.25">
      <c r="A1503" s="70">
        <v>42808</v>
      </c>
      <c r="B1503" s="71" t="s">
        <v>9305</v>
      </c>
      <c r="C1503" s="20">
        <v>104281</v>
      </c>
      <c r="D1503" s="4" t="s">
        <v>40</v>
      </c>
      <c r="E1503" s="17">
        <v>3053.2</v>
      </c>
      <c r="F1503" s="78">
        <v>42808</v>
      </c>
      <c r="G1503" s="17">
        <f t="shared" si="47"/>
        <v>3053.2</v>
      </c>
      <c r="H1503" s="17">
        <f t="shared" si="48"/>
        <v>0</v>
      </c>
      <c r="I1503" s="21"/>
    </row>
    <row r="1504" spans="1:9" ht="15.75" x14ac:dyDescent="0.25">
      <c r="A1504" s="70">
        <v>42808</v>
      </c>
      <c r="B1504" s="71" t="s">
        <v>9306</v>
      </c>
      <c r="C1504" s="20">
        <v>104282</v>
      </c>
      <c r="D1504" s="4" t="s">
        <v>509</v>
      </c>
      <c r="E1504" s="17">
        <v>7648.9</v>
      </c>
      <c r="F1504" s="78">
        <v>42808</v>
      </c>
      <c r="G1504" s="17">
        <f t="shared" si="47"/>
        <v>7648.9</v>
      </c>
      <c r="H1504" s="17">
        <f t="shared" si="48"/>
        <v>0</v>
      </c>
      <c r="I1504" s="21"/>
    </row>
    <row r="1505" spans="1:9" ht="15.75" x14ac:dyDescent="0.25">
      <c r="A1505" s="70">
        <v>42808</v>
      </c>
      <c r="B1505" s="71" t="s">
        <v>9307</v>
      </c>
      <c r="C1505" s="20">
        <v>104283</v>
      </c>
      <c r="D1505" s="15" t="s">
        <v>28</v>
      </c>
      <c r="E1505" s="16">
        <v>0</v>
      </c>
      <c r="F1505" s="145" t="s">
        <v>95</v>
      </c>
      <c r="G1505" s="16">
        <f t="shared" si="47"/>
        <v>0</v>
      </c>
      <c r="H1505" s="16">
        <f t="shared" si="48"/>
        <v>0</v>
      </c>
      <c r="I1505" s="21"/>
    </row>
    <row r="1506" spans="1:9" ht="15.75" x14ac:dyDescent="0.25">
      <c r="A1506" s="70">
        <v>42808</v>
      </c>
      <c r="B1506" s="71" t="s">
        <v>9308</v>
      </c>
      <c r="C1506" s="20">
        <v>104284</v>
      </c>
      <c r="D1506" s="4" t="s">
        <v>47</v>
      </c>
      <c r="E1506" s="17">
        <v>3780.5</v>
      </c>
      <c r="F1506" s="78">
        <v>42808</v>
      </c>
      <c r="G1506" s="17">
        <f t="shared" si="47"/>
        <v>3780.5</v>
      </c>
      <c r="H1506" s="17">
        <f t="shared" si="48"/>
        <v>0</v>
      </c>
      <c r="I1506" s="21"/>
    </row>
    <row r="1507" spans="1:9" ht="15.75" x14ac:dyDescent="0.25">
      <c r="A1507" s="70">
        <v>42808</v>
      </c>
      <c r="B1507" s="71" t="s">
        <v>9309</v>
      </c>
      <c r="C1507" s="20">
        <v>104285</v>
      </c>
      <c r="D1507" s="4" t="s">
        <v>28</v>
      </c>
      <c r="E1507" s="17">
        <v>4807.3999999999996</v>
      </c>
      <c r="F1507" s="78">
        <v>42808</v>
      </c>
      <c r="G1507" s="17">
        <f t="shared" si="47"/>
        <v>4807.3999999999996</v>
      </c>
      <c r="H1507" s="17">
        <f t="shared" si="48"/>
        <v>0</v>
      </c>
      <c r="I1507" s="21"/>
    </row>
    <row r="1508" spans="1:9" ht="15.75" x14ac:dyDescent="0.25">
      <c r="A1508" s="70">
        <v>42808</v>
      </c>
      <c r="B1508" s="71" t="s">
        <v>9310</v>
      </c>
      <c r="C1508" s="20">
        <v>104286</v>
      </c>
      <c r="D1508" s="4" t="s">
        <v>236</v>
      </c>
      <c r="E1508" s="17">
        <v>34961.1</v>
      </c>
      <c r="F1508" s="78">
        <v>42818</v>
      </c>
      <c r="G1508" s="17">
        <f t="shared" si="47"/>
        <v>34961.1</v>
      </c>
      <c r="H1508" s="17">
        <f t="shared" si="48"/>
        <v>0</v>
      </c>
      <c r="I1508" s="21"/>
    </row>
    <row r="1509" spans="1:9" ht="15.75" x14ac:dyDescent="0.25">
      <c r="A1509" s="70">
        <v>42808</v>
      </c>
      <c r="B1509" s="71" t="s">
        <v>9311</v>
      </c>
      <c r="C1509" s="20">
        <v>104287</v>
      </c>
      <c r="D1509" s="4" t="s">
        <v>222</v>
      </c>
      <c r="E1509" s="17">
        <v>44756.15</v>
      </c>
      <c r="F1509" s="78">
        <v>42812</v>
      </c>
      <c r="G1509" s="17">
        <f t="shared" si="47"/>
        <v>44756.15</v>
      </c>
      <c r="H1509" s="17">
        <f t="shared" si="48"/>
        <v>0</v>
      </c>
      <c r="I1509" s="21"/>
    </row>
    <row r="1510" spans="1:9" ht="15.75" x14ac:dyDescent="0.25">
      <c r="A1510" s="70">
        <v>42808</v>
      </c>
      <c r="B1510" s="71" t="s">
        <v>9312</v>
      </c>
      <c r="C1510" s="20">
        <v>104288</v>
      </c>
      <c r="D1510" s="4" t="s">
        <v>38</v>
      </c>
      <c r="E1510" s="17">
        <v>2982</v>
      </c>
      <c r="F1510" s="78">
        <v>42810</v>
      </c>
      <c r="G1510" s="17">
        <f t="shared" si="47"/>
        <v>2982</v>
      </c>
      <c r="H1510" s="17">
        <f t="shared" si="48"/>
        <v>0</v>
      </c>
      <c r="I1510" s="21"/>
    </row>
    <row r="1511" spans="1:9" ht="15.75" x14ac:dyDescent="0.25">
      <c r="A1511" s="70">
        <v>42808</v>
      </c>
      <c r="B1511" s="71" t="s">
        <v>9313</v>
      </c>
      <c r="C1511" s="20">
        <v>104289</v>
      </c>
      <c r="D1511" s="4" t="s">
        <v>49</v>
      </c>
      <c r="E1511" s="17">
        <v>9567.6</v>
      </c>
      <c r="F1511" s="83">
        <v>42811</v>
      </c>
      <c r="G1511" s="22">
        <f>3000+4000+2567.6</f>
        <v>9567.6</v>
      </c>
      <c r="H1511" s="22">
        <f t="shared" si="48"/>
        <v>0</v>
      </c>
      <c r="I1511" s="21"/>
    </row>
    <row r="1512" spans="1:9" ht="15.75" x14ac:dyDescent="0.25">
      <c r="A1512" s="70">
        <v>42808</v>
      </c>
      <c r="B1512" s="71" t="s">
        <v>9314</v>
      </c>
      <c r="C1512" s="20">
        <v>104290</v>
      </c>
      <c r="D1512" s="4" t="s">
        <v>35</v>
      </c>
      <c r="E1512" s="17">
        <v>9184.7999999999993</v>
      </c>
      <c r="F1512" s="78">
        <v>42810</v>
      </c>
      <c r="G1512" s="17">
        <f t="shared" si="47"/>
        <v>9184.7999999999993</v>
      </c>
      <c r="H1512" s="17">
        <f t="shared" si="48"/>
        <v>0</v>
      </c>
      <c r="I1512" s="21"/>
    </row>
    <row r="1513" spans="1:9" ht="15.75" x14ac:dyDescent="0.25">
      <c r="A1513" s="70">
        <v>42808</v>
      </c>
      <c r="B1513" s="71" t="s">
        <v>9315</v>
      </c>
      <c r="C1513" s="20">
        <v>104291</v>
      </c>
      <c r="D1513" s="4" t="s">
        <v>32</v>
      </c>
      <c r="E1513" s="17">
        <v>6013.7</v>
      </c>
      <c r="F1513" s="78">
        <v>42810</v>
      </c>
      <c r="G1513" s="17">
        <f t="shared" si="47"/>
        <v>6013.7</v>
      </c>
      <c r="H1513" s="17">
        <f t="shared" si="48"/>
        <v>0</v>
      </c>
      <c r="I1513" s="21"/>
    </row>
    <row r="1514" spans="1:9" ht="15.75" x14ac:dyDescent="0.25">
      <c r="A1514" s="70">
        <v>42808</v>
      </c>
      <c r="B1514" s="71" t="s">
        <v>9316</v>
      </c>
      <c r="C1514" s="20">
        <v>104292</v>
      </c>
      <c r="D1514" s="4" t="s">
        <v>40</v>
      </c>
      <c r="E1514" s="17">
        <v>4013.6</v>
      </c>
      <c r="F1514" s="78">
        <v>42810</v>
      </c>
      <c r="G1514" s="17">
        <f t="shared" si="47"/>
        <v>4013.6</v>
      </c>
      <c r="H1514" s="17">
        <f t="shared" si="48"/>
        <v>0</v>
      </c>
      <c r="I1514" s="21"/>
    </row>
    <row r="1515" spans="1:9" ht="15.75" x14ac:dyDescent="0.25">
      <c r="A1515" s="70">
        <v>42808</v>
      </c>
      <c r="B1515" s="71" t="s">
        <v>9317</v>
      </c>
      <c r="C1515" s="20">
        <v>104293</v>
      </c>
      <c r="D1515" s="4" t="s">
        <v>250</v>
      </c>
      <c r="E1515" s="17">
        <v>4158.2</v>
      </c>
      <c r="F1515" s="78">
        <v>42810</v>
      </c>
      <c r="G1515" s="17">
        <f t="shared" si="47"/>
        <v>4158.2</v>
      </c>
      <c r="H1515" s="17">
        <f t="shared" si="48"/>
        <v>0</v>
      </c>
      <c r="I1515" s="21"/>
    </row>
    <row r="1516" spans="1:9" ht="15.75" x14ac:dyDescent="0.25">
      <c r="A1516" s="70">
        <v>42808</v>
      </c>
      <c r="B1516" s="71" t="s">
        <v>9318</v>
      </c>
      <c r="C1516" s="20">
        <v>104294</v>
      </c>
      <c r="D1516" s="4" t="s">
        <v>51</v>
      </c>
      <c r="E1516" s="17">
        <v>3250.4</v>
      </c>
      <c r="F1516" s="78">
        <v>42810</v>
      </c>
      <c r="G1516" s="17">
        <f t="shared" si="47"/>
        <v>3250.4</v>
      </c>
      <c r="H1516" s="17">
        <f t="shared" si="48"/>
        <v>0</v>
      </c>
      <c r="I1516" s="21"/>
    </row>
    <row r="1517" spans="1:9" ht="15.75" x14ac:dyDescent="0.25">
      <c r="A1517" s="70">
        <v>42808</v>
      </c>
      <c r="B1517" s="71" t="s">
        <v>9319</v>
      </c>
      <c r="C1517" s="20">
        <v>104295</v>
      </c>
      <c r="D1517" s="4" t="s">
        <v>43</v>
      </c>
      <c r="E1517" s="17">
        <v>2506</v>
      </c>
      <c r="F1517" s="78">
        <v>42810</v>
      </c>
      <c r="G1517" s="17">
        <f t="shared" si="47"/>
        <v>2506</v>
      </c>
      <c r="H1517" s="17">
        <f t="shared" si="48"/>
        <v>0</v>
      </c>
      <c r="I1517" s="21"/>
    </row>
    <row r="1518" spans="1:9" ht="15.75" x14ac:dyDescent="0.25">
      <c r="A1518" s="70">
        <v>42808</v>
      </c>
      <c r="B1518" s="71" t="s">
        <v>9320</v>
      </c>
      <c r="C1518" s="20">
        <v>104296</v>
      </c>
      <c r="D1518" s="4" t="s">
        <v>120</v>
      </c>
      <c r="E1518" s="17">
        <v>1310.2</v>
      </c>
      <c r="F1518" s="78">
        <v>42808</v>
      </c>
      <c r="G1518" s="17">
        <f t="shared" si="47"/>
        <v>1310.2</v>
      </c>
      <c r="H1518" s="17">
        <f t="shared" si="48"/>
        <v>0</v>
      </c>
      <c r="I1518" s="21"/>
    </row>
    <row r="1519" spans="1:9" ht="15.75" x14ac:dyDescent="0.25">
      <c r="A1519" s="70">
        <v>42808</v>
      </c>
      <c r="B1519" s="71" t="s">
        <v>9321</v>
      </c>
      <c r="C1519" s="20">
        <v>104297</v>
      </c>
      <c r="D1519" s="4" t="s">
        <v>289</v>
      </c>
      <c r="E1519" s="17">
        <v>135881.9</v>
      </c>
      <c r="F1519" s="78">
        <v>42818</v>
      </c>
      <c r="G1519" s="17">
        <f>4370.71+131511.19</f>
        <v>135881.9</v>
      </c>
      <c r="H1519" s="17">
        <f t="shared" si="48"/>
        <v>0</v>
      </c>
      <c r="I1519" s="21"/>
    </row>
    <row r="1520" spans="1:9" ht="15.75" x14ac:dyDescent="0.25">
      <c r="A1520" s="70">
        <v>42808</v>
      </c>
      <c r="B1520" s="71" t="s">
        <v>9322</v>
      </c>
      <c r="C1520" s="20">
        <v>104298</v>
      </c>
      <c r="D1520" s="4" t="s">
        <v>1259</v>
      </c>
      <c r="E1520" s="17">
        <v>1955</v>
      </c>
      <c r="F1520" s="78">
        <v>42808</v>
      </c>
      <c r="G1520" s="17">
        <f t="shared" si="47"/>
        <v>1955</v>
      </c>
      <c r="H1520" s="17">
        <f t="shared" si="48"/>
        <v>0</v>
      </c>
      <c r="I1520" s="21"/>
    </row>
    <row r="1521" spans="1:9" ht="15.75" x14ac:dyDescent="0.25">
      <c r="A1521" s="70">
        <v>42808</v>
      </c>
      <c r="B1521" s="71" t="s">
        <v>9323</v>
      </c>
      <c r="C1521" s="20">
        <v>104299</v>
      </c>
      <c r="D1521" s="4" t="s">
        <v>83</v>
      </c>
      <c r="E1521" s="17">
        <v>3586.8</v>
      </c>
      <c r="F1521" s="78">
        <v>42808</v>
      </c>
      <c r="G1521" s="17">
        <f t="shared" si="47"/>
        <v>3586.8</v>
      </c>
      <c r="H1521" s="17">
        <f t="shared" si="48"/>
        <v>0</v>
      </c>
      <c r="I1521" s="21"/>
    </row>
    <row r="1522" spans="1:9" ht="15.75" x14ac:dyDescent="0.25">
      <c r="A1522" s="70">
        <v>42808</v>
      </c>
      <c r="B1522" s="71" t="s">
        <v>9324</v>
      </c>
      <c r="C1522" s="20">
        <v>104300</v>
      </c>
      <c r="D1522" s="4" t="s">
        <v>281</v>
      </c>
      <c r="E1522" s="17">
        <v>1303.8</v>
      </c>
      <c r="F1522" s="78">
        <v>42808</v>
      </c>
      <c r="G1522" s="17">
        <f t="shared" si="47"/>
        <v>1303.8</v>
      </c>
      <c r="H1522" s="17">
        <f t="shared" si="48"/>
        <v>0</v>
      </c>
      <c r="I1522" s="21"/>
    </row>
    <row r="1523" spans="1:9" ht="15.75" x14ac:dyDescent="0.25">
      <c r="A1523" s="70">
        <v>42808</v>
      </c>
      <c r="B1523" s="71" t="s">
        <v>9325</v>
      </c>
      <c r="C1523" s="20">
        <v>104301</v>
      </c>
      <c r="D1523" s="4" t="s">
        <v>103</v>
      </c>
      <c r="E1523" s="17">
        <v>3685.5</v>
      </c>
      <c r="F1523" s="78">
        <v>42809</v>
      </c>
      <c r="G1523" s="17">
        <f t="shared" si="47"/>
        <v>3685.5</v>
      </c>
      <c r="H1523" s="17">
        <f t="shared" si="48"/>
        <v>0</v>
      </c>
      <c r="I1523" s="21"/>
    </row>
    <row r="1524" spans="1:9" ht="15.75" x14ac:dyDescent="0.25">
      <c r="A1524" s="70">
        <v>42808</v>
      </c>
      <c r="B1524" s="71" t="s">
        <v>9326</v>
      </c>
      <c r="C1524" s="20">
        <v>104302</v>
      </c>
      <c r="D1524" s="4" t="s">
        <v>99</v>
      </c>
      <c r="E1524" s="17">
        <v>1884.7</v>
      </c>
      <c r="F1524" s="78">
        <v>42808</v>
      </c>
      <c r="G1524" s="17">
        <f t="shared" si="47"/>
        <v>1884.7</v>
      </c>
      <c r="H1524" s="17">
        <f t="shared" si="48"/>
        <v>0</v>
      </c>
      <c r="I1524" s="21"/>
    </row>
    <row r="1525" spans="1:9" ht="15.75" x14ac:dyDescent="0.25">
      <c r="A1525" s="70">
        <v>42808</v>
      </c>
      <c r="B1525" s="71" t="s">
        <v>9327</v>
      </c>
      <c r="C1525" s="20">
        <v>104303</v>
      </c>
      <c r="D1525" s="4" t="s">
        <v>101</v>
      </c>
      <c r="E1525" s="17">
        <v>944.7</v>
      </c>
      <c r="F1525" s="78">
        <v>42808</v>
      </c>
      <c r="G1525" s="17">
        <f t="shared" si="47"/>
        <v>944.7</v>
      </c>
      <c r="H1525" s="17">
        <f t="shared" si="48"/>
        <v>0</v>
      </c>
      <c r="I1525" s="21"/>
    </row>
    <row r="1526" spans="1:9" ht="15.75" x14ac:dyDescent="0.25">
      <c r="A1526" s="70">
        <v>42808</v>
      </c>
      <c r="B1526" s="71" t="s">
        <v>9328</v>
      </c>
      <c r="C1526" s="20">
        <v>104304</v>
      </c>
      <c r="D1526" s="4" t="s">
        <v>1081</v>
      </c>
      <c r="E1526" s="17">
        <v>385</v>
      </c>
      <c r="F1526" s="78">
        <v>42808</v>
      </c>
      <c r="G1526" s="17">
        <f t="shared" si="47"/>
        <v>385</v>
      </c>
      <c r="H1526" s="17">
        <f t="shared" si="48"/>
        <v>0</v>
      </c>
      <c r="I1526" s="21"/>
    </row>
    <row r="1527" spans="1:9" ht="15.75" x14ac:dyDescent="0.25">
      <c r="A1527" s="70">
        <v>42808</v>
      </c>
      <c r="B1527" s="71" t="s">
        <v>9329</v>
      </c>
      <c r="C1527" s="20">
        <v>104305</v>
      </c>
      <c r="D1527" s="4" t="s">
        <v>293</v>
      </c>
      <c r="E1527" s="17">
        <v>1172</v>
      </c>
      <c r="F1527" s="78">
        <v>42812</v>
      </c>
      <c r="G1527" s="17">
        <f t="shared" si="47"/>
        <v>1172</v>
      </c>
      <c r="H1527" s="17">
        <f t="shared" si="48"/>
        <v>0</v>
      </c>
      <c r="I1527" s="21"/>
    </row>
    <row r="1528" spans="1:9" ht="15.75" x14ac:dyDescent="0.25">
      <c r="A1528" s="70">
        <v>42808</v>
      </c>
      <c r="B1528" s="71" t="s">
        <v>9330</v>
      </c>
      <c r="C1528" s="20">
        <v>104306</v>
      </c>
      <c r="D1528" s="4" t="s">
        <v>92</v>
      </c>
      <c r="E1528" s="17">
        <v>1473.6</v>
      </c>
      <c r="F1528" s="78">
        <v>42808</v>
      </c>
      <c r="G1528" s="17">
        <f t="shared" si="47"/>
        <v>1473.6</v>
      </c>
      <c r="H1528" s="17">
        <f t="shared" si="48"/>
        <v>0</v>
      </c>
      <c r="I1528" s="21"/>
    </row>
    <row r="1529" spans="1:9" ht="15.75" x14ac:dyDescent="0.25">
      <c r="A1529" s="70">
        <v>42808</v>
      </c>
      <c r="B1529" s="71" t="s">
        <v>9331</v>
      </c>
      <c r="C1529" s="20">
        <v>104307</v>
      </c>
      <c r="D1529" s="4" t="s">
        <v>448</v>
      </c>
      <c r="E1529" s="17">
        <v>196.3</v>
      </c>
      <c r="F1529" s="78">
        <v>42808</v>
      </c>
      <c r="G1529" s="17">
        <f t="shared" si="47"/>
        <v>196.3</v>
      </c>
      <c r="H1529" s="17">
        <f t="shared" si="48"/>
        <v>0</v>
      </c>
      <c r="I1529" s="21"/>
    </row>
    <row r="1530" spans="1:9" ht="15.75" x14ac:dyDescent="0.25">
      <c r="A1530" s="70">
        <v>42808</v>
      </c>
      <c r="B1530" s="71" t="s">
        <v>9332</v>
      </c>
      <c r="C1530" s="20">
        <v>104308</v>
      </c>
      <c r="D1530" s="4" t="s">
        <v>88</v>
      </c>
      <c r="E1530" s="17">
        <v>5934</v>
      </c>
      <c r="F1530" s="78">
        <v>42808</v>
      </c>
      <c r="G1530" s="17">
        <f t="shared" si="47"/>
        <v>5934</v>
      </c>
      <c r="H1530" s="17">
        <f t="shared" si="48"/>
        <v>0</v>
      </c>
      <c r="I1530" s="21"/>
    </row>
    <row r="1531" spans="1:9" ht="15.75" x14ac:dyDescent="0.25">
      <c r="A1531" s="70">
        <v>42808</v>
      </c>
      <c r="B1531" s="71" t="s">
        <v>9333</v>
      </c>
      <c r="C1531" s="20">
        <v>104309</v>
      </c>
      <c r="D1531" s="4" t="s">
        <v>1256</v>
      </c>
      <c r="E1531" s="17">
        <v>2136.6999999999998</v>
      </c>
      <c r="F1531" s="78">
        <v>42808</v>
      </c>
      <c r="G1531" s="17">
        <f t="shared" si="47"/>
        <v>2136.6999999999998</v>
      </c>
      <c r="H1531" s="17">
        <f t="shared" si="48"/>
        <v>0</v>
      </c>
      <c r="I1531" s="21"/>
    </row>
    <row r="1532" spans="1:9" ht="15.75" x14ac:dyDescent="0.25">
      <c r="A1532" s="70">
        <v>42808</v>
      </c>
      <c r="B1532" s="71" t="s">
        <v>9334</v>
      </c>
      <c r="C1532" s="20">
        <v>104310</v>
      </c>
      <c r="D1532" s="4" t="s">
        <v>105</v>
      </c>
      <c r="E1532" s="17">
        <v>205.2</v>
      </c>
      <c r="F1532" s="78">
        <v>42809</v>
      </c>
      <c r="G1532" s="17">
        <f t="shared" si="47"/>
        <v>205.2</v>
      </c>
      <c r="H1532" s="17">
        <f t="shared" si="48"/>
        <v>0</v>
      </c>
      <c r="I1532" s="21"/>
    </row>
    <row r="1533" spans="1:9" ht="15.75" x14ac:dyDescent="0.25">
      <c r="A1533" s="70">
        <v>42808</v>
      </c>
      <c r="B1533" s="71" t="s">
        <v>9335</v>
      </c>
      <c r="C1533" s="20">
        <v>104311</v>
      </c>
      <c r="D1533" s="4" t="s">
        <v>109</v>
      </c>
      <c r="E1533" s="17">
        <v>3905.3</v>
      </c>
      <c r="F1533" s="78">
        <v>42808</v>
      </c>
      <c r="G1533" s="17">
        <f t="shared" si="47"/>
        <v>3905.3</v>
      </c>
      <c r="H1533" s="17">
        <f t="shared" si="48"/>
        <v>0</v>
      </c>
      <c r="I1533" s="21"/>
    </row>
    <row r="1534" spans="1:9" ht="15.75" x14ac:dyDescent="0.25">
      <c r="A1534" s="70">
        <v>42808</v>
      </c>
      <c r="B1534" s="71" t="s">
        <v>9336</v>
      </c>
      <c r="C1534" s="20">
        <v>104312</v>
      </c>
      <c r="D1534" s="4" t="s">
        <v>1325</v>
      </c>
      <c r="E1534" s="17">
        <v>1854.4</v>
      </c>
      <c r="F1534" s="78">
        <v>42808</v>
      </c>
      <c r="G1534" s="17">
        <f t="shared" si="47"/>
        <v>1854.4</v>
      </c>
      <c r="H1534" s="17">
        <f t="shared" si="48"/>
        <v>0</v>
      </c>
      <c r="I1534" s="21"/>
    </row>
    <row r="1535" spans="1:9" ht="15.75" x14ac:dyDescent="0.25">
      <c r="A1535" s="70">
        <v>42808</v>
      </c>
      <c r="B1535" s="71" t="s">
        <v>9337</v>
      </c>
      <c r="C1535" s="20">
        <v>104313</v>
      </c>
      <c r="D1535" s="4" t="s">
        <v>291</v>
      </c>
      <c r="E1535" s="17">
        <v>2342.1999999999998</v>
      </c>
      <c r="F1535" s="78">
        <v>42808</v>
      </c>
      <c r="G1535" s="17">
        <f t="shared" si="47"/>
        <v>2342.1999999999998</v>
      </c>
      <c r="H1535" s="17">
        <f t="shared" si="48"/>
        <v>0</v>
      </c>
      <c r="I1535" s="21"/>
    </row>
    <row r="1536" spans="1:9" ht="15.75" x14ac:dyDescent="0.25">
      <c r="A1536" s="70">
        <v>42808</v>
      </c>
      <c r="B1536" s="71" t="s">
        <v>9338</v>
      </c>
      <c r="C1536" s="20">
        <v>104314</v>
      </c>
      <c r="D1536" s="4" t="s">
        <v>240</v>
      </c>
      <c r="E1536" s="17">
        <v>4831.2</v>
      </c>
      <c r="F1536" s="78">
        <v>42808</v>
      </c>
      <c r="G1536" s="17">
        <f t="shared" si="47"/>
        <v>4831.2</v>
      </c>
      <c r="H1536" s="17">
        <f t="shared" si="48"/>
        <v>0</v>
      </c>
      <c r="I1536" s="21"/>
    </row>
    <row r="1537" spans="1:9" ht="15.75" x14ac:dyDescent="0.25">
      <c r="A1537" s="70">
        <v>42808</v>
      </c>
      <c r="B1537" s="71" t="s">
        <v>9339</v>
      </c>
      <c r="C1537" s="20">
        <v>104315</v>
      </c>
      <c r="D1537" s="4" t="s">
        <v>341</v>
      </c>
      <c r="E1537" s="17">
        <v>7603.2</v>
      </c>
      <c r="F1537" s="78">
        <v>42808</v>
      </c>
      <c r="G1537" s="17">
        <f t="shared" si="47"/>
        <v>7603.2</v>
      </c>
      <c r="H1537" s="17">
        <f t="shared" si="48"/>
        <v>0</v>
      </c>
      <c r="I1537" s="21"/>
    </row>
    <row r="1538" spans="1:9" ht="15.75" x14ac:dyDescent="0.25">
      <c r="A1538" s="70">
        <v>42808</v>
      </c>
      <c r="B1538" s="71" t="s">
        <v>9340</v>
      </c>
      <c r="C1538" s="20">
        <v>104316</v>
      </c>
      <c r="D1538" s="4" t="s">
        <v>1380</v>
      </c>
      <c r="E1538" s="17">
        <v>31953.200000000001</v>
      </c>
      <c r="F1538" s="78">
        <v>42808</v>
      </c>
      <c r="G1538" s="17">
        <f t="shared" si="47"/>
        <v>31953.200000000001</v>
      </c>
      <c r="H1538" s="17">
        <f t="shared" si="48"/>
        <v>0</v>
      </c>
      <c r="I1538" s="21"/>
    </row>
    <row r="1539" spans="1:9" ht="15.75" x14ac:dyDescent="0.25">
      <c r="A1539" s="70">
        <v>42808</v>
      </c>
      <c r="B1539" s="71" t="s">
        <v>9341</v>
      </c>
      <c r="C1539" s="20">
        <v>104317</v>
      </c>
      <c r="D1539" s="4" t="s">
        <v>30</v>
      </c>
      <c r="E1539" s="17">
        <v>2889.6</v>
      </c>
      <c r="F1539" s="78">
        <v>42808</v>
      </c>
      <c r="G1539" s="17">
        <f t="shared" si="47"/>
        <v>2889.6</v>
      </c>
      <c r="H1539" s="17">
        <f t="shared" si="48"/>
        <v>0</v>
      </c>
      <c r="I1539" s="21"/>
    </row>
    <row r="1540" spans="1:9" ht="15.75" x14ac:dyDescent="0.25">
      <c r="A1540" s="70">
        <v>42808</v>
      </c>
      <c r="B1540" s="71" t="s">
        <v>9342</v>
      </c>
      <c r="C1540" s="20">
        <v>104318</v>
      </c>
      <c r="D1540" s="4" t="s">
        <v>1830</v>
      </c>
      <c r="E1540" s="17">
        <v>12021.3</v>
      </c>
      <c r="F1540" s="78">
        <v>42808</v>
      </c>
      <c r="G1540" s="17">
        <f t="shared" ref="G1540:G1603" si="49">E1540</f>
        <v>12021.3</v>
      </c>
      <c r="H1540" s="17">
        <f t="shared" ref="H1540:H1603" si="50">E1540-G1540</f>
        <v>0</v>
      </c>
      <c r="I1540" s="21"/>
    </row>
    <row r="1541" spans="1:9" ht="15.75" x14ac:dyDescent="0.25">
      <c r="A1541" s="70">
        <v>42808</v>
      </c>
      <c r="B1541" s="71" t="s">
        <v>9343</v>
      </c>
      <c r="C1541" s="20">
        <v>104319</v>
      </c>
      <c r="D1541" s="4" t="s">
        <v>125</v>
      </c>
      <c r="E1541" s="17">
        <v>6202</v>
      </c>
      <c r="F1541" s="78">
        <v>42808</v>
      </c>
      <c r="G1541" s="17">
        <f t="shared" si="49"/>
        <v>6202</v>
      </c>
      <c r="H1541" s="17">
        <f t="shared" si="50"/>
        <v>0</v>
      </c>
      <c r="I1541" s="21"/>
    </row>
    <row r="1542" spans="1:9" ht="15.75" x14ac:dyDescent="0.25">
      <c r="A1542" s="70">
        <v>42808</v>
      </c>
      <c r="B1542" s="71" t="s">
        <v>9344</v>
      </c>
      <c r="C1542" s="20">
        <v>104320</v>
      </c>
      <c r="D1542" s="4" t="s">
        <v>131</v>
      </c>
      <c r="E1542" s="17">
        <v>13585.4</v>
      </c>
      <c r="F1542" s="78">
        <v>42808</v>
      </c>
      <c r="G1542" s="17">
        <f t="shared" si="49"/>
        <v>13585.4</v>
      </c>
      <c r="H1542" s="17">
        <f t="shared" si="50"/>
        <v>0</v>
      </c>
      <c r="I1542" s="21"/>
    </row>
    <row r="1543" spans="1:9" ht="15.75" x14ac:dyDescent="0.25">
      <c r="A1543" s="70">
        <v>42808</v>
      </c>
      <c r="B1543" s="71" t="s">
        <v>9345</v>
      </c>
      <c r="C1543" s="20">
        <v>104321</v>
      </c>
      <c r="D1543" s="4" t="s">
        <v>45</v>
      </c>
      <c r="E1543" s="17">
        <v>3654</v>
      </c>
      <c r="F1543" s="78">
        <v>42808</v>
      </c>
      <c r="G1543" s="17">
        <f t="shared" si="49"/>
        <v>3654</v>
      </c>
      <c r="H1543" s="17">
        <f t="shared" si="50"/>
        <v>0</v>
      </c>
      <c r="I1543" s="21"/>
    </row>
    <row r="1544" spans="1:9" ht="15.75" x14ac:dyDescent="0.25">
      <c r="A1544" s="70">
        <v>42808</v>
      </c>
      <c r="B1544" s="71" t="s">
        <v>9346</v>
      </c>
      <c r="C1544" s="20">
        <v>104322</v>
      </c>
      <c r="D1544" s="4" t="s">
        <v>45</v>
      </c>
      <c r="E1544" s="17">
        <v>516</v>
      </c>
      <c r="F1544" s="78">
        <v>42808</v>
      </c>
      <c r="G1544" s="17">
        <f t="shared" si="49"/>
        <v>516</v>
      </c>
      <c r="H1544" s="17">
        <f t="shared" si="50"/>
        <v>0</v>
      </c>
      <c r="I1544" s="21"/>
    </row>
    <row r="1545" spans="1:9" ht="15.75" x14ac:dyDescent="0.25">
      <c r="A1545" s="70">
        <v>42808</v>
      </c>
      <c r="B1545" s="71" t="s">
        <v>9347</v>
      </c>
      <c r="C1545" s="20">
        <v>104323</v>
      </c>
      <c r="D1545" s="4" t="s">
        <v>331</v>
      </c>
      <c r="E1545" s="17">
        <v>2390</v>
      </c>
      <c r="F1545" s="78">
        <v>42808</v>
      </c>
      <c r="G1545" s="17">
        <f t="shared" si="49"/>
        <v>2390</v>
      </c>
      <c r="H1545" s="17">
        <f t="shared" si="50"/>
        <v>0</v>
      </c>
      <c r="I1545" s="21"/>
    </row>
    <row r="1546" spans="1:9" ht="15.75" x14ac:dyDescent="0.25">
      <c r="A1546" s="70">
        <v>42808</v>
      </c>
      <c r="B1546" s="71" t="s">
        <v>9348</v>
      </c>
      <c r="C1546" s="20">
        <v>104324</v>
      </c>
      <c r="D1546" s="4" t="s">
        <v>57</v>
      </c>
      <c r="E1546" s="17">
        <v>568.70000000000005</v>
      </c>
      <c r="F1546" s="78">
        <v>42808</v>
      </c>
      <c r="G1546" s="17">
        <f t="shared" si="49"/>
        <v>568.70000000000005</v>
      </c>
      <c r="H1546" s="17">
        <f t="shared" si="50"/>
        <v>0</v>
      </c>
      <c r="I1546" s="21"/>
    </row>
    <row r="1547" spans="1:9" ht="15.75" x14ac:dyDescent="0.25">
      <c r="A1547" s="70">
        <v>42808</v>
      </c>
      <c r="B1547" s="71" t="s">
        <v>9349</v>
      </c>
      <c r="C1547" s="20">
        <v>104325</v>
      </c>
      <c r="D1547" s="4" t="s">
        <v>184</v>
      </c>
      <c r="E1547" s="17">
        <v>906.5</v>
      </c>
      <c r="F1547" s="78">
        <v>42808</v>
      </c>
      <c r="G1547" s="17">
        <f t="shared" si="49"/>
        <v>906.5</v>
      </c>
      <c r="H1547" s="17">
        <f t="shared" si="50"/>
        <v>0</v>
      </c>
      <c r="I1547" s="21"/>
    </row>
    <row r="1548" spans="1:9" ht="15.75" x14ac:dyDescent="0.25">
      <c r="A1548" s="70">
        <v>42808</v>
      </c>
      <c r="B1548" s="71" t="s">
        <v>9350</v>
      </c>
      <c r="C1548" s="20">
        <v>104326</v>
      </c>
      <c r="D1548" s="4" t="s">
        <v>61</v>
      </c>
      <c r="E1548" s="17">
        <v>7660</v>
      </c>
      <c r="F1548" s="78">
        <v>42808</v>
      </c>
      <c r="G1548" s="17">
        <f t="shared" si="49"/>
        <v>7660</v>
      </c>
      <c r="H1548" s="17">
        <f t="shared" si="50"/>
        <v>0</v>
      </c>
      <c r="I1548" s="21"/>
    </row>
    <row r="1549" spans="1:9" ht="15.75" x14ac:dyDescent="0.25">
      <c r="A1549" s="70">
        <v>42808</v>
      </c>
      <c r="B1549" s="71" t="s">
        <v>9351</v>
      </c>
      <c r="C1549" s="20">
        <v>104327</v>
      </c>
      <c r="D1549" s="4" t="s">
        <v>188</v>
      </c>
      <c r="E1549" s="17">
        <v>3036</v>
      </c>
      <c r="F1549" s="78">
        <v>42808</v>
      </c>
      <c r="G1549" s="17">
        <f t="shared" si="49"/>
        <v>3036</v>
      </c>
      <c r="H1549" s="17">
        <f t="shared" si="50"/>
        <v>0</v>
      </c>
      <c r="I1549" s="21"/>
    </row>
    <row r="1550" spans="1:9" ht="15.75" x14ac:dyDescent="0.25">
      <c r="A1550" s="70">
        <v>42808</v>
      </c>
      <c r="B1550" s="71" t="s">
        <v>9352</v>
      </c>
      <c r="C1550" s="20">
        <v>104328</v>
      </c>
      <c r="D1550" s="4" t="s">
        <v>1116</v>
      </c>
      <c r="E1550" s="17">
        <v>3191.8</v>
      </c>
      <c r="F1550" s="78">
        <v>42809</v>
      </c>
      <c r="G1550" s="17">
        <f t="shared" si="49"/>
        <v>3191.8</v>
      </c>
      <c r="H1550" s="17">
        <f t="shared" si="50"/>
        <v>0</v>
      </c>
      <c r="I1550" s="21"/>
    </row>
    <row r="1551" spans="1:9" ht="15.75" x14ac:dyDescent="0.25">
      <c r="A1551" s="70">
        <v>42808</v>
      </c>
      <c r="B1551" s="71" t="s">
        <v>9353</v>
      </c>
      <c r="C1551" s="20">
        <v>104329</v>
      </c>
      <c r="D1551" s="4" t="s">
        <v>459</v>
      </c>
      <c r="E1551" s="17">
        <v>1857.6</v>
      </c>
      <c r="F1551" s="78">
        <v>42808</v>
      </c>
      <c r="G1551" s="17">
        <f t="shared" si="49"/>
        <v>1857.6</v>
      </c>
      <c r="H1551" s="17">
        <f t="shared" si="50"/>
        <v>0</v>
      </c>
      <c r="I1551" s="21"/>
    </row>
    <row r="1552" spans="1:9" ht="15.75" x14ac:dyDescent="0.25">
      <c r="A1552" s="70">
        <v>42808</v>
      </c>
      <c r="B1552" s="71" t="s">
        <v>9354</v>
      </c>
      <c r="C1552" s="20">
        <v>104330</v>
      </c>
      <c r="D1552" s="4" t="s">
        <v>186</v>
      </c>
      <c r="E1552" s="17">
        <v>2853</v>
      </c>
      <c r="F1552" s="78">
        <v>42812</v>
      </c>
      <c r="G1552" s="17">
        <f t="shared" si="49"/>
        <v>2853</v>
      </c>
      <c r="H1552" s="17">
        <f t="shared" si="50"/>
        <v>0</v>
      </c>
      <c r="I1552" s="21"/>
    </row>
    <row r="1553" spans="1:9" ht="15.75" x14ac:dyDescent="0.25">
      <c r="A1553" s="70">
        <v>42808</v>
      </c>
      <c r="B1553" s="71" t="s">
        <v>9355</v>
      </c>
      <c r="C1553" s="20">
        <v>104331</v>
      </c>
      <c r="D1553" s="4" t="s">
        <v>858</v>
      </c>
      <c r="E1553" s="17">
        <v>392</v>
      </c>
      <c r="F1553" s="78">
        <v>42808</v>
      </c>
      <c r="G1553" s="17">
        <f t="shared" si="49"/>
        <v>392</v>
      </c>
      <c r="H1553" s="17">
        <f t="shared" si="50"/>
        <v>0</v>
      </c>
      <c r="I1553" s="21"/>
    </row>
    <row r="1554" spans="1:9" ht="15.75" x14ac:dyDescent="0.25">
      <c r="A1554" s="70">
        <v>42808</v>
      </c>
      <c r="B1554" s="71" t="s">
        <v>9356</v>
      </c>
      <c r="C1554" s="20">
        <v>104332</v>
      </c>
      <c r="D1554" s="4" t="s">
        <v>85</v>
      </c>
      <c r="E1554" s="17">
        <v>6722</v>
      </c>
      <c r="F1554" s="78">
        <v>42808</v>
      </c>
      <c r="G1554" s="17">
        <f t="shared" si="49"/>
        <v>6722</v>
      </c>
      <c r="H1554" s="17">
        <f t="shared" si="50"/>
        <v>0</v>
      </c>
      <c r="I1554" s="21"/>
    </row>
    <row r="1555" spans="1:9" ht="15.75" x14ac:dyDescent="0.25">
      <c r="A1555" s="70">
        <v>42808</v>
      </c>
      <c r="B1555" s="71" t="s">
        <v>9357</v>
      </c>
      <c r="C1555" s="20">
        <v>104333</v>
      </c>
      <c r="D1555" s="4" t="s">
        <v>531</v>
      </c>
      <c r="E1555" s="17">
        <v>30967.200000000001</v>
      </c>
      <c r="F1555" s="78">
        <v>42809</v>
      </c>
      <c r="G1555" s="17">
        <f t="shared" si="49"/>
        <v>30967.200000000001</v>
      </c>
      <c r="H1555" s="17">
        <f t="shared" si="50"/>
        <v>0</v>
      </c>
      <c r="I1555" s="21"/>
    </row>
    <row r="1556" spans="1:9" ht="15.75" x14ac:dyDescent="0.25">
      <c r="A1556" s="70">
        <v>42808</v>
      </c>
      <c r="B1556" s="71" t="s">
        <v>9358</v>
      </c>
      <c r="C1556" s="20">
        <v>104334</v>
      </c>
      <c r="D1556" s="4" t="s">
        <v>30</v>
      </c>
      <c r="E1556" s="17">
        <v>352.3</v>
      </c>
      <c r="F1556" s="78">
        <v>42808</v>
      </c>
      <c r="G1556" s="17">
        <f t="shared" si="49"/>
        <v>352.3</v>
      </c>
      <c r="H1556" s="17">
        <f t="shared" si="50"/>
        <v>0</v>
      </c>
      <c r="I1556" s="21"/>
    </row>
    <row r="1557" spans="1:9" ht="15.75" x14ac:dyDescent="0.25">
      <c r="A1557" s="70">
        <v>42808</v>
      </c>
      <c r="B1557" s="71" t="s">
        <v>9359</v>
      </c>
      <c r="C1557" s="20">
        <v>104335</v>
      </c>
      <c r="D1557" s="4" t="s">
        <v>358</v>
      </c>
      <c r="E1557" s="17">
        <v>34844.400000000001</v>
      </c>
      <c r="F1557" s="78">
        <v>42808</v>
      </c>
      <c r="G1557" s="17">
        <f t="shared" si="49"/>
        <v>34844.400000000001</v>
      </c>
      <c r="H1557" s="17">
        <f t="shared" si="50"/>
        <v>0</v>
      </c>
      <c r="I1557" s="21"/>
    </row>
    <row r="1558" spans="1:9" ht="15.75" x14ac:dyDescent="0.25">
      <c r="A1558" s="70">
        <v>42808</v>
      </c>
      <c r="B1558" s="71" t="s">
        <v>9360</v>
      </c>
      <c r="C1558" s="20">
        <v>104336</v>
      </c>
      <c r="D1558" s="4" t="s">
        <v>432</v>
      </c>
      <c r="E1558" s="17">
        <v>9054.2000000000007</v>
      </c>
      <c r="F1558" s="78">
        <v>42811</v>
      </c>
      <c r="G1558" s="17">
        <f t="shared" si="49"/>
        <v>9054.2000000000007</v>
      </c>
      <c r="H1558" s="17">
        <f t="shared" si="50"/>
        <v>0</v>
      </c>
      <c r="I1558" s="21"/>
    </row>
    <row r="1559" spans="1:9" ht="15.75" x14ac:dyDescent="0.25">
      <c r="A1559" s="70">
        <v>42808</v>
      </c>
      <c r="B1559" s="71" t="s">
        <v>9361</v>
      </c>
      <c r="C1559" s="20">
        <v>104337</v>
      </c>
      <c r="D1559" s="4" t="s">
        <v>272</v>
      </c>
      <c r="E1559" s="17">
        <v>3583.6</v>
      </c>
      <c r="F1559" s="78">
        <v>42809</v>
      </c>
      <c r="G1559" s="17">
        <f t="shared" si="49"/>
        <v>3583.6</v>
      </c>
      <c r="H1559" s="17">
        <f t="shared" si="50"/>
        <v>0</v>
      </c>
      <c r="I1559" s="21"/>
    </row>
    <row r="1560" spans="1:9" ht="15.75" x14ac:dyDescent="0.25">
      <c r="A1560" s="70">
        <v>42808</v>
      </c>
      <c r="B1560" s="71" t="s">
        <v>9362</v>
      </c>
      <c r="C1560" s="20">
        <v>104338</v>
      </c>
      <c r="D1560" s="4" t="s">
        <v>544</v>
      </c>
      <c r="E1560" s="17">
        <v>4976</v>
      </c>
      <c r="F1560" s="78">
        <v>42808</v>
      </c>
      <c r="G1560" s="17">
        <f t="shared" si="49"/>
        <v>4976</v>
      </c>
      <c r="H1560" s="17">
        <f t="shared" si="50"/>
        <v>0</v>
      </c>
      <c r="I1560" s="21"/>
    </row>
    <row r="1561" spans="1:9" ht="15.75" x14ac:dyDescent="0.25">
      <c r="A1561" s="70">
        <v>42808</v>
      </c>
      <c r="B1561" s="71" t="s">
        <v>9363</v>
      </c>
      <c r="C1561" s="20">
        <v>104339</v>
      </c>
      <c r="D1561" s="15" t="s">
        <v>272</v>
      </c>
      <c r="E1561" s="16">
        <v>0</v>
      </c>
      <c r="F1561" s="145" t="s">
        <v>95</v>
      </c>
      <c r="G1561" s="16">
        <f t="shared" si="49"/>
        <v>0</v>
      </c>
      <c r="H1561" s="16">
        <f t="shared" si="50"/>
        <v>0</v>
      </c>
      <c r="I1561" s="21"/>
    </row>
    <row r="1562" spans="1:9" ht="15.75" x14ac:dyDescent="0.25">
      <c r="A1562" s="70">
        <v>42808</v>
      </c>
      <c r="B1562" s="71" t="s">
        <v>9364</v>
      </c>
      <c r="C1562" s="20">
        <v>104340</v>
      </c>
      <c r="D1562" s="4" t="s">
        <v>435</v>
      </c>
      <c r="E1562" s="17">
        <v>3083.8</v>
      </c>
      <c r="F1562" s="78">
        <v>42809</v>
      </c>
      <c r="G1562" s="17">
        <f t="shared" si="49"/>
        <v>3083.8</v>
      </c>
      <c r="H1562" s="17">
        <f t="shared" si="50"/>
        <v>0</v>
      </c>
      <c r="I1562" s="21"/>
    </row>
    <row r="1563" spans="1:9" ht="15.75" x14ac:dyDescent="0.25">
      <c r="A1563" s="70">
        <v>42808</v>
      </c>
      <c r="B1563" s="71" t="s">
        <v>9365</v>
      </c>
      <c r="C1563" s="20">
        <v>104341</v>
      </c>
      <c r="D1563" s="4" t="s">
        <v>55</v>
      </c>
      <c r="E1563" s="17">
        <v>1486.8</v>
      </c>
      <c r="F1563" s="78">
        <v>42808</v>
      </c>
      <c r="G1563" s="17">
        <f t="shared" si="49"/>
        <v>1486.8</v>
      </c>
      <c r="H1563" s="17">
        <f t="shared" si="50"/>
        <v>0</v>
      </c>
      <c r="I1563" s="21"/>
    </row>
    <row r="1564" spans="1:9" ht="15.75" x14ac:dyDescent="0.25">
      <c r="A1564" s="70">
        <v>42808</v>
      </c>
      <c r="B1564" s="71" t="s">
        <v>9366</v>
      </c>
      <c r="C1564" s="20">
        <v>104342</v>
      </c>
      <c r="D1564" s="4" t="s">
        <v>71</v>
      </c>
      <c r="E1564" s="17">
        <v>2482.6999999999998</v>
      </c>
      <c r="F1564" s="78">
        <v>42808</v>
      </c>
      <c r="G1564" s="17">
        <f t="shared" si="49"/>
        <v>2482.6999999999998</v>
      </c>
      <c r="H1564" s="17">
        <f t="shared" si="50"/>
        <v>0</v>
      </c>
      <c r="I1564" s="21"/>
    </row>
    <row r="1565" spans="1:9" ht="15.75" x14ac:dyDescent="0.25">
      <c r="A1565" s="70">
        <v>42808</v>
      </c>
      <c r="B1565" s="71" t="s">
        <v>9367</v>
      </c>
      <c r="C1565" s="20">
        <v>104343</v>
      </c>
      <c r="D1565" s="4" t="s">
        <v>268</v>
      </c>
      <c r="E1565" s="17">
        <v>17717.5</v>
      </c>
      <c r="F1565" s="78">
        <v>42811</v>
      </c>
      <c r="G1565" s="17">
        <f t="shared" si="49"/>
        <v>17717.5</v>
      </c>
      <c r="H1565" s="17">
        <f t="shared" si="50"/>
        <v>0</v>
      </c>
      <c r="I1565" s="21"/>
    </row>
    <row r="1566" spans="1:9" ht="15.75" x14ac:dyDescent="0.25">
      <c r="A1566" s="70">
        <v>42808</v>
      </c>
      <c r="B1566" s="71" t="s">
        <v>9368</v>
      </c>
      <c r="C1566" s="20">
        <v>104344</v>
      </c>
      <c r="D1566" s="4" t="s">
        <v>302</v>
      </c>
      <c r="E1566" s="17">
        <v>10413.1</v>
      </c>
      <c r="F1566" s="78">
        <v>42808</v>
      </c>
      <c r="G1566" s="17">
        <f t="shared" si="49"/>
        <v>10413.1</v>
      </c>
      <c r="H1566" s="17">
        <f t="shared" si="50"/>
        <v>0</v>
      </c>
      <c r="I1566" s="21"/>
    </row>
    <row r="1567" spans="1:9" ht="15.75" x14ac:dyDescent="0.25">
      <c r="A1567" s="70">
        <v>42808</v>
      </c>
      <c r="B1567" s="71" t="s">
        <v>9369</v>
      </c>
      <c r="C1567" s="20">
        <v>104345</v>
      </c>
      <c r="D1567" s="4" t="s">
        <v>270</v>
      </c>
      <c r="E1567" s="17">
        <v>5167.6000000000004</v>
      </c>
      <c r="F1567" s="78">
        <v>42811</v>
      </c>
      <c r="G1567" s="17">
        <f t="shared" si="49"/>
        <v>5167.6000000000004</v>
      </c>
      <c r="H1567" s="17">
        <f t="shared" si="50"/>
        <v>0</v>
      </c>
      <c r="I1567" s="21"/>
    </row>
    <row r="1568" spans="1:9" ht="15.75" x14ac:dyDescent="0.25">
      <c r="A1568" s="70">
        <v>42808</v>
      </c>
      <c r="B1568" s="71" t="s">
        <v>9370</v>
      </c>
      <c r="C1568" s="20">
        <v>104346</v>
      </c>
      <c r="D1568" s="4" t="s">
        <v>2240</v>
      </c>
      <c r="E1568" s="17">
        <v>6794.4</v>
      </c>
      <c r="F1568" s="78">
        <v>42808</v>
      </c>
      <c r="G1568" s="17">
        <f t="shared" si="49"/>
        <v>6794.4</v>
      </c>
      <c r="H1568" s="17">
        <f t="shared" si="50"/>
        <v>0</v>
      </c>
      <c r="I1568" s="21"/>
    </row>
    <row r="1569" spans="1:9" ht="15.75" x14ac:dyDescent="0.25">
      <c r="A1569" s="70">
        <v>42808</v>
      </c>
      <c r="B1569" s="71" t="s">
        <v>9371</v>
      </c>
      <c r="C1569" s="20">
        <v>104347</v>
      </c>
      <c r="D1569" s="4" t="s">
        <v>879</v>
      </c>
      <c r="E1569" s="17">
        <v>3319.2</v>
      </c>
      <c r="F1569" s="78">
        <v>42808</v>
      </c>
      <c r="G1569" s="17">
        <f t="shared" si="49"/>
        <v>3319.2</v>
      </c>
      <c r="H1569" s="17">
        <f t="shared" si="50"/>
        <v>0</v>
      </c>
      <c r="I1569" s="21"/>
    </row>
    <row r="1570" spans="1:9" ht="15.75" x14ac:dyDescent="0.25">
      <c r="A1570" s="70">
        <v>42808</v>
      </c>
      <c r="B1570" s="71" t="s">
        <v>9372</v>
      </c>
      <c r="C1570" s="20">
        <v>104348</v>
      </c>
      <c r="D1570" s="4" t="s">
        <v>168</v>
      </c>
      <c r="E1570" s="17">
        <v>358.8</v>
      </c>
      <c r="F1570" s="78">
        <v>42808</v>
      </c>
      <c r="G1570" s="17">
        <f t="shared" si="49"/>
        <v>358.8</v>
      </c>
      <c r="H1570" s="17">
        <f t="shared" si="50"/>
        <v>0</v>
      </c>
      <c r="I1570" s="21"/>
    </row>
    <row r="1571" spans="1:9" ht="15.75" x14ac:dyDescent="0.25">
      <c r="A1571" s="70">
        <v>42808</v>
      </c>
      <c r="B1571" s="71" t="s">
        <v>9373</v>
      </c>
      <c r="C1571" s="20">
        <v>104349</v>
      </c>
      <c r="D1571" s="4" t="s">
        <v>21</v>
      </c>
      <c r="E1571" s="17">
        <v>47171</v>
      </c>
      <c r="F1571" s="78">
        <v>42825</v>
      </c>
      <c r="G1571" s="17">
        <f t="shared" si="49"/>
        <v>47171</v>
      </c>
      <c r="H1571" s="17">
        <f t="shared" si="50"/>
        <v>0</v>
      </c>
      <c r="I1571" s="21"/>
    </row>
    <row r="1572" spans="1:9" ht="15.75" x14ac:dyDescent="0.25">
      <c r="A1572" s="70">
        <v>42808</v>
      </c>
      <c r="B1572" s="71" t="s">
        <v>9374</v>
      </c>
      <c r="C1572" s="20">
        <v>104350</v>
      </c>
      <c r="D1572" s="4" t="s">
        <v>157</v>
      </c>
      <c r="E1572" s="17">
        <v>33714.1</v>
      </c>
      <c r="F1572" s="78">
        <v>42808</v>
      </c>
      <c r="G1572" s="17">
        <f t="shared" si="49"/>
        <v>33714.1</v>
      </c>
      <c r="H1572" s="17">
        <f t="shared" si="50"/>
        <v>0</v>
      </c>
      <c r="I1572" s="21"/>
    </row>
    <row r="1573" spans="1:9" ht="15.75" x14ac:dyDescent="0.25">
      <c r="A1573" s="70">
        <v>42808</v>
      </c>
      <c r="B1573" s="71" t="s">
        <v>9375</v>
      </c>
      <c r="C1573" s="20">
        <v>104351</v>
      </c>
      <c r="D1573" s="4" t="s">
        <v>274</v>
      </c>
      <c r="E1573" s="17">
        <v>6927.76</v>
      </c>
      <c r="F1573" s="78">
        <v>42818</v>
      </c>
      <c r="G1573" s="17">
        <f t="shared" si="49"/>
        <v>6927.76</v>
      </c>
      <c r="H1573" s="17">
        <f t="shared" si="50"/>
        <v>0</v>
      </c>
      <c r="I1573" s="21"/>
    </row>
    <row r="1574" spans="1:9" ht="15.75" x14ac:dyDescent="0.25">
      <c r="A1574" s="70">
        <v>42808</v>
      </c>
      <c r="B1574" s="71" t="s">
        <v>9376</v>
      </c>
      <c r="C1574" s="20">
        <v>104352</v>
      </c>
      <c r="D1574" s="4" t="s">
        <v>12</v>
      </c>
      <c r="E1574" s="17">
        <v>1337.2</v>
      </c>
      <c r="F1574" s="78">
        <v>42808</v>
      </c>
      <c r="G1574" s="17">
        <f t="shared" si="49"/>
        <v>1337.2</v>
      </c>
      <c r="H1574" s="17">
        <f t="shared" si="50"/>
        <v>0</v>
      </c>
      <c r="I1574" s="21"/>
    </row>
    <row r="1575" spans="1:9" ht="15.75" x14ac:dyDescent="0.25">
      <c r="A1575" s="70">
        <v>42808</v>
      </c>
      <c r="B1575" s="71" t="s">
        <v>9377</v>
      </c>
      <c r="C1575" s="20">
        <v>104353</v>
      </c>
      <c r="D1575" s="15" t="s">
        <v>159</v>
      </c>
      <c r="E1575" s="16">
        <v>0</v>
      </c>
      <c r="F1575" s="145" t="s">
        <v>95</v>
      </c>
      <c r="G1575" s="16">
        <f t="shared" si="49"/>
        <v>0</v>
      </c>
      <c r="H1575" s="16">
        <f t="shared" si="50"/>
        <v>0</v>
      </c>
      <c r="I1575" s="21"/>
    </row>
    <row r="1576" spans="1:9" ht="15.75" x14ac:dyDescent="0.25">
      <c r="A1576" s="70">
        <v>42808</v>
      </c>
      <c r="B1576" s="71" t="s">
        <v>9378</v>
      </c>
      <c r="C1576" s="20">
        <v>104354</v>
      </c>
      <c r="D1576" s="4" t="s">
        <v>159</v>
      </c>
      <c r="E1576" s="17">
        <v>7706.6</v>
      </c>
      <c r="F1576" s="78">
        <v>42809</v>
      </c>
      <c r="G1576" s="17">
        <f t="shared" si="49"/>
        <v>7706.6</v>
      </c>
      <c r="H1576" s="17">
        <f t="shared" si="50"/>
        <v>0</v>
      </c>
      <c r="I1576" s="21"/>
    </row>
    <row r="1577" spans="1:9" ht="15.75" x14ac:dyDescent="0.25">
      <c r="A1577" s="70">
        <v>42808</v>
      </c>
      <c r="B1577" s="71" t="s">
        <v>9379</v>
      </c>
      <c r="C1577" s="20">
        <v>104355</v>
      </c>
      <c r="D1577" s="4" t="s">
        <v>305</v>
      </c>
      <c r="E1577" s="17">
        <v>3458</v>
      </c>
      <c r="G1577" s="17">
        <f t="shared" si="49"/>
        <v>3458</v>
      </c>
      <c r="H1577" s="17">
        <f t="shared" si="50"/>
        <v>0</v>
      </c>
      <c r="I1577" s="21"/>
    </row>
    <row r="1578" spans="1:9" ht="15.75" x14ac:dyDescent="0.25">
      <c r="A1578" s="70">
        <v>42808</v>
      </c>
      <c r="B1578" s="71" t="s">
        <v>9380</v>
      </c>
      <c r="C1578" s="20">
        <v>104356</v>
      </c>
      <c r="D1578" s="4" t="s">
        <v>472</v>
      </c>
      <c r="E1578" s="17">
        <v>14746</v>
      </c>
      <c r="F1578" s="78">
        <v>42808</v>
      </c>
      <c r="G1578" s="17">
        <f t="shared" si="49"/>
        <v>14746</v>
      </c>
      <c r="H1578" s="17">
        <f t="shared" si="50"/>
        <v>0</v>
      </c>
      <c r="I1578" s="21"/>
    </row>
    <row r="1579" spans="1:9" ht="15.75" x14ac:dyDescent="0.25">
      <c r="A1579" s="70">
        <v>42808</v>
      </c>
      <c r="B1579" s="71" t="s">
        <v>9381</v>
      </c>
      <c r="C1579" s="20">
        <v>104357</v>
      </c>
      <c r="D1579" s="4" t="s">
        <v>800</v>
      </c>
      <c r="E1579" s="17">
        <v>13206</v>
      </c>
      <c r="F1579" s="83" t="s">
        <v>9382</v>
      </c>
      <c r="G1579" s="22">
        <f>10200+3006</f>
        <v>13206</v>
      </c>
      <c r="H1579" s="22">
        <f t="shared" si="50"/>
        <v>0</v>
      </c>
      <c r="I1579" s="21"/>
    </row>
    <row r="1580" spans="1:9" ht="15.75" x14ac:dyDescent="0.25">
      <c r="A1580" s="70">
        <v>42808</v>
      </c>
      <c r="B1580" s="71" t="s">
        <v>9383</v>
      </c>
      <c r="C1580" s="20">
        <v>104358</v>
      </c>
      <c r="D1580" s="4" t="s">
        <v>30</v>
      </c>
      <c r="E1580" s="17">
        <v>1987.2</v>
      </c>
      <c r="F1580" s="78">
        <v>42808</v>
      </c>
      <c r="G1580" s="17">
        <f t="shared" si="49"/>
        <v>1987.2</v>
      </c>
      <c r="H1580" s="17">
        <f t="shared" si="50"/>
        <v>0</v>
      </c>
      <c r="I1580" s="21"/>
    </row>
    <row r="1581" spans="1:9" ht="15.75" x14ac:dyDescent="0.25">
      <c r="A1581" s="70">
        <v>42808</v>
      </c>
      <c r="B1581" s="71" t="s">
        <v>9384</v>
      </c>
      <c r="C1581" s="20">
        <v>104359</v>
      </c>
      <c r="D1581" s="4" t="s">
        <v>2054</v>
      </c>
      <c r="E1581" s="17">
        <v>1554.5</v>
      </c>
      <c r="F1581" s="78">
        <v>42808</v>
      </c>
      <c r="G1581" s="17">
        <f t="shared" si="49"/>
        <v>1554.5</v>
      </c>
      <c r="H1581" s="17">
        <f t="shared" si="50"/>
        <v>0</v>
      </c>
      <c r="I1581" s="21"/>
    </row>
    <row r="1582" spans="1:9" ht="15.75" x14ac:dyDescent="0.25">
      <c r="A1582" s="70">
        <v>42808</v>
      </c>
      <c r="B1582" s="71" t="s">
        <v>9385</v>
      </c>
      <c r="C1582" s="20">
        <v>104360</v>
      </c>
      <c r="D1582" s="4" t="s">
        <v>352</v>
      </c>
      <c r="E1582" s="17">
        <v>4192</v>
      </c>
      <c r="F1582" s="78">
        <v>42808</v>
      </c>
      <c r="G1582" s="17">
        <f t="shared" si="49"/>
        <v>4192</v>
      </c>
      <c r="H1582" s="17">
        <f t="shared" si="50"/>
        <v>0</v>
      </c>
      <c r="I1582" s="21"/>
    </row>
    <row r="1583" spans="1:9" ht="15.75" x14ac:dyDescent="0.25">
      <c r="A1583" s="70">
        <v>42808</v>
      </c>
      <c r="B1583" s="71" t="s">
        <v>9386</v>
      </c>
      <c r="C1583" s="20">
        <v>104361</v>
      </c>
      <c r="D1583" s="4" t="s">
        <v>879</v>
      </c>
      <c r="E1583" s="17">
        <v>2052</v>
      </c>
      <c r="F1583" s="78">
        <v>42808</v>
      </c>
      <c r="G1583" s="17">
        <f t="shared" si="49"/>
        <v>2052</v>
      </c>
      <c r="H1583" s="17">
        <f t="shared" si="50"/>
        <v>0</v>
      </c>
      <c r="I1583" s="21"/>
    </row>
    <row r="1584" spans="1:9" ht="15.75" x14ac:dyDescent="0.25">
      <c r="A1584" s="70">
        <v>42808</v>
      </c>
      <c r="B1584" s="71" t="s">
        <v>9387</v>
      </c>
      <c r="C1584" s="20">
        <v>104362</v>
      </c>
      <c r="D1584" s="15" t="s">
        <v>7956</v>
      </c>
      <c r="E1584" s="16">
        <v>0</v>
      </c>
      <c r="F1584" s="145" t="s">
        <v>95</v>
      </c>
      <c r="G1584" s="16">
        <f t="shared" si="49"/>
        <v>0</v>
      </c>
      <c r="H1584" s="16">
        <f t="shared" si="50"/>
        <v>0</v>
      </c>
      <c r="I1584" s="21"/>
    </row>
    <row r="1585" spans="1:9" ht="15.75" x14ac:dyDescent="0.25">
      <c r="A1585" s="70">
        <v>42808</v>
      </c>
      <c r="B1585" s="71" t="s">
        <v>9388</v>
      </c>
      <c r="C1585" s="20">
        <v>104363</v>
      </c>
      <c r="D1585" s="4" t="s">
        <v>7956</v>
      </c>
      <c r="E1585" s="17">
        <v>1632.6</v>
      </c>
      <c r="F1585" s="78">
        <v>42808</v>
      </c>
      <c r="G1585" s="17">
        <f t="shared" si="49"/>
        <v>1632.6</v>
      </c>
      <c r="H1585" s="17">
        <f t="shared" si="50"/>
        <v>0</v>
      </c>
      <c r="I1585" s="21"/>
    </row>
    <row r="1586" spans="1:9" ht="15.75" x14ac:dyDescent="0.25">
      <c r="A1586" s="70">
        <v>42808</v>
      </c>
      <c r="B1586" s="71" t="s">
        <v>9389</v>
      </c>
      <c r="C1586" s="20">
        <v>104364</v>
      </c>
      <c r="D1586" s="4" t="s">
        <v>5354</v>
      </c>
      <c r="E1586" s="17">
        <v>15940.8</v>
      </c>
      <c r="F1586" s="78">
        <v>42808</v>
      </c>
      <c r="G1586" s="17">
        <f t="shared" si="49"/>
        <v>15940.8</v>
      </c>
      <c r="H1586" s="17">
        <f t="shared" si="50"/>
        <v>0</v>
      </c>
      <c r="I1586" s="21"/>
    </row>
    <row r="1587" spans="1:9" ht="15.75" x14ac:dyDescent="0.25">
      <c r="A1587" s="70">
        <v>42808</v>
      </c>
      <c r="B1587" s="71" t="s">
        <v>9390</v>
      </c>
      <c r="C1587" s="20">
        <v>104365</v>
      </c>
      <c r="D1587" s="4" t="s">
        <v>118</v>
      </c>
      <c r="E1587" s="17">
        <v>32386.36</v>
      </c>
      <c r="F1587" s="78">
        <v>42809</v>
      </c>
      <c r="G1587" s="17">
        <f t="shared" si="49"/>
        <v>32386.36</v>
      </c>
      <c r="H1587" s="17">
        <f t="shared" si="50"/>
        <v>0</v>
      </c>
      <c r="I1587" s="21"/>
    </row>
    <row r="1588" spans="1:9" ht="15.75" x14ac:dyDescent="0.25">
      <c r="A1588" s="70">
        <v>42808</v>
      </c>
      <c r="B1588" s="71" t="s">
        <v>9391</v>
      </c>
      <c r="C1588" s="20">
        <v>104366</v>
      </c>
      <c r="D1588" s="4" t="s">
        <v>9112</v>
      </c>
      <c r="E1588" s="17">
        <v>10952</v>
      </c>
      <c r="F1588" s="78">
        <v>42809</v>
      </c>
      <c r="G1588" s="17">
        <f t="shared" si="49"/>
        <v>10952</v>
      </c>
      <c r="H1588" s="17">
        <f t="shared" si="50"/>
        <v>0</v>
      </c>
      <c r="I1588" s="21"/>
    </row>
    <row r="1589" spans="1:9" ht="15.75" x14ac:dyDescent="0.25">
      <c r="A1589" s="70">
        <v>42808</v>
      </c>
      <c r="B1589" s="71" t="s">
        <v>9392</v>
      </c>
      <c r="C1589" s="20">
        <v>104367</v>
      </c>
      <c r="D1589" s="4" t="s">
        <v>354</v>
      </c>
      <c r="E1589" s="17">
        <v>508</v>
      </c>
      <c r="F1589" s="78">
        <v>42808</v>
      </c>
      <c r="G1589" s="17">
        <f t="shared" si="49"/>
        <v>508</v>
      </c>
      <c r="H1589" s="17">
        <f t="shared" si="50"/>
        <v>0</v>
      </c>
      <c r="I1589" s="21"/>
    </row>
    <row r="1590" spans="1:9" ht="15.75" x14ac:dyDescent="0.25">
      <c r="A1590" s="70">
        <v>42808</v>
      </c>
      <c r="B1590" s="71" t="s">
        <v>9393</v>
      </c>
      <c r="C1590" s="20">
        <v>104368</v>
      </c>
      <c r="D1590" s="4" t="s">
        <v>5115</v>
      </c>
      <c r="E1590" s="17">
        <v>2472.8000000000002</v>
      </c>
      <c r="F1590" s="78">
        <v>42808</v>
      </c>
      <c r="G1590" s="17">
        <f t="shared" si="49"/>
        <v>2472.8000000000002</v>
      </c>
      <c r="H1590" s="17">
        <f t="shared" si="50"/>
        <v>0</v>
      </c>
      <c r="I1590" s="21"/>
    </row>
    <row r="1591" spans="1:9" ht="15.75" x14ac:dyDescent="0.25">
      <c r="A1591" s="70">
        <v>42808</v>
      </c>
      <c r="B1591" s="71" t="s">
        <v>9394</v>
      </c>
      <c r="C1591" s="20">
        <v>104369</v>
      </c>
      <c r="D1591" s="4" t="s">
        <v>205</v>
      </c>
      <c r="E1591" s="17">
        <v>49032</v>
      </c>
      <c r="F1591" s="78">
        <v>42808</v>
      </c>
      <c r="G1591" s="17">
        <f t="shared" si="49"/>
        <v>49032</v>
      </c>
      <c r="H1591" s="17">
        <f t="shared" si="50"/>
        <v>0</v>
      </c>
      <c r="I1591" s="21"/>
    </row>
    <row r="1592" spans="1:9" ht="15.75" x14ac:dyDescent="0.25">
      <c r="A1592" s="70">
        <v>42808</v>
      </c>
      <c r="B1592" s="71" t="s">
        <v>9395</v>
      </c>
      <c r="C1592" s="20">
        <v>104370</v>
      </c>
      <c r="D1592" s="4" t="s">
        <v>118</v>
      </c>
      <c r="E1592" s="17">
        <v>3663</v>
      </c>
      <c r="F1592" s="78">
        <v>42809</v>
      </c>
      <c r="G1592" s="17">
        <f t="shared" si="49"/>
        <v>3663</v>
      </c>
      <c r="H1592" s="17">
        <f t="shared" si="50"/>
        <v>0</v>
      </c>
      <c r="I1592" s="21"/>
    </row>
    <row r="1593" spans="1:9" ht="15.75" x14ac:dyDescent="0.25">
      <c r="A1593" s="70">
        <v>42808</v>
      </c>
      <c r="B1593" s="71" t="s">
        <v>9396</v>
      </c>
      <c r="C1593" s="20">
        <v>104371</v>
      </c>
      <c r="D1593" s="4" t="s">
        <v>193</v>
      </c>
      <c r="E1593" s="17">
        <v>1945.8</v>
      </c>
      <c r="F1593" s="78">
        <v>42809</v>
      </c>
      <c r="G1593" s="17">
        <f t="shared" si="49"/>
        <v>1945.8</v>
      </c>
      <c r="H1593" s="17">
        <f t="shared" si="50"/>
        <v>0</v>
      </c>
      <c r="I1593" s="21"/>
    </row>
    <row r="1594" spans="1:9" ht="15.75" x14ac:dyDescent="0.25">
      <c r="A1594" s="70">
        <v>42808</v>
      </c>
      <c r="B1594" s="71" t="s">
        <v>9397</v>
      </c>
      <c r="C1594" s="20">
        <v>104372</v>
      </c>
      <c r="D1594" s="4" t="s">
        <v>182</v>
      </c>
      <c r="E1594" s="17">
        <v>2350</v>
      </c>
      <c r="F1594" s="78">
        <v>42809</v>
      </c>
      <c r="G1594" s="17">
        <f t="shared" si="49"/>
        <v>2350</v>
      </c>
      <c r="H1594" s="17">
        <f t="shared" si="50"/>
        <v>0</v>
      </c>
      <c r="I1594" s="21"/>
    </row>
    <row r="1595" spans="1:9" ht="15.75" x14ac:dyDescent="0.25">
      <c r="A1595" s="70">
        <v>42808</v>
      </c>
      <c r="B1595" s="71" t="s">
        <v>9398</v>
      </c>
      <c r="C1595" s="20">
        <v>104373</v>
      </c>
      <c r="D1595" s="4" t="s">
        <v>693</v>
      </c>
      <c r="E1595" s="17">
        <v>20062.099999999999</v>
      </c>
      <c r="F1595" s="78">
        <v>42822</v>
      </c>
      <c r="G1595" s="17">
        <f t="shared" si="49"/>
        <v>20062.099999999999</v>
      </c>
      <c r="H1595" s="17">
        <f t="shared" si="50"/>
        <v>0</v>
      </c>
      <c r="I1595" s="21"/>
    </row>
    <row r="1596" spans="1:9" ht="15.75" x14ac:dyDescent="0.25">
      <c r="A1596" s="70">
        <v>42808</v>
      </c>
      <c r="B1596" s="71" t="s">
        <v>9399</v>
      </c>
      <c r="C1596" s="20">
        <v>104374</v>
      </c>
      <c r="D1596" s="4" t="s">
        <v>222</v>
      </c>
      <c r="E1596" s="17">
        <v>53299.85</v>
      </c>
      <c r="F1596" s="78">
        <v>42812</v>
      </c>
      <c r="G1596" s="17">
        <f t="shared" si="49"/>
        <v>53299.85</v>
      </c>
      <c r="H1596" s="17">
        <f t="shared" si="50"/>
        <v>0</v>
      </c>
      <c r="I1596" s="21"/>
    </row>
    <row r="1597" spans="1:9" ht="15.75" x14ac:dyDescent="0.25">
      <c r="A1597" s="70">
        <v>42808</v>
      </c>
      <c r="B1597" s="71" t="s">
        <v>9400</v>
      </c>
      <c r="C1597" s="20">
        <v>104375</v>
      </c>
      <c r="D1597" s="4" t="s">
        <v>3998</v>
      </c>
      <c r="E1597" s="17">
        <v>5198</v>
      </c>
      <c r="F1597" s="78">
        <v>42812</v>
      </c>
      <c r="G1597" s="17">
        <f t="shared" si="49"/>
        <v>5198</v>
      </c>
      <c r="H1597" s="17">
        <f t="shared" si="50"/>
        <v>0</v>
      </c>
      <c r="I1597" s="21"/>
    </row>
    <row r="1598" spans="1:9" ht="15.75" x14ac:dyDescent="0.25">
      <c r="A1598" s="70">
        <v>42808</v>
      </c>
      <c r="B1598" s="71" t="s">
        <v>9401</v>
      </c>
      <c r="C1598" s="20">
        <v>104376</v>
      </c>
      <c r="D1598" s="4" t="s">
        <v>697</v>
      </c>
      <c r="E1598" s="17">
        <v>22559</v>
      </c>
      <c r="F1598" s="78">
        <v>42818</v>
      </c>
      <c r="G1598" s="17">
        <f t="shared" si="49"/>
        <v>22559</v>
      </c>
      <c r="H1598" s="17">
        <f t="shared" si="50"/>
        <v>0</v>
      </c>
      <c r="I1598" s="21"/>
    </row>
    <row r="1599" spans="1:9" ht="15.75" x14ac:dyDescent="0.25">
      <c r="A1599" s="70">
        <v>42808</v>
      </c>
      <c r="B1599" s="71" t="s">
        <v>9402</v>
      </c>
      <c r="C1599" s="20">
        <v>104377</v>
      </c>
      <c r="D1599" s="4" t="s">
        <v>10</v>
      </c>
      <c r="E1599" s="17">
        <v>135084.29999999999</v>
      </c>
      <c r="F1599" s="78">
        <v>42812</v>
      </c>
      <c r="G1599" s="17">
        <f t="shared" si="49"/>
        <v>135084.29999999999</v>
      </c>
      <c r="H1599" s="17">
        <f t="shared" si="50"/>
        <v>0</v>
      </c>
      <c r="I1599" s="21"/>
    </row>
    <row r="1600" spans="1:9" ht="15.75" x14ac:dyDescent="0.25">
      <c r="A1600" s="70">
        <v>42808</v>
      </c>
      <c r="B1600" s="71" t="s">
        <v>9403</v>
      </c>
      <c r="C1600" s="20">
        <v>104378</v>
      </c>
      <c r="D1600" s="4" t="s">
        <v>405</v>
      </c>
      <c r="E1600" s="17">
        <v>7291.2</v>
      </c>
      <c r="F1600" s="78">
        <v>42808</v>
      </c>
      <c r="G1600" s="17">
        <f t="shared" si="49"/>
        <v>7291.2</v>
      </c>
      <c r="H1600" s="17">
        <f t="shared" si="50"/>
        <v>0</v>
      </c>
      <c r="I1600" s="21"/>
    </row>
    <row r="1601" spans="1:9" ht="15.75" x14ac:dyDescent="0.25">
      <c r="A1601" s="70">
        <v>42808</v>
      </c>
      <c r="B1601" s="71" t="s">
        <v>9404</v>
      </c>
      <c r="C1601" s="20">
        <v>104379</v>
      </c>
      <c r="D1601" s="4" t="s">
        <v>222</v>
      </c>
      <c r="E1601" s="17">
        <v>160550</v>
      </c>
      <c r="F1601" s="78">
        <v>42812</v>
      </c>
      <c r="G1601" s="17">
        <f t="shared" si="49"/>
        <v>160550</v>
      </c>
      <c r="H1601" s="17">
        <f t="shared" si="50"/>
        <v>0</v>
      </c>
      <c r="I1601" s="21"/>
    </row>
    <row r="1602" spans="1:9" ht="15.75" x14ac:dyDescent="0.25">
      <c r="A1602" s="70">
        <v>42808</v>
      </c>
      <c r="B1602" s="71" t="s">
        <v>9405</v>
      </c>
      <c r="C1602" s="20">
        <v>104380</v>
      </c>
      <c r="D1602" s="4" t="s">
        <v>10</v>
      </c>
      <c r="E1602" s="17">
        <v>47028.62</v>
      </c>
      <c r="F1602" s="78">
        <v>42812</v>
      </c>
      <c r="G1602" s="17">
        <f t="shared" si="49"/>
        <v>47028.62</v>
      </c>
      <c r="H1602" s="17">
        <f t="shared" si="50"/>
        <v>0</v>
      </c>
      <c r="I1602" s="21"/>
    </row>
    <row r="1603" spans="1:9" ht="15.75" x14ac:dyDescent="0.25">
      <c r="A1603" s="70">
        <v>42808</v>
      </c>
      <c r="B1603" s="71" t="s">
        <v>9406</v>
      </c>
      <c r="C1603" s="20">
        <v>104381</v>
      </c>
      <c r="D1603" s="4" t="s">
        <v>10</v>
      </c>
      <c r="E1603" s="17">
        <v>63660.58</v>
      </c>
      <c r="F1603" s="78">
        <v>42812</v>
      </c>
      <c r="G1603" s="17">
        <f t="shared" si="49"/>
        <v>63660.58</v>
      </c>
      <c r="H1603" s="17">
        <f t="shared" si="50"/>
        <v>0</v>
      </c>
      <c r="I1603" s="21"/>
    </row>
    <row r="1604" spans="1:9" ht="15.75" x14ac:dyDescent="0.25">
      <c r="A1604" s="70">
        <v>42808</v>
      </c>
      <c r="B1604" s="71" t="s">
        <v>9407</v>
      </c>
      <c r="C1604" s="20">
        <v>104382</v>
      </c>
      <c r="D1604" s="4" t="s">
        <v>211</v>
      </c>
      <c r="E1604" s="17">
        <v>8925</v>
      </c>
      <c r="F1604" s="78">
        <v>42808</v>
      </c>
      <c r="G1604" s="17">
        <f t="shared" ref="G1604:G1667" si="51">E1604</f>
        <v>8925</v>
      </c>
      <c r="H1604" s="17">
        <f t="shared" ref="H1604:H1667" si="52">E1604-G1604</f>
        <v>0</v>
      </c>
      <c r="I1604" s="21"/>
    </row>
    <row r="1605" spans="1:9" ht="15.75" x14ac:dyDescent="0.25">
      <c r="A1605" s="70">
        <v>42808</v>
      </c>
      <c r="B1605" s="71" t="s">
        <v>9408</v>
      </c>
      <c r="C1605" s="20">
        <v>104383</v>
      </c>
      <c r="D1605" s="4" t="s">
        <v>921</v>
      </c>
      <c r="E1605" s="17">
        <v>4909.8</v>
      </c>
      <c r="F1605" s="78">
        <v>42808</v>
      </c>
      <c r="G1605" s="17">
        <f t="shared" si="51"/>
        <v>4909.8</v>
      </c>
      <c r="H1605" s="17">
        <f t="shared" si="52"/>
        <v>0</v>
      </c>
      <c r="I1605" s="21"/>
    </row>
    <row r="1606" spans="1:9" ht="15.75" x14ac:dyDescent="0.25">
      <c r="A1606" s="70">
        <v>42808</v>
      </c>
      <c r="B1606" s="71" t="s">
        <v>9409</v>
      </c>
      <c r="C1606" s="20">
        <v>104384</v>
      </c>
      <c r="D1606" s="4" t="s">
        <v>10</v>
      </c>
      <c r="E1606" s="17">
        <v>34081.300000000003</v>
      </c>
      <c r="F1606" s="78">
        <v>42812</v>
      </c>
      <c r="G1606" s="17">
        <f t="shared" si="51"/>
        <v>34081.300000000003</v>
      </c>
      <c r="H1606" s="17">
        <f t="shared" si="52"/>
        <v>0</v>
      </c>
      <c r="I1606" s="21"/>
    </row>
    <row r="1607" spans="1:9" ht="15.75" x14ac:dyDescent="0.25">
      <c r="A1607" s="70">
        <v>42808</v>
      </c>
      <c r="B1607" s="71" t="s">
        <v>9410</v>
      </c>
      <c r="C1607" s="20">
        <v>104385</v>
      </c>
      <c r="D1607" s="4" t="s">
        <v>10</v>
      </c>
      <c r="E1607" s="17">
        <v>33282.6</v>
      </c>
      <c r="F1607" s="78">
        <v>42812</v>
      </c>
      <c r="G1607" s="17">
        <f t="shared" si="51"/>
        <v>33282.6</v>
      </c>
      <c r="H1607" s="17">
        <f t="shared" si="52"/>
        <v>0</v>
      </c>
      <c r="I1607" s="21"/>
    </row>
    <row r="1608" spans="1:9" ht="15.75" x14ac:dyDescent="0.25">
      <c r="A1608" s="70">
        <v>42808</v>
      </c>
      <c r="B1608" s="71" t="s">
        <v>9411</v>
      </c>
      <c r="C1608" s="20">
        <v>104386</v>
      </c>
      <c r="D1608" s="4" t="s">
        <v>7149</v>
      </c>
      <c r="E1608" s="17">
        <v>4536.3999999999996</v>
      </c>
      <c r="F1608" s="78">
        <v>42808</v>
      </c>
      <c r="G1608" s="17">
        <f t="shared" si="51"/>
        <v>4536.3999999999996</v>
      </c>
      <c r="H1608" s="17">
        <f t="shared" si="52"/>
        <v>0</v>
      </c>
      <c r="I1608" s="21"/>
    </row>
    <row r="1609" spans="1:9" ht="15.75" x14ac:dyDescent="0.25">
      <c r="A1609" s="70">
        <v>42808</v>
      </c>
      <c r="B1609" s="71" t="s">
        <v>9412</v>
      </c>
      <c r="C1609" s="20">
        <v>104387</v>
      </c>
      <c r="D1609" s="4" t="s">
        <v>10</v>
      </c>
      <c r="E1609" s="17">
        <v>4489.3999999999996</v>
      </c>
      <c r="G1609" s="17">
        <f t="shared" si="51"/>
        <v>4489.3999999999996</v>
      </c>
      <c r="H1609" s="17">
        <f t="shared" si="52"/>
        <v>0</v>
      </c>
      <c r="I1609" s="21"/>
    </row>
    <row r="1610" spans="1:9" ht="15.75" x14ac:dyDescent="0.25">
      <c r="A1610" s="70">
        <v>42808</v>
      </c>
      <c r="B1610" s="71" t="s">
        <v>9413</v>
      </c>
      <c r="C1610" s="20">
        <v>104388</v>
      </c>
      <c r="D1610" s="4" t="s">
        <v>220</v>
      </c>
      <c r="E1610" s="17">
        <v>2372</v>
      </c>
      <c r="F1610" s="78">
        <v>42809</v>
      </c>
      <c r="G1610" s="17">
        <f t="shared" si="51"/>
        <v>2372</v>
      </c>
      <c r="H1610" s="17">
        <f t="shared" si="52"/>
        <v>0</v>
      </c>
      <c r="I1610" s="21"/>
    </row>
    <row r="1611" spans="1:9" ht="15.75" x14ac:dyDescent="0.25">
      <c r="A1611" s="70">
        <v>42809</v>
      </c>
      <c r="B1611" s="71" t="s">
        <v>9414</v>
      </c>
      <c r="C1611" s="20">
        <v>104389</v>
      </c>
      <c r="D1611" s="4" t="s">
        <v>231</v>
      </c>
      <c r="E1611" s="17">
        <v>7507</v>
      </c>
      <c r="F1611" s="78">
        <v>42810</v>
      </c>
      <c r="G1611" s="17">
        <f t="shared" si="51"/>
        <v>7507</v>
      </c>
      <c r="H1611" s="17">
        <f t="shared" si="52"/>
        <v>0</v>
      </c>
      <c r="I1611" s="21"/>
    </row>
    <row r="1612" spans="1:9" ht="15.75" x14ac:dyDescent="0.25">
      <c r="A1612" s="70">
        <v>42809</v>
      </c>
      <c r="B1612" s="71" t="s">
        <v>9415</v>
      </c>
      <c r="C1612" s="20">
        <v>104390</v>
      </c>
      <c r="D1612" s="4" t="s">
        <v>28</v>
      </c>
      <c r="E1612" s="17">
        <v>4721.3999999999996</v>
      </c>
      <c r="F1612" s="78">
        <v>42809</v>
      </c>
      <c r="G1612" s="17">
        <f t="shared" si="51"/>
        <v>4721.3999999999996</v>
      </c>
      <c r="H1612" s="17">
        <f t="shared" si="52"/>
        <v>0</v>
      </c>
      <c r="I1612" s="21"/>
    </row>
    <row r="1613" spans="1:9" ht="15.75" x14ac:dyDescent="0.25">
      <c r="A1613" s="70">
        <v>42809</v>
      </c>
      <c r="B1613" s="71" t="s">
        <v>9416</v>
      </c>
      <c r="C1613" s="20">
        <v>104391</v>
      </c>
      <c r="D1613" s="4" t="s">
        <v>428</v>
      </c>
      <c r="E1613" s="17">
        <v>2313.6</v>
      </c>
      <c r="F1613" s="78">
        <v>42810</v>
      </c>
      <c r="G1613" s="17">
        <f t="shared" si="51"/>
        <v>2313.6</v>
      </c>
      <c r="H1613" s="17">
        <f t="shared" si="52"/>
        <v>0</v>
      </c>
      <c r="I1613" s="21"/>
    </row>
    <row r="1614" spans="1:9" ht="15.75" x14ac:dyDescent="0.25">
      <c r="A1614" s="70">
        <v>42809</v>
      </c>
      <c r="B1614" s="71" t="s">
        <v>9417</v>
      </c>
      <c r="C1614" s="20">
        <v>104392</v>
      </c>
      <c r="D1614" s="4" t="s">
        <v>428</v>
      </c>
      <c r="E1614" s="17">
        <v>430.7</v>
      </c>
      <c r="F1614" s="78">
        <v>42810</v>
      </c>
      <c r="G1614" s="17">
        <f t="shared" si="51"/>
        <v>430.7</v>
      </c>
      <c r="H1614" s="17">
        <f t="shared" si="52"/>
        <v>0</v>
      </c>
      <c r="I1614" s="21"/>
    </row>
    <row r="1615" spans="1:9" ht="15.75" x14ac:dyDescent="0.25">
      <c r="A1615" s="70">
        <v>42809</v>
      </c>
      <c r="B1615" s="71" t="s">
        <v>9418</v>
      </c>
      <c r="C1615" s="20">
        <v>104393</v>
      </c>
      <c r="D1615" s="4" t="s">
        <v>231</v>
      </c>
      <c r="E1615" s="17">
        <v>25310.7</v>
      </c>
      <c r="F1615" s="78">
        <v>42810</v>
      </c>
      <c r="G1615" s="17">
        <f t="shared" si="51"/>
        <v>25310.7</v>
      </c>
      <c r="H1615" s="17">
        <f t="shared" si="52"/>
        <v>0</v>
      </c>
      <c r="I1615" s="21"/>
    </row>
    <row r="1616" spans="1:9" ht="15.75" x14ac:dyDescent="0.25">
      <c r="A1616" s="70">
        <v>42809</v>
      </c>
      <c r="B1616" s="71" t="s">
        <v>9419</v>
      </c>
      <c r="C1616" s="20">
        <v>104394</v>
      </c>
      <c r="D1616" s="4" t="s">
        <v>26</v>
      </c>
      <c r="E1616" s="17">
        <v>16234.9</v>
      </c>
      <c r="F1616" s="78">
        <v>42809</v>
      </c>
      <c r="G1616" s="17">
        <f t="shared" si="51"/>
        <v>16234.9</v>
      </c>
      <c r="H1616" s="17">
        <f t="shared" si="52"/>
        <v>0</v>
      </c>
      <c r="I1616" s="21"/>
    </row>
    <row r="1617" spans="1:9" ht="15.75" x14ac:dyDescent="0.25">
      <c r="A1617" s="70">
        <v>42809</v>
      </c>
      <c r="B1617" s="71" t="s">
        <v>9420</v>
      </c>
      <c r="C1617" s="20">
        <v>104395</v>
      </c>
      <c r="D1617" s="4" t="s">
        <v>55</v>
      </c>
      <c r="E1617" s="17">
        <v>13889.6</v>
      </c>
      <c r="F1617" s="78">
        <v>42809</v>
      </c>
      <c r="G1617" s="22">
        <f>12000+1889.6</f>
        <v>13889.6</v>
      </c>
      <c r="H1617" s="22">
        <f t="shared" si="52"/>
        <v>0</v>
      </c>
      <c r="I1617" s="21"/>
    </row>
    <row r="1618" spans="1:9" ht="15.75" x14ac:dyDescent="0.25">
      <c r="A1618" s="70">
        <v>42809</v>
      </c>
      <c r="B1618" s="71" t="s">
        <v>9421</v>
      </c>
      <c r="C1618" s="20">
        <v>104396</v>
      </c>
      <c r="D1618" s="4" t="s">
        <v>69</v>
      </c>
      <c r="E1618" s="17">
        <v>4880.6000000000004</v>
      </c>
      <c r="F1618" s="78">
        <v>42809</v>
      </c>
      <c r="G1618" s="17">
        <f t="shared" si="51"/>
        <v>4880.6000000000004</v>
      </c>
      <c r="H1618" s="17">
        <f t="shared" si="52"/>
        <v>0</v>
      </c>
      <c r="I1618" s="21"/>
    </row>
    <row r="1619" spans="1:9" ht="15.75" x14ac:dyDescent="0.25">
      <c r="A1619" s="70">
        <v>42809</v>
      </c>
      <c r="B1619" s="71" t="s">
        <v>9422</v>
      </c>
      <c r="C1619" s="20">
        <v>104397</v>
      </c>
      <c r="D1619" s="4" t="s">
        <v>17</v>
      </c>
      <c r="E1619" s="17">
        <v>2115</v>
      </c>
      <c r="F1619" s="78">
        <v>42809</v>
      </c>
      <c r="G1619" s="17">
        <f t="shared" si="51"/>
        <v>2115</v>
      </c>
      <c r="H1619" s="17">
        <f t="shared" si="52"/>
        <v>0</v>
      </c>
      <c r="I1619" s="21"/>
    </row>
    <row r="1620" spans="1:9" ht="15.75" x14ac:dyDescent="0.25">
      <c r="A1620" s="70">
        <v>42809</v>
      </c>
      <c r="B1620" s="71" t="s">
        <v>9423</v>
      </c>
      <c r="C1620" s="20">
        <v>104398</v>
      </c>
      <c r="D1620" s="4" t="s">
        <v>236</v>
      </c>
      <c r="E1620" s="17">
        <v>100999.4</v>
      </c>
      <c r="F1620" s="78">
        <v>42818</v>
      </c>
      <c r="G1620" s="17">
        <f t="shared" si="51"/>
        <v>100999.4</v>
      </c>
      <c r="H1620" s="17">
        <f t="shared" si="52"/>
        <v>0</v>
      </c>
      <c r="I1620" s="21"/>
    </row>
    <row r="1621" spans="1:9" ht="15.75" x14ac:dyDescent="0.25">
      <c r="A1621" s="70">
        <v>42809</v>
      </c>
      <c r="B1621" s="71" t="s">
        <v>9424</v>
      </c>
      <c r="C1621" s="20">
        <v>104399</v>
      </c>
      <c r="D1621" s="4" t="s">
        <v>298</v>
      </c>
      <c r="E1621" s="17">
        <v>1432.6</v>
      </c>
      <c r="F1621" s="78">
        <v>42809</v>
      </c>
      <c r="G1621" s="17">
        <f t="shared" si="51"/>
        <v>1432.6</v>
      </c>
      <c r="H1621" s="17">
        <f t="shared" si="52"/>
        <v>0</v>
      </c>
      <c r="I1621" s="21"/>
    </row>
    <row r="1622" spans="1:9" ht="15.75" x14ac:dyDescent="0.25">
      <c r="A1622" s="70">
        <v>42809</v>
      </c>
      <c r="B1622" s="71" t="s">
        <v>9425</v>
      </c>
      <c r="C1622" s="20">
        <v>104400</v>
      </c>
      <c r="D1622" s="4" t="s">
        <v>30</v>
      </c>
      <c r="E1622" s="17">
        <v>2126.6</v>
      </c>
      <c r="F1622" s="78">
        <v>42809</v>
      </c>
      <c r="G1622" s="17">
        <f t="shared" si="51"/>
        <v>2126.6</v>
      </c>
      <c r="H1622" s="17">
        <f t="shared" si="52"/>
        <v>0</v>
      </c>
      <c r="I1622" s="21"/>
    </row>
    <row r="1623" spans="1:9" ht="15.75" x14ac:dyDescent="0.25">
      <c r="A1623" s="70">
        <v>42809</v>
      </c>
      <c r="B1623" s="71" t="s">
        <v>9426</v>
      </c>
      <c r="C1623" s="20">
        <v>104401</v>
      </c>
      <c r="D1623" s="4" t="s">
        <v>721</v>
      </c>
      <c r="E1623" s="17">
        <v>3465</v>
      </c>
      <c r="F1623" s="78">
        <v>42809</v>
      </c>
      <c r="G1623" s="17">
        <f t="shared" si="51"/>
        <v>3465</v>
      </c>
      <c r="H1623" s="17">
        <f t="shared" si="52"/>
        <v>0</v>
      </c>
      <c r="I1623" s="21"/>
    </row>
    <row r="1624" spans="1:9" ht="15.75" x14ac:dyDescent="0.25">
      <c r="A1624" s="70">
        <v>42809</v>
      </c>
      <c r="B1624" s="71" t="s">
        <v>9427</v>
      </c>
      <c r="C1624" s="20">
        <v>104402</v>
      </c>
      <c r="D1624" s="4" t="s">
        <v>30</v>
      </c>
      <c r="E1624" s="17">
        <v>666.4</v>
      </c>
      <c r="F1624" s="78">
        <v>42809</v>
      </c>
      <c r="G1624" s="17">
        <f t="shared" si="51"/>
        <v>666.4</v>
      </c>
      <c r="H1624" s="17">
        <f t="shared" si="52"/>
        <v>0</v>
      </c>
      <c r="I1624" s="21"/>
    </row>
    <row r="1625" spans="1:9" ht="15.75" x14ac:dyDescent="0.25">
      <c r="A1625" s="70">
        <v>42809</v>
      </c>
      <c r="B1625" s="71" t="s">
        <v>9428</v>
      </c>
      <c r="C1625" s="20">
        <v>104403</v>
      </c>
      <c r="D1625" s="4" t="s">
        <v>47</v>
      </c>
      <c r="E1625" s="17">
        <v>2185.9</v>
      </c>
      <c r="F1625" s="78">
        <v>42809</v>
      </c>
      <c r="G1625" s="17">
        <f t="shared" si="51"/>
        <v>2185.9</v>
      </c>
      <c r="H1625" s="17">
        <f t="shared" si="52"/>
        <v>0</v>
      </c>
      <c r="I1625" s="21"/>
    </row>
    <row r="1626" spans="1:9" ht="15.75" x14ac:dyDescent="0.25">
      <c r="A1626" s="70">
        <v>42809</v>
      </c>
      <c r="B1626" s="71" t="s">
        <v>9429</v>
      </c>
      <c r="C1626" s="20">
        <v>104404</v>
      </c>
      <c r="D1626" s="4" t="s">
        <v>8296</v>
      </c>
      <c r="E1626" s="17">
        <v>2091.6</v>
      </c>
      <c r="F1626" s="78">
        <v>42809</v>
      </c>
      <c r="G1626" s="17">
        <f t="shared" si="51"/>
        <v>2091.6</v>
      </c>
      <c r="H1626" s="17">
        <f t="shared" si="52"/>
        <v>0</v>
      </c>
      <c r="I1626" s="21"/>
    </row>
    <row r="1627" spans="1:9" ht="15.75" x14ac:dyDescent="0.25">
      <c r="A1627" s="70">
        <v>42809</v>
      </c>
      <c r="B1627" s="71" t="s">
        <v>9430</v>
      </c>
      <c r="C1627" s="20">
        <v>104405</v>
      </c>
      <c r="D1627" s="4" t="s">
        <v>69</v>
      </c>
      <c r="E1627" s="17">
        <v>5362</v>
      </c>
      <c r="F1627" s="78">
        <v>42809</v>
      </c>
      <c r="G1627" s="17">
        <f t="shared" si="51"/>
        <v>5362</v>
      </c>
      <c r="H1627" s="17">
        <f t="shared" si="52"/>
        <v>0</v>
      </c>
      <c r="I1627" s="21"/>
    </row>
    <row r="1628" spans="1:9" ht="15.75" x14ac:dyDescent="0.25">
      <c r="A1628" s="70">
        <v>42809</v>
      </c>
      <c r="B1628" s="71" t="s">
        <v>9431</v>
      </c>
      <c r="C1628" s="20">
        <v>104406</v>
      </c>
      <c r="D1628" s="4" t="s">
        <v>430</v>
      </c>
      <c r="E1628" s="17">
        <v>1826</v>
      </c>
      <c r="F1628" s="78">
        <v>42809</v>
      </c>
      <c r="G1628" s="17">
        <f t="shared" si="51"/>
        <v>1826</v>
      </c>
      <c r="H1628" s="17">
        <f t="shared" si="52"/>
        <v>0</v>
      </c>
      <c r="I1628" s="21"/>
    </row>
    <row r="1629" spans="1:9" ht="15.75" x14ac:dyDescent="0.25">
      <c r="A1629" s="70">
        <v>42809</v>
      </c>
      <c r="B1629" s="71" t="s">
        <v>9432</v>
      </c>
      <c r="C1629" s="20">
        <v>104407</v>
      </c>
      <c r="D1629" s="4" t="s">
        <v>115</v>
      </c>
      <c r="E1629" s="17">
        <v>6098.8</v>
      </c>
      <c r="G1629" s="17">
        <f t="shared" si="51"/>
        <v>6098.8</v>
      </c>
      <c r="H1629" s="17">
        <f t="shared" si="52"/>
        <v>0</v>
      </c>
      <c r="I1629" s="21"/>
    </row>
    <row r="1630" spans="1:9" ht="15.75" x14ac:dyDescent="0.25">
      <c r="A1630" s="70">
        <v>42809</v>
      </c>
      <c r="B1630" s="71" t="s">
        <v>9433</v>
      </c>
      <c r="C1630" s="20">
        <v>104408</v>
      </c>
      <c r="D1630" s="4" t="s">
        <v>49</v>
      </c>
      <c r="E1630" s="17">
        <v>10394</v>
      </c>
      <c r="F1630" s="83" t="s">
        <v>9434</v>
      </c>
      <c r="G1630" s="22">
        <f>4000+6394</f>
        <v>10394</v>
      </c>
      <c r="H1630" s="22">
        <f t="shared" si="52"/>
        <v>0</v>
      </c>
      <c r="I1630" s="21"/>
    </row>
    <row r="1631" spans="1:9" ht="15.75" x14ac:dyDescent="0.25">
      <c r="A1631" s="70">
        <v>42809</v>
      </c>
      <c r="B1631" s="71" t="s">
        <v>9435</v>
      </c>
      <c r="C1631" s="20">
        <v>104409</v>
      </c>
      <c r="D1631" s="4" t="s">
        <v>71</v>
      </c>
      <c r="E1631" s="17">
        <v>1858.5</v>
      </c>
      <c r="F1631" s="78">
        <v>42809</v>
      </c>
      <c r="G1631" s="17">
        <f t="shared" si="51"/>
        <v>1858.5</v>
      </c>
      <c r="H1631" s="17">
        <f t="shared" si="52"/>
        <v>0</v>
      </c>
      <c r="I1631" s="21"/>
    </row>
    <row r="1632" spans="1:9" ht="15.75" x14ac:dyDescent="0.25">
      <c r="A1632" s="70">
        <v>42809</v>
      </c>
      <c r="B1632" s="71" t="s">
        <v>9436</v>
      </c>
      <c r="C1632" s="20">
        <v>104410</v>
      </c>
      <c r="D1632" s="4" t="s">
        <v>43</v>
      </c>
      <c r="E1632" s="17">
        <v>5804.4</v>
      </c>
      <c r="F1632" s="78">
        <v>42811</v>
      </c>
      <c r="G1632" s="17">
        <f t="shared" si="51"/>
        <v>5804.4</v>
      </c>
      <c r="H1632" s="17">
        <f t="shared" si="52"/>
        <v>0</v>
      </c>
      <c r="I1632" s="21"/>
    </row>
    <row r="1633" spans="1:9" ht="15.75" x14ac:dyDescent="0.25">
      <c r="A1633" s="70">
        <v>42809</v>
      </c>
      <c r="B1633" s="71" t="s">
        <v>9437</v>
      </c>
      <c r="C1633" s="20">
        <v>104411</v>
      </c>
      <c r="D1633" s="4" t="s">
        <v>51</v>
      </c>
      <c r="E1633" s="17">
        <v>5158.2</v>
      </c>
      <c r="F1633" s="78">
        <v>42811</v>
      </c>
      <c r="G1633" s="17">
        <f t="shared" si="51"/>
        <v>5158.2</v>
      </c>
      <c r="H1633" s="17">
        <f t="shared" si="52"/>
        <v>0</v>
      </c>
      <c r="I1633" s="21"/>
    </row>
    <row r="1634" spans="1:9" ht="15.75" x14ac:dyDescent="0.25">
      <c r="A1634" s="70">
        <v>42809</v>
      </c>
      <c r="B1634" s="71" t="s">
        <v>9438</v>
      </c>
      <c r="C1634" s="20">
        <v>104412</v>
      </c>
      <c r="D1634" s="4" t="s">
        <v>35</v>
      </c>
      <c r="E1634" s="17">
        <v>9691.5</v>
      </c>
      <c r="G1634" s="17">
        <f t="shared" si="51"/>
        <v>9691.5</v>
      </c>
      <c r="H1634" s="17">
        <f t="shared" si="52"/>
        <v>0</v>
      </c>
      <c r="I1634" s="21"/>
    </row>
    <row r="1635" spans="1:9" ht="15.75" x14ac:dyDescent="0.25">
      <c r="A1635" s="70">
        <v>42809</v>
      </c>
      <c r="B1635" s="71" t="s">
        <v>9439</v>
      </c>
      <c r="C1635" s="20">
        <v>104413</v>
      </c>
      <c r="D1635" s="4" t="s">
        <v>32</v>
      </c>
      <c r="E1635" s="17">
        <v>7426.6</v>
      </c>
      <c r="F1635" s="78">
        <v>43062</v>
      </c>
      <c r="G1635" s="17">
        <f t="shared" si="51"/>
        <v>7426.6</v>
      </c>
      <c r="H1635" s="17">
        <f t="shared" si="52"/>
        <v>0</v>
      </c>
      <c r="I1635" s="21"/>
    </row>
    <row r="1636" spans="1:9" ht="15.75" x14ac:dyDescent="0.25">
      <c r="A1636" s="70">
        <v>42809</v>
      </c>
      <c r="B1636" s="71" t="s">
        <v>9440</v>
      </c>
      <c r="C1636" s="20">
        <v>104414</v>
      </c>
      <c r="D1636" s="4" t="s">
        <v>250</v>
      </c>
      <c r="E1636" s="17">
        <v>6502.2</v>
      </c>
      <c r="F1636" s="78">
        <v>42811</v>
      </c>
      <c r="G1636" s="17">
        <f t="shared" si="51"/>
        <v>6502.2</v>
      </c>
      <c r="H1636" s="17">
        <f t="shared" si="52"/>
        <v>0</v>
      </c>
      <c r="I1636" s="21"/>
    </row>
    <row r="1637" spans="1:9" ht="15.75" x14ac:dyDescent="0.25">
      <c r="A1637" s="70">
        <v>42809</v>
      </c>
      <c r="B1637" s="71" t="s">
        <v>9441</v>
      </c>
      <c r="C1637" s="20">
        <v>104415</v>
      </c>
      <c r="D1637" s="4" t="s">
        <v>149</v>
      </c>
      <c r="E1637" s="17">
        <v>6855.4</v>
      </c>
      <c r="F1637" s="78">
        <v>42809</v>
      </c>
      <c r="G1637" s="17">
        <f t="shared" si="51"/>
        <v>6855.4</v>
      </c>
      <c r="H1637" s="17">
        <f t="shared" si="52"/>
        <v>0</v>
      </c>
      <c r="I1637" s="21"/>
    </row>
    <row r="1638" spans="1:9" ht="15.75" x14ac:dyDescent="0.25">
      <c r="A1638" s="70">
        <v>42809</v>
      </c>
      <c r="B1638" s="71" t="s">
        <v>9442</v>
      </c>
      <c r="C1638" s="20">
        <v>104416</v>
      </c>
      <c r="D1638" s="4" t="s">
        <v>38</v>
      </c>
      <c r="E1638" s="17">
        <v>3251.8</v>
      </c>
      <c r="F1638" s="78">
        <v>42815</v>
      </c>
      <c r="G1638" s="17">
        <f t="shared" si="51"/>
        <v>3251.8</v>
      </c>
      <c r="H1638" s="17">
        <f t="shared" si="52"/>
        <v>0</v>
      </c>
      <c r="I1638" s="21"/>
    </row>
    <row r="1639" spans="1:9" ht="15.75" x14ac:dyDescent="0.25">
      <c r="A1639" s="70">
        <v>42809</v>
      </c>
      <c r="B1639" s="71" t="s">
        <v>9443</v>
      </c>
      <c r="C1639" s="20">
        <v>104417</v>
      </c>
      <c r="D1639" s="4" t="s">
        <v>268</v>
      </c>
      <c r="E1639" s="17">
        <v>17785.400000000001</v>
      </c>
      <c r="F1639" s="78">
        <v>42811</v>
      </c>
      <c r="G1639" s="17">
        <f t="shared" si="51"/>
        <v>17785.400000000001</v>
      </c>
      <c r="H1639" s="17">
        <f t="shared" si="52"/>
        <v>0</v>
      </c>
      <c r="I1639" s="21"/>
    </row>
    <row r="1640" spans="1:9" ht="15.75" x14ac:dyDescent="0.25">
      <c r="A1640" s="70">
        <v>42809</v>
      </c>
      <c r="B1640" s="71" t="s">
        <v>9444</v>
      </c>
      <c r="C1640" s="20">
        <v>104418</v>
      </c>
      <c r="D1640" s="4" t="s">
        <v>432</v>
      </c>
      <c r="E1640" s="17">
        <v>16350.6</v>
      </c>
      <c r="F1640" s="78">
        <v>42811</v>
      </c>
      <c r="G1640" s="17">
        <f t="shared" si="51"/>
        <v>16350.6</v>
      </c>
      <c r="H1640" s="17">
        <f t="shared" si="52"/>
        <v>0</v>
      </c>
      <c r="I1640" s="21"/>
    </row>
    <row r="1641" spans="1:9" ht="15.75" x14ac:dyDescent="0.25">
      <c r="A1641" s="70">
        <v>42809</v>
      </c>
      <c r="B1641" s="71" t="s">
        <v>9445</v>
      </c>
      <c r="C1641" s="20">
        <v>104419</v>
      </c>
      <c r="D1641" s="4" t="s">
        <v>208</v>
      </c>
      <c r="E1641" s="17">
        <v>8634.7999999999993</v>
      </c>
      <c r="F1641" s="78">
        <v>42809</v>
      </c>
      <c r="G1641" s="17">
        <f t="shared" si="51"/>
        <v>8634.7999999999993</v>
      </c>
      <c r="H1641" s="17">
        <f t="shared" si="52"/>
        <v>0</v>
      </c>
      <c r="I1641" s="21"/>
    </row>
    <row r="1642" spans="1:9" ht="15.75" x14ac:dyDescent="0.25">
      <c r="A1642" s="70">
        <v>42809</v>
      </c>
      <c r="B1642" s="71" t="s">
        <v>9446</v>
      </c>
      <c r="C1642" s="20">
        <v>104420</v>
      </c>
      <c r="D1642" s="4" t="s">
        <v>1666</v>
      </c>
      <c r="E1642" s="17">
        <v>15505</v>
      </c>
      <c r="F1642" s="78">
        <v>42811</v>
      </c>
      <c r="G1642" s="17">
        <f t="shared" si="51"/>
        <v>15505</v>
      </c>
      <c r="H1642" s="17">
        <f t="shared" si="52"/>
        <v>0</v>
      </c>
      <c r="I1642" s="21"/>
    </row>
    <row r="1643" spans="1:9" ht="15.75" x14ac:dyDescent="0.25">
      <c r="A1643" s="70">
        <v>42809</v>
      </c>
      <c r="B1643" s="71" t="s">
        <v>9447</v>
      </c>
      <c r="C1643" s="20">
        <v>104421</v>
      </c>
      <c r="D1643" s="4" t="s">
        <v>272</v>
      </c>
      <c r="E1643" s="17">
        <v>5178.3999999999996</v>
      </c>
      <c r="F1643" s="78">
        <v>42811</v>
      </c>
      <c r="G1643" s="17">
        <f t="shared" si="51"/>
        <v>5178.3999999999996</v>
      </c>
      <c r="H1643" s="17">
        <f t="shared" si="52"/>
        <v>0</v>
      </c>
      <c r="I1643" s="21"/>
    </row>
    <row r="1644" spans="1:9" ht="15.75" x14ac:dyDescent="0.25">
      <c r="A1644" s="70">
        <v>42809</v>
      </c>
      <c r="B1644" s="71" t="s">
        <v>9448</v>
      </c>
      <c r="C1644" s="20">
        <v>104422</v>
      </c>
      <c r="D1644" s="4" t="s">
        <v>240</v>
      </c>
      <c r="E1644" s="17">
        <v>12615.5</v>
      </c>
      <c r="F1644" s="78">
        <v>42809</v>
      </c>
      <c r="G1644" s="17">
        <f t="shared" si="51"/>
        <v>12615.5</v>
      </c>
      <c r="H1644" s="17">
        <f t="shared" si="52"/>
        <v>0</v>
      </c>
      <c r="I1644" s="21"/>
    </row>
    <row r="1645" spans="1:9" ht="15.75" x14ac:dyDescent="0.25">
      <c r="A1645" s="70">
        <v>42809</v>
      </c>
      <c r="B1645" s="71" t="s">
        <v>9449</v>
      </c>
      <c r="C1645" s="20">
        <v>104423</v>
      </c>
      <c r="D1645" s="4" t="s">
        <v>270</v>
      </c>
      <c r="E1645" s="17">
        <v>1073.5999999999999</v>
      </c>
      <c r="F1645" s="78">
        <v>42811</v>
      </c>
      <c r="G1645" s="17">
        <f t="shared" si="51"/>
        <v>1073.5999999999999</v>
      </c>
      <c r="H1645" s="17">
        <f t="shared" si="52"/>
        <v>0</v>
      </c>
      <c r="I1645" s="21"/>
    </row>
    <row r="1646" spans="1:9" ht="15.75" x14ac:dyDescent="0.25">
      <c r="A1646" s="70">
        <v>42809</v>
      </c>
      <c r="B1646" s="71" t="s">
        <v>9450</v>
      </c>
      <c r="C1646" s="20">
        <v>104424</v>
      </c>
      <c r="D1646" s="4" t="s">
        <v>270</v>
      </c>
      <c r="E1646" s="17">
        <v>19147.3</v>
      </c>
      <c r="F1646" s="78">
        <v>42811</v>
      </c>
      <c r="G1646" s="17">
        <f t="shared" si="51"/>
        <v>19147.3</v>
      </c>
      <c r="H1646" s="17">
        <f t="shared" si="52"/>
        <v>0</v>
      </c>
      <c r="I1646" s="21"/>
    </row>
    <row r="1647" spans="1:9" ht="15.75" x14ac:dyDescent="0.25">
      <c r="A1647" s="70">
        <v>42809</v>
      </c>
      <c r="B1647" s="71" t="s">
        <v>9451</v>
      </c>
      <c r="C1647" s="20">
        <v>104425</v>
      </c>
      <c r="D1647" s="4" t="s">
        <v>79</v>
      </c>
      <c r="E1647" s="17">
        <v>3131.6</v>
      </c>
      <c r="F1647" s="78">
        <v>42809</v>
      </c>
      <c r="G1647" s="17">
        <f t="shared" si="51"/>
        <v>3131.6</v>
      </c>
      <c r="H1647" s="17">
        <f t="shared" si="52"/>
        <v>0</v>
      </c>
      <c r="I1647" s="21"/>
    </row>
    <row r="1648" spans="1:9" ht="15.75" x14ac:dyDescent="0.25">
      <c r="A1648" s="70">
        <v>42809</v>
      </c>
      <c r="B1648" s="71" t="s">
        <v>9452</v>
      </c>
      <c r="C1648" s="20">
        <v>104426</v>
      </c>
      <c r="D1648" s="4" t="s">
        <v>442</v>
      </c>
      <c r="E1648" s="17">
        <v>11726.3</v>
      </c>
      <c r="F1648" s="78">
        <v>42811</v>
      </c>
      <c r="G1648" s="17">
        <f t="shared" si="51"/>
        <v>11726.3</v>
      </c>
      <c r="H1648" s="17">
        <f t="shared" si="52"/>
        <v>0</v>
      </c>
      <c r="I1648" s="21"/>
    </row>
    <row r="1649" spans="1:9" ht="15.75" x14ac:dyDescent="0.25">
      <c r="A1649" s="70">
        <v>42809</v>
      </c>
      <c r="B1649" s="71" t="s">
        <v>9453</v>
      </c>
      <c r="C1649" s="20">
        <v>104427</v>
      </c>
      <c r="D1649" s="4" t="s">
        <v>590</v>
      </c>
      <c r="E1649" s="17">
        <v>2402.6</v>
      </c>
      <c r="F1649" s="78">
        <v>42811</v>
      </c>
      <c r="G1649" s="17">
        <f t="shared" si="51"/>
        <v>2402.6</v>
      </c>
      <c r="H1649" s="17">
        <f t="shared" si="52"/>
        <v>0</v>
      </c>
      <c r="I1649" s="21"/>
    </row>
    <row r="1650" spans="1:9" ht="15.75" x14ac:dyDescent="0.25">
      <c r="A1650" s="70">
        <v>42809</v>
      </c>
      <c r="B1650" s="71" t="s">
        <v>9454</v>
      </c>
      <c r="C1650" s="20">
        <v>104428</v>
      </c>
      <c r="D1650" s="4" t="s">
        <v>21</v>
      </c>
      <c r="E1650" s="17">
        <v>43877.2</v>
      </c>
      <c r="F1650" s="78">
        <v>42825</v>
      </c>
      <c r="G1650" s="17">
        <f t="shared" si="51"/>
        <v>43877.2</v>
      </c>
      <c r="H1650" s="17">
        <f t="shared" si="52"/>
        <v>0</v>
      </c>
      <c r="I1650" s="21"/>
    </row>
    <row r="1651" spans="1:9" ht="15.75" x14ac:dyDescent="0.25">
      <c r="A1651" s="70">
        <v>42809</v>
      </c>
      <c r="B1651" s="71" t="s">
        <v>9455</v>
      </c>
      <c r="C1651" s="20">
        <v>104429</v>
      </c>
      <c r="D1651" s="4" t="s">
        <v>3426</v>
      </c>
      <c r="E1651" s="17">
        <v>1026</v>
      </c>
      <c r="F1651" s="78">
        <v>42809</v>
      </c>
      <c r="G1651" s="17">
        <f t="shared" si="51"/>
        <v>1026</v>
      </c>
      <c r="H1651" s="17">
        <f t="shared" si="52"/>
        <v>0</v>
      </c>
      <c r="I1651" s="21"/>
    </row>
    <row r="1652" spans="1:9" ht="15.75" x14ac:dyDescent="0.25">
      <c r="A1652" s="70">
        <v>42809</v>
      </c>
      <c r="B1652" s="71" t="s">
        <v>9456</v>
      </c>
      <c r="C1652" s="20">
        <v>104430</v>
      </c>
      <c r="D1652" s="4" t="s">
        <v>151</v>
      </c>
      <c r="E1652" s="17">
        <v>20048.5</v>
      </c>
      <c r="F1652" s="78">
        <v>42809</v>
      </c>
      <c r="G1652" s="17">
        <f t="shared" si="51"/>
        <v>20048.5</v>
      </c>
      <c r="H1652" s="17">
        <f t="shared" si="52"/>
        <v>0</v>
      </c>
      <c r="I1652" s="21"/>
    </row>
    <row r="1653" spans="1:9" ht="15.75" x14ac:dyDescent="0.25">
      <c r="A1653" s="70">
        <v>42809</v>
      </c>
      <c r="B1653" s="71" t="s">
        <v>9457</v>
      </c>
      <c r="C1653" s="20">
        <v>104431</v>
      </c>
      <c r="D1653" s="4" t="s">
        <v>838</v>
      </c>
      <c r="E1653" s="17">
        <v>3510</v>
      </c>
      <c r="F1653" s="78">
        <v>42809</v>
      </c>
      <c r="G1653" s="17">
        <f t="shared" si="51"/>
        <v>3510</v>
      </c>
      <c r="H1653" s="17">
        <f t="shared" si="52"/>
        <v>0</v>
      </c>
      <c r="I1653" s="21"/>
    </row>
    <row r="1654" spans="1:9" ht="15.75" x14ac:dyDescent="0.25">
      <c r="A1654" s="70">
        <v>42809</v>
      </c>
      <c r="B1654" s="71" t="s">
        <v>9458</v>
      </c>
      <c r="C1654" s="20">
        <v>104432</v>
      </c>
      <c r="D1654" s="4" t="s">
        <v>103</v>
      </c>
      <c r="E1654" s="17">
        <v>597.4</v>
      </c>
      <c r="F1654" s="78">
        <v>42811</v>
      </c>
      <c r="G1654" s="17">
        <f t="shared" si="51"/>
        <v>597.4</v>
      </c>
      <c r="H1654" s="17">
        <f t="shared" si="52"/>
        <v>0</v>
      </c>
      <c r="I1654" s="21"/>
    </row>
    <row r="1655" spans="1:9" ht="15.75" x14ac:dyDescent="0.25">
      <c r="A1655" s="70">
        <v>42809</v>
      </c>
      <c r="B1655" s="71" t="s">
        <v>9459</v>
      </c>
      <c r="C1655" s="20">
        <v>104433</v>
      </c>
      <c r="D1655" s="27" t="s">
        <v>9460</v>
      </c>
      <c r="E1655" s="28">
        <v>0</v>
      </c>
      <c r="F1655" s="146" t="s">
        <v>95</v>
      </c>
      <c r="G1655" s="28">
        <f t="shared" si="51"/>
        <v>0</v>
      </c>
      <c r="H1655" s="28">
        <f t="shared" si="52"/>
        <v>0</v>
      </c>
      <c r="I1655" s="21"/>
    </row>
    <row r="1656" spans="1:9" ht="15.75" x14ac:dyDescent="0.25">
      <c r="A1656" s="70">
        <v>42809</v>
      </c>
      <c r="B1656" s="71" t="s">
        <v>9461</v>
      </c>
      <c r="C1656" s="20">
        <v>104434</v>
      </c>
      <c r="D1656" s="4" t="s">
        <v>122</v>
      </c>
      <c r="E1656" s="17">
        <v>31028.400000000001</v>
      </c>
      <c r="F1656" s="78">
        <v>42824</v>
      </c>
      <c r="G1656" s="17">
        <f t="shared" si="51"/>
        <v>31028.400000000001</v>
      </c>
      <c r="H1656" s="17">
        <f t="shared" si="52"/>
        <v>0</v>
      </c>
      <c r="I1656" s="21"/>
    </row>
    <row r="1657" spans="1:9" ht="15.75" x14ac:dyDescent="0.25">
      <c r="A1657" s="70">
        <v>42809</v>
      </c>
      <c r="B1657" s="71" t="s">
        <v>9462</v>
      </c>
      <c r="C1657" s="20">
        <v>104435</v>
      </c>
      <c r="D1657" s="4" t="s">
        <v>2240</v>
      </c>
      <c r="E1657" s="17">
        <v>3361.4</v>
      </c>
      <c r="F1657" s="78">
        <v>42809</v>
      </c>
      <c r="G1657" s="17">
        <f t="shared" si="51"/>
        <v>3361.4</v>
      </c>
      <c r="H1657" s="17">
        <f t="shared" si="52"/>
        <v>0</v>
      </c>
      <c r="I1657" s="21"/>
    </row>
    <row r="1658" spans="1:9" ht="15.75" x14ac:dyDescent="0.25">
      <c r="A1658" s="70">
        <v>42809</v>
      </c>
      <c r="B1658" s="71" t="s">
        <v>9463</v>
      </c>
      <c r="C1658" s="20">
        <v>104436</v>
      </c>
      <c r="D1658" s="4" t="s">
        <v>2240</v>
      </c>
      <c r="E1658" s="17">
        <v>266.39999999999998</v>
      </c>
      <c r="F1658" s="78">
        <v>42809</v>
      </c>
      <c r="G1658" s="17">
        <f t="shared" si="51"/>
        <v>266.39999999999998</v>
      </c>
      <c r="H1658" s="17">
        <f t="shared" si="52"/>
        <v>0</v>
      </c>
      <c r="I1658" s="21"/>
    </row>
    <row r="1659" spans="1:9" ht="15.75" x14ac:dyDescent="0.25">
      <c r="A1659" s="70">
        <v>42809</v>
      </c>
      <c r="B1659" s="71" t="s">
        <v>9464</v>
      </c>
      <c r="C1659" s="20">
        <v>104437</v>
      </c>
      <c r="D1659" s="4" t="s">
        <v>1116</v>
      </c>
      <c r="E1659" s="17">
        <v>3641</v>
      </c>
      <c r="F1659" s="78">
        <v>42810</v>
      </c>
      <c r="G1659" s="17">
        <f t="shared" si="51"/>
        <v>3641</v>
      </c>
      <c r="H1659" s="17">
        <f t="shared" si="52"/>
        <v>0</v>
      </c>
      <c r="I1659" s="21"/>
    </row>
    <row r="1660" spans="1:9" ht="15.75" x14ac:dyDescent="0.25">
      <c r="A1660" s="70">
        <v>42809</v>
      </c>
      <c r="B1660" s="71" t="s">
        <v>9465</v>
      </c>
      <c r="C1660" s="20">
        <v>104438</v>
      </c>
      <c r="D1660" s="4" t="s">
        <v>83</v>
      </c>
      <c r="E1660" s="17">
        <v>5498.7</v>
      </c>
      <c r="F1660" s="78">
        <v>42809</v>
      </c>
      <c r="G1660" s="17">
        <f t="shared" si="51"/>
        <v>5498.7</v>
      </c>
      <c r="H1660" s="17">
        <f t="shared" si="52"/>
        <v>0</v>
      </c>
      <c r="I1660" s="21"/>
    </row>
    <row r="1661" spans="1:9" ht="15.75" x14ac:dyDescent="0.25">
      <c r="A1661" s="70">
        <v>42809</v>
      </c>
      <c r="B1661" s="71" t="s">
        <v>9466</v>
      </c>
      <c r="C1661" s="20">
        <v>104439</v>
      </c>
      <c r="D1661" s="4" t="s">
        <v>122</v>
      </c>
      <c r="E1661" s="17">
        <v>2337</v>
      </c>
      <c r="F1661" s="78">
        <v>42812</v>
      </c>
      <c r="G1661" s="17">
        <f t="shared" si="51"/>
        <v>2337</v>
      </c>
      <c r="H1661" s="17">
        <f t="shared" si="52"/>
        <v>0</v>
      </c>
      <c r="I1661" s="21"/>
    </row>
    <row r="1662" spans="1:9" ht="15.75" x14ac:dyDescent="0.25">
      <c r="A1662" s="70">
        <v>42809</v>
      </c>
      <c r="B1662" s="71" t="s">
        <v>9467</v>
      </c>
      <c r="C1662" s="20">
        <v>104440</v>
      </c>
      <c r="D1662" s="4" t="s">
        <v>99</v>
      </c>
      <c r="E1662" s="17">
        <v>2129.1</v>
      </c>
      <c r="F1662" s="78">
        <v>42809</v>
      </c>
      <c r="G1662" s="17">
        <f t="shared" si="51"/>
        <v>2129.1</v>
      </c>
      <c r="H1662" s="17">
        <f t="shared" si="52"/>
        <v>0</v>
      </c>
      <c r="I1662" s="21"/>
    </row>
    <row r="1663" spans="1:9" ht="15.75" x14ac:dyDescent="0.25">
      <c r="A1663" s="70">
        <v>42809</v>
      </c>
      <c r="B1663" s="71" t="s">
        <v>9468</v>
      </c>
      <c r="C1663" s="20">
        <v>104441</v>
      </c>
      <c r="D1663" s="4" t="s">
        <v>281</v>
      </c>
      <c r="E1663" s="17">
        <v>470</v>
      </c>
      <c r="F1663" s="78">
        <v>42809</v>
      </c>
      <c r="G1663" s="17">
        <f t="shared" si="51"/>
        <v>470</v>
      </c>
      <c r="H1663" s="17">
        <f t="shared" si="52"/>
        <v>0</v>
      </c>
      <c r="I1663" s="21"/>
    </row>
    <row r="1664" spans="1:9" ht="15.75" x14ac:dyDescent="0.25">
      <c r="A1664" s="70">
        <v>42809</v>
      </c>
      <c r="B1664" s="71" t="s">
        <v>9469</v>
      </c>
      <c r="C1664" s="20">
        <v>104442</v>
      </c>
      <c r="D1664" s="4" t="s">
        <v>125</v>
      </c>
      <c r="E1664" s="17">
        <v>5594.4</v>
      </c>
      <c r="F1664" s="78">
        <v>42809</v>
      </c>
      <c r="G1664" s="17">
        <f t="shared" si="51"/>
        <v>5594.4</v>
      </c>
      <c r="H1664" s="17">
        <f t="shared" si="52"/>
        <v>0</v>
      </c>
      <c r="I1664" s="21"/>
    </row>
    <row r="1665" spans="1:9" ht="15.75" x14ac:dyDescent="0.25">
      <c r="A1665" s="70">
        <v>42809</v>
      </c>
      <c r="B1665" s="71" t="s">
        <v>9470</v>
      </c>
      <c r="C1665" s="20">
        <v>104443</v>
      </c>
      <c r="D1665" s="4" t="s">
        <v>4369</v>
      </c>
      <c r="E1665" s="17">
        <v>1306.8</v>
      </c>
      <c r="F1665" s="78">
        <v>42809</v>
      </c>
      <c r="G1665" s="17">
        <f t="shared" si="51"/>
        <v>1306.8</v>
      </c>
      <c r="H1665" s="17">
        <f t="shared" si="52"/>
        <v>0</v>
      </c>
      <c r="I1665" s="21"/>
    </row>
    <row r="1666" spans="1:9" ht="15.75" x14ac:dyDescent="0.25">
      <c r="A1666" s="70">
        <v>42809</v>
      </c>
      <c r="B1666" s="71" t="s">
        <v>9471</v>
      </c>
      <c r="C1666" s="20">
        <v>104444</v>
      </c>
      <c r="D1666" s="4" t="s">
        <v>1830</v>
      </c>
      <c r="E1666" s="17">
        <v>18842.099999999999</v>
      </c>
      <c r="F1666" s="78">
        <v>42809</v>
      </c>
      <c r="G1666" s="17">
        <f t="shared" si="51"/>
        <v>18842.099999999999</v>
      </c>
      <c r="H1666" s="17">
        <f t="shared" si="52"/>
        <v>0</v>
      </c>
      <c r="I1666" s="21"/>
    </row>
    <row r="1667" spans="1:9" ht="15.75" x14ac:dyDescent="0.25">
      <c r="A1667" s="70">
        <v>42809</v>
      </c>
      <c r="B1667" s="71" t="s">
        <v>9472</v>
      </c>
      <c r="C1667" s="20">
        <v>104445</v>
      </c>
      <c r="D1667" s="4" t="s">
        <v>92</v>
      </c>
      <c r="E1667" s="17">
        <v>2025.6</v>
      </c>
      <c r="F1667" s="78">
        <v>42809</v>
      </c>
      <c r="G1667" s="17">
        <f t="shared" si="51"/>
        <v>2025.6</v>
      </c>
      <c r="H1667" s="17">
        <f t="shared" si="52"/>
        <v>0</v>
      </c>
      <c r="I1667" s="21"/>
    </row>
    <row r="1668" spans="1:9" ht="15.75" x14ac:dyDescent="0.25">
      <c r="A1668" s="70">
        <v>42809</v>
      </c>
      <c r="B1668" s="71" t="s">
        <v>9473</v>
      </c>
      <c r="C1668" s="20">
        <v>104446</v>
      </c>
      <c r="D1668" s="4" t="s">
        <v>1259</v>
      </c>
      <c r="E1668" s="17">
        <v>1053.4000000000001</v>
      </c>
      <c r="F1668" s="78">
        <v>42809</v>
      </c>
      <c r="G1668" s="17">
        <f t="shared" ref="G1668:G1731" si="53">E1668</f>
        <v>1053.4000000000001</v>
      </c>
      <c r="H1668" s="17">
        <f t="shared" ref="H1668:H1731" si="54">E1668-G1668</f>
        <v>0</v>
      </c>
      <c r="I1668" s="21"/>
    </row>
    <row r="1669" spans="1:9" ht="15.75" x14ac:dyDescent="0.25">
      <c r="A1669" s="70">
        <v>42809</v>
      </c>
      <c r="B1669" s="71" t="s">
        <v>9474</v>
      </c>
      <c r="C1669" s="20">
        <v>104447</v>
      </c>
      <c r="D1669" s="4" t="s">
        <v>1830</v>
      </c>
      <c r="E1669" s="17">
        <v>450</v>
      </c>
      <c r="F1669" s="78">
        <v>42809</v>
      </c>
      <c r="G1669" s="17">
        <f t="shared" si="53"/>
        <v>450</v>
      </c>
      <c r="H1669" s="17">
        <f t="shared" si="54"/>
        <v>0</v>
      </c>
      <c r="I1669" s="21"/>
    </row>
    <row r="1670" spans="1:9" ht="15.75" x14ac:dyDescent="0.25">
      <c r="A1670" s="70">
        <v>42809</v>
      </c>
      <c r="B1670" s="71" t="s">
        <v>9475</v>
      </c>
      <c r="C1670" s="20">
        <v>104448</v>
      </c>
      <c r="D1670" s="4" t="s">
        <v>88</v>
      </c>
      <c r="E1670" s="17">
        <v>777.4</v>
      </c>
      <c r="F1670" s="78">
        <v>42809</v>
      </c>
      <c r="G1670" s="17">
        <f t="shared" si="53"/>
        <v>777.4</v>
      </c>
      <c r="H1670" s="17">
        <f t="shared" si="54"/>
        <v>0</v>
      </c>
      <c r="I1670" s="21"/>
    </row>
    <row r="1671" spans="1:9" ht="15.75" x14ac:dyDescent="0.25">
      <c r="A1671" s="70">
        <v>42809</v>
      </c>
      <c r="B1671" s="71" t="s">
        <v>9476</v>
      </c>
      <c r="C1671" s="20">
        <v>104449</v>
      </c>
      <c r="D1671" s="4" t="s">
        <v>291</v>
      </c>
      <c r="E1671" s="17">
        <v>2347.1</v>
      </c>
      <c r="F1671" s="78">
        <v>42809</v>
      </c>
      <c r="G1671" s="17">
        <f t="shared" si="53"/>
        <v>2347.1</v>
      </c>
      <c r="H1671" s="17">
        <f t="shared" si="54"/>
        <v>0</v>
      </c>
      <c r="I1671" s="21"/>
    </row>
    <row r="1672" spans="1:9" ht="15.75" x14ac:dyDescent="0.25">
      <c r="A1672" s="70">
        <v>42809</v>
      </c>
      <c r="B1672" s="71" t="s">
        <v>9477</v>
      </c>
      <c r="C1672" s="20">
        <v>104450</v>
      </c>
      <c r="D1672" s="4" t="s">
        <v>450</v>
      </c>
      <c r="E1672" s="17">
        <v>1852.2</v>
      </c>
      <c r="F1672" s="78">
        <v>42809</v>
      </c>
      <c r="G1672" s="17">
        <f t="shared" si="53"/>
        <v>1852.2</v>
      </c>
      <c r="H1672" s="17">
        <f t="shared" si="54"/>
        <v>0</v>
      </c>
      <c r="I1672" s="21"/>
    </row>
    <row r="1673" spans="1:9" ht="15.75" x14ac:dyDescent="0.25">
      <c r="A1673" s="70">
        <v>42809</v>
      </c>
      <c r="B1673" s="71" t="s">
        <v>9478</v>
      </c>
      <c r="C1673" s="20">
        <v>104451</v>
      </c>
      <c r="D1673" s="4" t="s">
        <v>3637</v>
      </c>
      <c r="E1673" s="17">
        <v>29197</v>
      </c>
      <c r="F1673" s="78">
        <v>42809</v>
      </c>
      <c r="G1673" s="17">
        <f t="shared" si="53"/>
        <v>29197</v>
      </c>
      <c r="H1673" s="17">
        <f t="shared" si="54"/>
        <v>0</v>
      </c>
      <c r="I1673" s="21"/>
    </row>
    <row r="1674" spans="1:9" ht="15.75" x14ac:dyDescent="0.25">
      <c r="A1674" s="70">
        <v>42809</v>
      </c>
      <c r="B1674" s="71" t="s">
        <v>9479</v>
      </c>
      <c r="C1674" s="20">
        <v>104452</v>
      </c>
      <c r="D1674" s="4" t="s">
        <v>448</v>
      </c>
      <c r="E1674" s="17">
        <v>158.6</v>
      </c>
      <c r="F1674" s="78">
        <v>42809</v>
      </c>
      <c r="G1674" s="17">
        <f t="shared" si="53"/>
        <v>158.6</v>
      </c>
      <c r="H1674" s="17">
        <f t="shared" si="54"/>
        <v>0</v>
      </c>
      <c r="I1674" s="21"/>
    </row>
    <row r="1675" spans="1:9" ht="15.75" x14ac:dyDescent="0.25">
      <c r="A1675" s="70">
        <v>42809</v>
      </c>
      <c r="B1675" s="71" t="s">
        <v>9480</v>
      </c>
      <c r="C1675" s="20">
        <v>104453</v>
      </c>
      <c r="D1675" s="4" t="s">
        <v>168</v>
      </c>
      <c r="E1675" s="17">
        <v>38</v>
      </c>
      <c r="F1675" s="78">
        <v>42809</v>
      </c>
      <c r="G1675" s="17">
        <f t="shared" si="53"/>
        <v>38</v>
      </c>
      <c r="H1675" s="17">
        <f t="shared" si="54"/>
        <v>0</v>
      </c>
      <c r="I1675" s="21"/>
    </row>
    <row r="1676" spans="1:9" ht="15.75" x14ac:dyDescent="0.25">
      <c r="A1676" s="70">
        <v>42809</v>
      </c>
      <c r="B1676" s="71" t="s">
        <v>9481</v>
      </c>
      <c r="C1676" s="20">
        <v>104454</v>
      </c>
      <c r="D1676" s="4" t="s">
        <v>1380</v>
      </c>
      <c r="E1676" s="17">
        <v>30859.42</v>
      </c>
      <c r="F1676" s="78">
        <v>42809</v>
      </c>
      <c r="G1676" s="17">
        <f t="shared" si="53"/>
        <v>30859.42</v>
      </c>
      <c r="H1676" s="17">
        <f t="shared" si="54"/>
        <v>0</v>
      </c>
      <c r="I1676" s="21"/>
    </row>
    <row r="1677" spans="1:9" ht="15.75" x14ac:dyDescent="0.25">
      <c r="A1677" s="70">
        <v>42809</v>
      </c>
      <c r="B1677" s="71" t="s">
        <v>9482</v>
      </c>
      <c r="C1677" s="20">
        <v>104455</v>
      </c>
      <c r="D1677" s="4" t="s">
        <v>109</v>
      </c>
      <c r="E1677" s="17">
        <v>3219.3</v>
      </c>
      <c r="F1677" s="78">
        <v>42809</v>
      </c>
      <c r="G1677" s="17">
        <f t="shared" si="53"/>
        <v>3219.3</v>
      </c>
      <c r="H1677" s="17">
        <f t="shared" si="54"/>
        <v>0</v>
      </c>
      <c r="I1677" s="21"/>
    </row>
    <row r="1678" spans="1:9" ht="15.75" x14ac:dyDescent="0.25">
      <c r="A1678" s="70">
        <v>42809</v>
      </c>
      <c r="B1678" s="71" t="s">
        <v>9483</v>
      </c>
      <c r="C1678" s="20">
        <v>104456</v>
      </c>
      <c r="D1678" s="4" t="s">
        <v>7184</v>
      </c>
      <c r="E1678" s="17">
        <v>1089.5999999999999</v>
      </c>
      <c r="F1678" s="78">
        <v>42810</v>
      </c>
      <c r="G1678" s="17">
        <f t="shared" si="53"/>
        <v>1089.5999999999999</v>
      </c>
      <c r="H1678" s="17">
        <f t="shared" si="54"/>
        <v>0</v>
      </c>
      <c r="I1678" s="21"/>
    </row>
    <row r="1679" spans="1:9" ht="15.75" x14ac:dyDescent="0.25">
      <c r="A1679" s="70">
        <v>42809</v>
      </c>
      <c r="B1679" s="71" t="s">
        <v>9484</v>
      </c>
      <c r="C1679" s="20">
        <v>104457</v>
      </c>
      <c r="D1679" s="4" t="s">
        <v>480</v>
      </c>
      <c r="E1679" s="17">
        <v>1232.4000000000001</v>
      </c>
      <c r="F1679" s="78">
        <v>42810</v>
      </c>
      <c r="G1679" s="17">
        <f t="shared" si="53"/>
        <v>1232.4000000000001</v>
      </c>
      <c r="H1679" s="17">
        <f t="shared" si="54"/>
        <v>0</v>
      </c>
      <c r="I1679" s="21"/>
    </row>
    <row r="1680" spans="1:9" ht="15.75" x14ac:dyDescent="0.25">
      <c r="A1680" s="70">
        <v>42809</v>
      </c>
      <c r="B1680" s="71" t="s">
        <v>9485</v>
      </c>
      <c r="C1680" s="20">
        <v>104458</v>
      </c>
      <c r="D1680" s="4" t="s">
        <v>630</v>
      </c>
      <c r="E1680" s="17">
        <v>1582.6</v>
      </c>
      <c r="F1680" s="78">
        <v>42810</v>
      </c>
      <c r="G1680" s="17">
        <f t="shared" si="53"/>
        <v>1582.6</v>
      </c>
      <c r="H1680" s="17">
        <f t="shared" si="54"/>
        <v>0</v>
      </c>
      <c r="I1680" s="21"/>
    </row>
    <row r="1681" spans="1:9" ht="15.75" x14ac:dyDescent="0.25">
      <c r="A1681" s="70">
        <v>42809</v>
      </c>
      <c r="B1681" s="71" t="s">
        <v>9486</v>
      </c>
      <c r="C1681" s="20">
        <v>104459</v>
      </c>
      <c r="D1681" s="4" t="s">
        <v>45</v>
      </c>
      <c r="E1681" s="17">
        <v>1335.7</v>
      </c>
      <c r="F1681" s="78">
        <v>42810</v>
      </c>
      <c r="G1681" s="17">
        <f t="shared" si="53"/>
        <v>1335.7</v>
      </c>
      <c r="H1681" s="17">
        <f t="shared" si="54"/>
        <v>0</v>
      </c>
      <c r="I1681" s="21"/>
    </row>
    <row r="1682" spans="1:9" ht="15.75" x14ac:dyDescent="0.25">
      <c r="A1682" s="70">
        <v>42809</v>
      </c>
      <c r="B1682" s="71" t="s">
        <v>9487</v>
      </c>
      <c r="C1682" s="20">
        <v>104460</v>
      </c>
      <c r="D1682" s="4" t="s">
        <v>61</v>
      </c>
      <c r="E1682" s="17">
        <v>7530.1</v>
      </c>
      <c r="F1682" s="78">
        <v>42810</v>
      </c>
      <c r="G1682" s="17">
        <f t="shared" si="53"/>
        <v>7530.1</v>
      </c>
      <c r="H1682" s="17">
        <f t="shared" si="54"/>
        <v>0</v>
      </c>
      <c r="I1682" s="21"/>
    </row>
    <row r="1683" spans="1:9" ht="15.75" x14ac:dyDescent="0.25">
      <c r="A1683" s="70">
        <v>42809</v>
      </c>
      <c r="B1683" s="71" t="s">
        <v>9488</v>
      </c>
      <c r="C1683" s="20">
        <v>104461</v>
      </c>
      <c r="D1683" s="4" t="s">
        <v>492</v>
      </c>
      <c r="E1683" s="17">
        <v>15453</v>
      </c>
      <c r="F1683" s="78">
        <v>42816</v>
      </c>
      <c r="G1683" s="17">
        <f t="shared" si="53"/>
        <v>15453</v>
      </c>
      <c r="H1683" s="17">
        <f t="shared" si="54"/>
        <v>0</v>
      </c>
      <c r="I1683" s="21"/>
    </row>
    <row r="1684" spans="1:9" ht="15.75" x14ac:dyDescent="0.25">
      <c r="A1684" s="70">
        <v>42809</v>
      </c>
      <c r="B1684" s="71" t="s">
        <v>9489</v>
      </c>
      <c r="C1684" s="20">
        <v>104462</v>
      </c>
      <c r="D1684" s="4" t="s">
        <v>57</v>
      </c>
      <c r="E1684" s="17">
        <v>470</v>
      </c>
      <c r="F1684" s="78">
        <v>42810</v>
      </c>
      <c r="G1684" s="17">
        <f t="shared" si="53"/>
        <v>470</v>
      </c>
      <c r="H1684" s="17">
        <f t="shared" si="54"/>
        <v>0</v>
      </c>
      <c r="I1684" s="21"/>
    </row>
    <row r="1685" spans="1:9" ht="15.75" x14ac:dyDescent="0.25">
      <c r="A1685" s="70">
        <v>42809</v>
      </c>
      <c r="B1685" s="71" t="s">
        <v>9490</v>
      </c>
      <c r="C1685" s="20">
        <v>104463</v>
      </c>
      <c r="D1685" s="4" t="s">
        <v>486</v>
      </c>
      <c r="E1685" s="17">
        <v>2928</v>
      </c>
      <c r="F1685" s="78">
        <v>42810</v>
      </c>
      <c r="G1685" s="17">
        <f t="shared" si="53"/>
        <v>2928</v>
      </c>
      <c r="H1685" s="17">
        <f t="shared" si="54"/>
        <v>0</v>
      </c>
      <c r="I1685" s="21"/>
    </row>
    <row r="1686" spans="1:9" ht="15.75" x14ac:dyDescent="0.25">
      <c r="A1686" s="70">
        <v>42809</v>
      </c>
      <c r="B1686" s="71" t="s">
        <v>9491</v>
      </c>
      <c r="C1686" s="20">
        <v>104464</v>
      </c>
      <c r="D1686" s="4" t="s">
        <v>184</v>
      </c>
      <c r="E1686" s="17">
        <v>1789.4</v>
      </c>
      <c r="F1686" s="78">
        <v>42810</v>
      </c>
      <c r="G1686" s="17">
        <f t="shared" si="53"/>
        <v>1789.4</v>
      </c>
      <c r="H1686" s="17">
        <f t="shared" si="54"/>
        <v>0</v>
      </c>
      <c r="I1686" s="21"/>
    </row>
    <row r="1687" spans="1:9" ht="15.75" x14ac:dyDescent="0.25">
      <c r="A1687" s="70">
        <v>42809</v>
      </c>
      <c r="B1687" s="71" t="s">
        <v>9492</v>
      </c>
      <c r="C1687" s="20">
        <v>104465</v>
      </c>
      <c r="D1687" s="4" t="s">
        <v>335</v>
      </c>
      <c r="E1687" s="17">
        <v>1665.2</v>
      </c>
      <c r="G1687" s="17">
        <f t="shared" si="53"/>
        <v>1665.2</v>
      </c>
      <c r="H1687" s="17">
        <f t="shared" si="54"/>
        <v>0</v>
      </c>
      <c r="I1687" s="21"/>
    </row>
    <row r="1688" spans="1:9" ht="15.75" x14ac:dyDescent="0.25">
      <c r="A1688" s="70">
        <v>42809</v>
      </c>
      <c r="B1688" s="71" t="s">
        <v>9493</v>
      </c>
      <c r="C1688" s="20">
        <v>104466</v>
      </c>
      <c r="D1688" s="4" t="s">
        <v>2986</v>
      </c>
      <c r="E1688" s="17">
        <v>5047.2</v>
      </c>
      <c r="F1688" s="78">
        <v>42810</v>
      </c>
      <c r="G1688" s="17">
        <f t="shared" si="53"/>
        <v>5047.2</v>
      </c>
      <c r="H1688" s="17">
        <f t="shared" si="54"/>
        <v>0</v>
      </c>
    </row>
    <row r="1689" spans="1:9" ht="15.75" x14ac:dyDescent="0.25">
      <c r="A1689" s="70">
        <v>42809</v>
      </c>
      <c r="B1689" s="71" t="s">
        <v>9494</v>
      </c>
      <c r="C1689" s="20">
        <v>104467</v>
      </c>
      <c r="D1689" s="4" t="s">
        <v>63</v>
      </c>
      <c r="E1689" s="17">
        <v>956.9</v>
      </c>
      <c r="F1689" s="78">
        <v>42810</v>
      </c>
      <c r="G1689" s="17">
        <f t="shared" si="53"/>
        <v>956.9</v>
      </c>
      <c r="H1689" s="17">
        <f t="shared" si="54"/>
        <v>0</v>
      </c>
    </row>
    <row r="1690" spans="1:9" ht="15.75" x14ac:dyDescent="0.25">
      <c r="A1690" s="70">
        <v>42809</v>
      </c>
      <c r="B1690" s="71" t="s">
        <v>9495</v>
      </c>
      <c r="C1690" s="20">
        <v>104468</v>
      </c>
      <c r="D1690" s="4" t="s">
        <v>12</v>
      </c>
      <c r="E1690" s="17">
        <v>924.6</v>
      </c>
      <c r="F1690" s="78">
        <v>42809</v>
      </c>
      <c r="G1690" s="17">
        <f t="shared" si="53"/>
        <v>924.6</v>
      </c>
      <c r="H1690" s="17">
        <f t="shared" si="54"/>
        <v>0</v>
      </c>
    </row>
    <row r="1691" spans="1:9" ht="15.75" x14ac:dyDescent="0.25">
      <c r="A1691" s="70">
        <v>42809</v>
      </c>
      <c r="B1691" s="71" t="s">
        <v>9496</v>
      </c>
      <c r="C1691" s="20">
        <v>104469</v>
      </c>
      <c r="D1691" s="4" t="s">
        <v>85</v>
      </c>
      <c r="E1691" s="17">
        <v>17720.5</v>
      </c>
      <c r="F1691" s="78">
        <v>42810</v>
      </c>
      <c r="G1691" s="17">
        <f t="shared" si="53"/>
        <v>17720.5</v>
      </c>
      <c r="H1691" s="17">
        <f t="shared" si="54"/>
        <v>0</v>
      </c>
    </row>
    <row r="1692" spans="1:9" ht="15.75" x14ac:dyDescent="0.25">
      <c r="A1692" s="70">
        <v>42809</v>
      </c>
      <c r="B1692" s="71" t="s">
        <v>9497</v>
      </c>
      <c r="C1692" s="20">
        <v>104470</v>
      </c>
      <c r="D1692" s="4" t="s">
        <v>302</v>
      </c>
      <c r="E1692" s="17">
        <v>10094.4</v>
      </c>
      <c r="F1692" s="78">
        <v>42809</v>
      </c>
      <c r="G1692" s="17">
        <f t="shared" si="53"/>
        <v>10094.4</v>
      </c>
      <c r="H1692" s="17">
        <f t="shared" si="54"/>
        <v>0</v>
      </c>
    </row>
    <row r="1693" spans="1:9" ht="15.75" x14ac:dyDescent="0.25">
      <c r="A1693" s="70">
        <v>42809</v>
      </c>
      <c r="B1693" s="71" t="s">
        <v>9498</v>
      </c>
      <c r="C1693" s="20">
        <v>104471</v>
      </c>
      <c r="D1693" s="4" t="s">
        <v>305</v>
      </c>
      <c r="E1693" s="17">
        <v>4176.9799999999996</v>
      </c>
      <c r="F1693" s="78">
        <v>42809</v>
      </c>
      <c r="G1693" s="17">
        <f t="shared" si="53"/>
        <v>4176.9799999999996</v>
      </c>
      <c r="H1693" s="17">
        <f t="shared" si="54"/>
        <v>0</v>
      </c>
    </row>
    <row r="1694" spans="1:9" ht="15.75" x14ac:dyDescent="0.25">
      <c r="A1694" s="70">
        <v>42809</v>
      </c>
      <c r="B1694" s="71" t="s">
        <v>9499</v>
      </c>
      <c r="C1694" s="20">
        <v>104472</v>
      </c>
      <c r="D1694" s="4" t="s">
        <v>476</v>
      </c>
      <c r="E1694" s="17">
        <v>19762.3</v>
      </c>
      <c r="F1694" s="78">
        <v>42816</v>
      </c>
      <c r="G1694" s="17">
        <f t="shared" si="53"/>
        <v>19762.3</v>
      </c>
      <c r="H1694" s="17">
        <f t="shared" si="54"/>
        <v>0</v>
      </c>
    </row>
    <row r="1695" spans="1:9" ht="15.75" x14ac:dyDescent="0.25">
      <c r="A1695" s="70">
        <v>42809</v>
      </c>
      <c r="B1695" s="71" t="s">
        <v>9500</v>
      </c>
      <c r="C1695" s="20">
        <v>104473</v>
      </c>
      <c r="D1695" s="4" t="s">
        <v>879</v>
      </c>
      <c r="E1695" s="17">
        <v>3124.8</v>
      </c>
      <c r="F1695" s="78">
        <v>42809</v>
      </c>
      <c r="G1695" s="17">
        <f t="shared" si="53"/>
        <v>3124.8</v>
      </c>
      <c r="H1695" s="17">
        <f t="shared" si="54"/>
        <v>0</v>
      </c>
      <c r="I1695" s="21"/>
    </row>
    <row r="1696" spans="1:9" ht="15.75" x14ac:dyDescent="0.25">
      <c r="A1696" s="70">
        <v>42809</v>
      </c>
      <c r="B1696" s="71" t="s">
        <v>9501</v>
      </c>
      <c r="C1696" s="20">
        <v>104474</v>
      </c>
      <c r="D1696" s="4" t="s">
        <v>274</v>
      </c>
      <c r="E1696" s="17">
        <v>5099.6000000000004</v>
      </c>
      <c r="F1696" s="78">
        <v>42811</v>
      </c>
      <c r="G1696" s="17">
        <f t="shared" si="53"/>
        <v>5099.6000000000004</v>
      </c>
      <c r="H1696" s="17">
        <f t="shared" si="54"/>
        <v>0</v>
      </c>
    </row>
    <row r="1697" spans="1:8" ht="15.75" x14ac:dyDescent="0.25">
      <c r="A1697" s="70">
        <v>42809</v>
      </c>
      <c r="B1697" s="71" t="s">
        <v>9502</v>
      </c>
      <c r="C1697" s="20">
        <v>104475</v>
      </c>
      <c r="D1697" s="4" t="s">
        <v>30</v>
      </c>
      <c r="E1697" s="17">
        <v>2959.6</v>
      </c>
      <c r="F1697" s="78">
        <v>42810</v>
      </c>
      <c r="G1697" s="17">
        <f t="shared" si="53"/>
        <v>2959.6</v>
      </c>
      <c r="H1697" s="17">
        <f t="shared" si="54"/>
        <v>0</v>
      </c>
    </row>
    <row r="1698" spans="1:8" ht="15.75" x14ac:dyDescent="0.25">
      <c r="A1698" s="70">
        <v>42809</v>
      </c>
      <c r="B1698" s="71" t="s">
        <v>9503</v>
      </c>
      <c r="C1698" s="20">
        <v>104476</v>
      </c>
      <c r="D1698" s="4" t="s">
        <v>145</v>
      </c>
      <c r="E1698" s="17">
        <v>12040.2</v>
      </c>
      <c r="F1698" s="78">
        <v>42810</v>
      </c>
      <c r="G1698" s="17">
        <f t="shared" si="53"/>
        <v>12040.2</v>
      </c>
      <c r="H1698" s="17">
        <f t="shared" si="54"/>
        <v>0</v>
      </c>
    </row>
    <row r="1699" spans="1:8" ht="15.75" x14ac:dyDescent="0.25">
      <c r="A1699" s="70">
        <v>42809</v>
      </c>
      <c r="B1699" s="71" t="s">
        <v>9504</v>
      </c>
      <c r="C1699" s="20">
        <v>104477</v>
      </c>
      <c r="D1699" s="4" t="s">
        <v>155</v>
      </c>
      <c r="E1699" s="17">
        <v>18156.599999999999</v>
      </c>
      <c r="F1699" s="78">
        <v>42812</v>
      </c>
      <c r="G1699" s="17">
        <f t="shared" si="53"/>
        <v>18156.599999999999</v>
      </c>
      <c r="H1699" s="17">
        <f t="shared" si="54"/>
        <v>0</v>
      </c>
    </row>
    <row r="1700" spans="1:8" ht="15.75" x14ac:dyDescent="0.25">
      <c r="A1700" s="70">
        <v>42809</v>
      </c>
      <c r="B1700" s="71" t="s">
        <v>9505</v>
      </c>
      <c r="C1700" s="20">
        <v>104478</v>
      </c>
      <c r="D1700" s="4" t="s">
        <v>161</v>
      </c>
      <c r="E1700" s="17">
        <v>21682.2</v>
      </c>
      <c r="F1700" s="78">
        <v>42818</v>
      </c>
      <c r="G1700" s="17">
        <f t="shared" si="53"/>
        <v>21682.2</v>
      </c>
      <c r="H1700" s="17">
        <f t="shared" si="54"/>
        <v>0</v>
      </c>
    </row>
    <row r="1701" spans="1:8" ht="15.75" x14ac:dyDescent="0.25">
      <c r="A1701" s="70">
        <v>42809</v>
      </c>
      <c r="B1701" s="71" t="s">
        <v>9506</v>
      </c>
      <c r="C1701" s="20">
        <v>104479</v>
      </c>
      <c r="D1701" s="4" t="s">
        <v>3650</v>
      </c>
      <c r="E1701" s="17">
        <v>2865</v>
      </c>
      <c r="F1701" s="78">
        <v>42809</v>
      </c>
      <c r="G1701" s="17">
        <f t="shared" si="53"/>
        <v>2865</v>
      </c>
      <c r="H1701" s="17">
        <f t="shared" si="54"/>
        <v>0</v>
      </c>
    </row>
    <row r="1702" spans="1:8" ht="15.75" x14ac:dyDescent="0.25">
      <c r="A1702" s="70">
        <v>42809</v>
      </c>
      <c r="B1702" s="71" t="s">
        <v>9507</v>
      </c>
      <c r="C1702" s="20">
        <v>104480</v>
      </c>
      <c r="D1702" s="4" t="s">
        <v>426</v>
      </c>
      <c r="E1702" s="17">
        <v>7372.6</v>
      </c>
      <c r="F1702" s="78">
        <v>42816</v>
      </c>
      <c r="G1702" s="17">
        <f t="shared" si="53"/>
        <v>7372.6</v>
      </c>
      <c r="H1702" s="17">
        <f t="shared" si="54"/>
        <v>0</v>
      </c>
    </row>
    <row r="1703" spans="1:8" ht="15.75" x14ac:dyDescent="0.25">
      <c r="A1703" s="70">
        <v>42809</v>
      </c>
      <c r="B1703" s="71" t="s">
        <v>9508</v>
      </c>
      <c r="C1703" s="20">
        <v>104481</v>
      </c>
      <c r="D1703" s="4" t="s">
        <v>165</v>
      </c>
      <c r="E1703" s="17">
        <v>14659.5</v>
      </c>
      <c r="F1703" s="78">
        <v>42833</v>
      </c>
      <c r="G1703" s="17">
        <f t="shared" si="53"/>
        <v>14659.5</v>
      </c>
      <c r="H1703" s="17">
        <f t="shared" si="54"/>
        <v>0</v>
      </c>
    </row>
    <row r="1704" spans="1:8" ht="15.75" x14ac:dyDescent="0.25">
      <c r="A1704" s="70">
        <v>42809</v>
      </c>
      <c r="B1704" s="71" t="s">
        <v>9509</v>
      </c>
      <c r="C1704" s="20">
        <v>104482</v>
      </c>
      <c r="D1704" s="15" t="s">
        <v>442</v>
      </c>
      <c r="E1704" s="16">
        <v>0</v>
      </c>
      <c r="F1704" s="145" t="s">
        <v>95</v>
      </c>
      <c r="G1704" s="16">
        <f t="shared" si="53"/>
        <v>0</v>
      </c>
      <c r="H1704" s="16">
        <f t="shared" si="54"/>
        <v>0</v>
      </c>
    </row>
    <row r="1705" spans="1:8" ht="15.75" x14ac:dyDescent="0.25">
      <c r="A1705" s="70">
        <v>42809</v>
      </c>
      <c r="B1705" s="71" t="s">
        <v>9510</v>
      </c>
      <c r="C1705" s="20">
        <v>104483</v>
      </c>
      <c r="D1705" s="4" t="s">
        <v>531</v>
      </c>
      <c r="E1705" s="17">
        <v>31692.42</v>
      </c>
      <c r="F1705" s="78">
        <v>42809</v>
      </c>
      <c r="G1705" s="17">
        <f t="shared" si="53"/>
        <v>31692.42</v>
      </c>
      <c r="H1705" s="17">
        <f t="shared" si="54"/>
        <v>0</v>
      </c>
    </row>
    <row r="1706" spans="1:8" ht="15.75" x14ac:dyDescent="0.25">
      <c r="A1706" s="70">
        <v>42809</v>
      </c>
      <c r="B1706" s="71" t="s">
        <v>9511</v>
      </c>
      <c r="C1706" s="20">
        <v>104484</v>
      </c>
      <c r="D1706" s="4" t="s">
        <v>153</v>
      </c>
      <c r="E1706" s="17">
        <v>5090.3999999999996</v>
      </c>
      <c r="F1706" s="78">
        <v>42810</v>
      </c>
      <c r="G1706" s="17">
        <f t="shared" si="53"/>
        <v>5090.3999999999996</v>
      </c>
      <c r="H1706" s="17">
        <f t="shared" si="54"/>
        <v>0</v>
      </c>
    </row>
    <row r="1707" spans="1:8" ht="15.75" x14ac:dyDescent="0.25">
      <c r="A1707" s="70">
        <v>42809</v>
      </c>
      <c r="B1707" s="71" t="s">
        <v>9512</v>
      </c>
      <c r="C1707" s="20">
        <v>104485</v>
      </c>
      <c r="D1707" s="4" t="s">
        <v>30</v>
      </c>
      <c r="E1707" s="17">
        <v>789.6</v>
      </c>
      <c r="F1707" s="78">
        <v>42809</v>
      </c>
      <c r="G1707" s="17">
        <f t="shared" si="53"/>
        <v>789.6</v>
      </c>
      <c r="H1707" s="17">
        <f t="shared" si="54"/>
        <v>0</v>
      </c>
    </row>
    <row r="1708" spans="1:8" ht="15.75" x14ac:dyDescent="0.25">
      <c r="A1708" s="70">
        <v>42809</v>
      </c>
      <c r="B1708" s="71" t="s">
        <v>9513</v>
      </c>
      <c r="C1708" s="20">
        <v>104486</v>
      </c>
      <c r="D1708" s="4" t="s">
        <v>172</v>
      </c>
      <c r="E1708" s="17">
        <v>26133.7</v>
      </c>
      <c r="F1708" s="78">
        <v>42818</v>
      </c>
      <c r="G1708" s="17">
        <f t="shared" si="53"/>
        <v>26133.7</v>
      </c>
      <c r="H1708" s="17">
        <f t="shared" si="54"/>
        <v>0</v>
      </c>
    </row>
    <row r="1709" spans="1:8" ht="15.75" x14ac:dyDescent="0.25">
      <c r="A1709" s="70">
        <v>42809</v>
      </c>
      <c r="B1709" s="71" t="s">
        <v>9514</v>
      </c>
      <c r="C1709" s="20">
        <v>104487</v>
      </c>
      <c r="D1709" s="4" t="s">
        <v>2704</v>
      </c>
      <c r="E1709" s="17">
        <v>13459.2</v>
      </c>
      <c r="F1709" s="78">
        <v>42810</v>
      </c>
      <c r="G1709" s="17">
        <f t="shared" si="53"/>
        <v>13459.2</v>
      </c>
      <c r="H1709" s="17">
        <f t="shared" si="54"/>
        <v>0</v>
      </c>
    </row>
    <row r="1710" spans="1:8" ht="15.75" x14ac:dyDescent="0.25">
      <c r="A1710" s="70">
        <v>42809</v>
      </c>
      <c r="B1710" s="71" t="s">
        <v>9515</v>
      </c>
      <c r="C1710" s="20">
        <v>104488</v>
      </c>
      <c r="D1710" s="4" t="s">
        <v>163</v>
      </c>
      <c r="E1710" s="17">
        <v>7783.5</v>
      </c>
      <c r="F1710" s="78">
        <v>42826</v>
      </c>
      <c r="G1710" s="17">
        <f t="shared" si="53"/>
        <v>7783.5</v>
      </c>
      <c r="H1710" s="17">
        <f t="shared" si="54"/>
        <v>0</v>
      </c>
    </row>
    <row r="1711" spans="1:8" ht="15.75" x14ac:dyDescent="0.25">
      <c r="A1711" s="70">
        <v>42809</v>
      </c>
      <c r="B1711" s="71" t="s">
        <v>9516</v>
      </c>
      <c r="C1711" s="20">
        <v>104489</v>
      </c>
      <c r="D1711" s="4" t="s">
        <v>3219</v>
      </c>
      <c r="E1711" s="17">
        <v>31818</v>
      </c>
      <c r="F1711" s="78">
        <v>42809</v>
      </c>
      <c r="G1711" s="17">
        <f t="shared" si="53"/>
        <v>31818</v>
      </c>
      <c r="H1711" s="17">
        <f t="shared" si="54"/>
        <v>0</v>
      </c>
    </row>
    <row r="1712" spans="1:8" ht="15.75" x14ac:dyDescent="0.25">
      <c r="A1712" s="70">
        <v>42809</v>
      </c>
      <c r="B1712" s="71" t="s">
        <v>9517</v>
      </c>
      <c r="C1712" s="20">
        <v>104490</v>
      </c>
      <c r="D1712" s="4" t="s">
        <v>3219</v>
      </c>
      <c r="E1712" s="17">
        <v>1500</v>
      </c>
      <c r="F1712" s="78">
        <v>42809</v>
      </c>
      <c r="G1712" s="17">
        <f t="shared" si="53"/>
        <v>1500</v>
      </c>
      <c r="H1712" s="17">
        <f t="shared" si="54"/>
        <v>0</v>
      </c>
    </row>
    <row r="1713" spans="1:8" ht="15.75" x14ac:dyDescent="0.25">
      <c r="A1713" s="70">
        <v>42809</v>
      </c>
      <c r="B1713" s="71" t="s">
        <v>9518</v>
      </c>
      <c r="C1713" s="20">
        <v>104491</v>
      </c>
      <c r="D1713" s="4" t="s">
        <v>422</v>
      </c>
      <c r="E1713" s="17">
        <v>481.4</v>
      </c>
      <c r="F1713" s="78">
        <v>42809</v>
      </c>
      <c r="G1713" s="17">
        <f t="shared" si="53"/>
        <v>481.4</v>
      </c>
      <c r="H1713" s="17">
        <f t="shared" si="54"/>
        <v>0</v>
      </c>
    </row>
    <row r="1714" spans="1:8" ht="15.75" x14ac:dyDescent="0.25">
      <c r="A1714" s="70">
        <v>42809</v>
      </c>
      <c r="B1714" s="71" t="s">
        <v>9519</v>
      </c>
      <c r="C1714" s="20">
        <v>104492</v>
      </c>
      <c r="D1714" s="4" t="s">
        <v>222</v>
      </c>
      <c r="E1714" s="17">
        <v>0</v>
      </c>
      <c r="F1714" s="78" t="s">
        <v>95</v>
      </c>
      <c r="G1714" s="17">
        <f t="shared" si="53"/>
        <v>0</v>
      </c>
      <c r="H1714" s="17">
        <f t="shared" si="54"/>
        <v>0</v>
      </c>
    </row>
    <row r="1715" spans="1:8" ht="15.75" x14ac:dyDescent="0.25">
      <c r="A1715" s="70">
        <v>42809</v>
      </c>
      <c r="B1715" s="71" t="s">
        <v>9520</v>
      </c>
      <c r="C1715" s="20">
        <v>104493</v>
      </c>
      <c r="D1715" s="4" t="s">
        <v>30</v>
      </c>
      <c r="E1715" s="17">
        <v>3056.6</v>
      </c>
      <c r="F1715" s="78">
        <v>42809</v>
      </c>
      <c r="G1715" s="17">
        <f t="shared" si="53"/>
        <v>3056.6</v>
      </c>
      <c r="H1715" s="17">
        <f t="shared" si="54"/>
        <v>0</v>
      </c>
    </row>
    <row r="1716" spans="1:8" ht="15.75" x14ac:dyDescent="0.25">
      <c r="A1716" s="70">
        <v>42809</v>
      </c>
      <c r="B1716" s="71" t="s">
        <v>9521</v>
      </c>
      <c r="C1716" s="20">
        <v>104494</v>
      </c>
      <c r="D1716" s="4" t="s">
        <v>352</v>
      </c>
      <c r="E1716" s="17">
        <v>2232</v>
      </c>
      <c r="F1716" s="78">
        <v>42809</v>
      </c>
      <c r="G1716" s="17">
        <f t="shared" si="53"/>
        <v>2232</v>
      </c>
      <c r="H1716" s="17">
        <f t="shared" si="54"/>
        <v>0</v>
      </c>
    </row>
    <row r="1717" spans="1:8" ht="15.75" x14ac:dyDescent="0.25">
      <c r="A1717" s="70">
        <v>42809</v>
      </c>
      <c r="B1717" s="71" t="s">
        <v>9522</v>
      </c>
      <c r="C1717" s="20">
        <v>104495</v>
      </c>
      <c r="D1717" s="4" t="s">
        <v>405</v>
      </c>
      <c r="E1717" s="17">
        <v>622.79999999999995</v>
      </c>
      <c r="F1717" s="78">
        <v>42809</v>
      </c>
      <c r="G1717" s="17">
        <f t="shared" si="53"/>
        <v>622.79999999999995</v>
      </c>
      <c r="H1717" s="17">
        <f t="shared" si="54"/>
        <v>0</v>
      </c>
    </row>
    <row r="1718" spans="1:8" ht="15.75" x14ac:dyDescent="0.25">
      <c r="A1718" s="70">
        <v>42809</v>
      </c>
      <c r="B1718" s="71" t="s">
        <v>9523</v>
      </c>
      <c r="C1718" s="20">
        <v>104496</v>
      </c>
      <c r="D1718" s="4" t="s">
        <v>205</v>
      </c>
      <c r="E1718" s="17">
        <v>39637.599999999999</v>
      </c>
      <c r="F1718" s="78">
        <v>42809</v>
      </c>
      <c r="G1718" s="17">
        <f t="shared" si="53"/>
        <v>39637.599999999999</v>
      </c>
      <c r="H1718" s="17">
        <f t="shared" si="54"/>
        <v>0</v>
      </c>
    </row>
    <row r="1719" spans="1:8" ht="15.75" x14ac:dyDescent="0.25">
      <c r="A1719" s="70">
        <v>42809</v>
      </c>
      <c r="B1719" s="71" t="s">
        <v>9524</v>
      </c>
      <c r="C1719" s="20">
        <v>104497</v>
      </c>
      <c r="D1719" s="15" t="s">
        <v>523</v>
      </c>
      <c r="E1719" s="16">
        <v>0</v>
      </c>
      <c r="F1719" s="145" t="s">
        <v>95</v>
      </c>
      <c r="G1719" s="16">
        <f t="shared" si="53"/>
        <v>0</v>
      </c>
      <c r="H1719" s="16">
        <f t="shared" si="54"/>
        <v>0</v>
      </c>
    </row>
    <row r="1720" spans="1:8" ht="15.75" x14ac:dyDescent="0.25">
      <c r="A1720" s="70">
        <v>42809</v>
      </c>
      <c r="B1720" s="71" t="s">
        <v>9525</v>
      </c>
      <c r="C1720" s="20">
        <v>104498</v>
      </c>
      <c r="D1720" s="4" t="s">
        <v>523</v>
      </c>
      <c r="E1720" s="17">
        <v>25374.799999999999</v>
      </c>
      <c r="F1720" s="78">
        <v>42791</v>
      </c>
      <c r="G1720" s="17">
        <f t="shared" si="53"/>
        <v>25374.799999999999</v>
      </c>
      <c r="H1720" s="17">
        <f t="shared" si="54"/>
        <v>0</v>
      </c>
    </row>
    <row r="1721" spans="1:8" ht="15.75" x14ac:dyDescent="0.25">
      <c r="A1721" s="70">
        <v>42809</v>
      </c>
      <c r="B1721" s="71" t="s">
        <v>9526</v>
      </c>
      <c r="C1721" s="20">
        <v>104499</v>
      </c>
      <c r="D1721" s="4" t="s">
        <v>205</v>
      </c>
      <c r="E1721" s="17">
        <v>31677.8</v>
      </c>
      <c r="F1721" s="78">
        <v>42845</v>
      </c>
      <c r="G1721" s="17">
        <f t="shared" si="53"/>
        <v>31677.8</v>
      </c>
      <c r="H1721" s="17">
        <f t="shared" si="54"/>
        <v>0</v>
      </c>
    </row>
    <row r="1722" spans="1:8" ht="15.75" x14ac:dyDescent="0.25">
      <c r="A1722" s="70">
        <v>42809</v>
      </c>
      <c r="B1722" s="71" t="s">
        <v>9527</v>
      </c>
      <c r="C1722" s="20">
        <v>104500</v>
      </c>
      <c r="D1722" s="4" t="s">
        <v>10</v>
      </c>
      <c r="E1722" s="17">
        <v>323218</v>
      </c>
      <c r="F1722" s="83" t="s">
        <v>9528</v>
      </c>
      <c r="G1722" s="22">
        <f>168566.48+154651.52</f>
        <v>323218</v>
      </c>
      <c r="H1722" s="22">
        <f t="shared" si="54"/>
        <v>0</v>
      </c>
    </row>
    <row r="1723" spans="1:8" ht="15.75" x14ac:dyDescent="0.25">
      <c r="A1723" s="70">
        <v>42809</v>
      </c>
      <c r="B1723" s="71" t="s">
        <v>9529</v>
      </c>
      <c r="C1723" s="20">
        <v>104501</v>
      </c>
      <c r="D1723" s="4" t="s">
        <v>205</v>
      </c>
      <c r="E1723" s="17">
        <v>32262.6</v>
      </c>
      <c r="F1723" s="78">
        <v>42845</v>
      </c>
      <c r="G1723" s="17">
        <f t="shared" si="53"/>
        <v>32262.6</v>
      </c>
      <c r="H1723" s="17">
        <f t="shared" si="54"/>
        <v>0</v>
      </c>
    </row>
    <row r="1724" spans="1:8" ht="15.75" x14ac:dyDescent="0.25">
      <c r="A1724" s="70">
        <v>42809</v>
      </c>
      <c r="B1724" s="71" t="s">
        <v>9530</v>
      </c>
      <c r="C1724" s="20">
        <v>104502</v>
      </c>
      <c r="D1724" s="4" t="s">
        <v>222</v>
      </c>
      <c r="E1724" s="17">
        <v>61822.2</v>
      </c>
      <c r="F1724" s="78">
        <v>42812</v>
      </c>
      <c r="G1724" s="17">
        <f t="shared" si="53"/>
        <v>61822.2</v>
      </c>
      <c r="H1724" s="17">
        <f t="shared" si="54"/>
        <v>0</v>
      </c>
    </row>
    <row r="1725" spans="1:8" ht="15.75" x14ac:dyDescent="0.25">
      <c r="A1725" s="70">
        <v>42809</v>
      </c>
      <c r="B1725" s="71" t="s">
        <v>9531</v>
      </c>
      <c r="C1725" s="20">
        <v>104503</v>
      </c>
      <c r="D1725" s="4" t="s">
        <v>10</v>
      </c>
      <c r="E1725" s="17">
        <v>65640.800000000003</v>
      </c>
      <c r="F1725" s="78">
        <v>42815</v>
      </c>
      <c r="G1725" s="17">
        <f t="shared" si="53"/>
        <v>65640.800000000003</v>
      </c>
      <c r="H1725" s="17">
        <f t="shared" si="54"/>
        <v>0</v>
      </c>
    </row>
    <row r="1726" spans="1:8" ht="15.75" x14ac:dyDescent="0.25">
      <c r="A1726" s="70">
        <v>42809</v>
      </c>
      <c r="B1726" s="71" t="s">
        <v>9532</v>
      </c>
      <c r="C1726" s="20">
        <v>104504</v>
      </c>
      <c r="D1726" s="4" t="s">
        <v>211</v>
      </c>
      <c r="E1726" s="17">
        <v>9489.4</v>
      </c>
      <c r="F1726" s="78">
        <v>42809</v>
      </c>
      <c r="G1726" s="17">
        <f t="shared" si="53"/>
        <v>9489.4</v>
      </c>
      <c r="H1726" s="17">
        <f t="shared" si="54"/>
        <v>0</v>
      </c>
    </row>
    <row r="1727" spans="1:8" ht="15.75" x14ac:dyDescent="0.25">
      <c r="A1727" s="70">
        <v>42809</v>
      </c>
      <c r="B1727" s="71" t="s">
        <v>9533</v>
      </c>
      <c r="C1727" s="20">
        <v>104505</v>
      </c>
      <c r="D1727" s="4" t="s">
        <v>10</v>
      </c>
      <c r="E1727" s="17">
        <v>11170.8</v>
      </c>
      <c r="F1727" s="78">
        <v>42815</v>
      </c>
      <c r="G1727" s="17">
        <f t="shared" si="53"/>
        <v>11170.8</v>
      </c>
      <c r="H1727" s="17">
        <f t="shared" si="54"/>
        <v>0</v>
      </c>
    </row>
    <row r="1728" spans="1:8" ht="15.75" x14ac:dyDescent="0.25">
      <c r="A1728" s="70">
        <v>42809</v>
      </c>
      <c r="B1728" s="71" t="s">
        <v>9534</v>
      </c>
      <c r="C1728" s="20">
        <v>104506</v>
      </c>
      <c r="D1728" s="4" t="s">
        <v>509</v>
      </c>
      <c r="E1728" s="17">
        <v>10697.3</v>
      </c>
      <c r="F1728" s="78">
        <v>42823</v>
      </c>
      <c r="G1728" s="17">
        <f t="shared" si="53"/>
        <v>10697.3</v>
      </c>
      <c r="H1728" s="17">
        <f t="shared" si="54"/>
        <v>0</v>
      </c>
    </row>
    <row r="1729" spans="1:8" ht="15.75" x14ac:dyDescent="0.25">
      <c r="A1729" s="70">
        <v>42809</v>
      </c>
      <c r="B1729" s="71" t="s">
        <v>9535</v>
      </c>
      <c r="C1729" s="20">
        <v>104507</v>
      </c>
      <c r="D1729" s="4" t="s">
        <v>186</v>
      </c>
      <c r="E1729" s="17">
        <v>3582.1</v>
      </c>
      <c r="F1729" s="78">
        <v>42812</v>
      </c>
      <c r="G1729" s="17">
        <f t="shared" si="53"/>
        <v>3582.1</v>
      </c>
      <c r="H1729" s="17">
        <f t="shared" si="54"/>
        <v>0</v>
      </c>
    </row>
    <row r="1730" spans="1:8" ht="15.75" x14ac:dyDescent="0.25">
      <c r="A1730" s="70">
        <v>42809</v>
      </c>
      <c r="B1730" s="71" t="s">
        <v>9536</v>
      </c>
      <c r="C1730" s="20">
        <v>104508</v>
      </c>
      <c r="D1730" s="4" t="s">
        <v>186</v>
      </c>
      <c r="E1730" s="17">
        <v>455.7</v>
      </c>
      <c r="F1730" s="78">
        <v>42812</v>
      </c>
      <c r="G1730" s="17">
        <f t="shared" si="53"/>
        <v>455.7</v>
      </c>
      <c r="H1730" s="17">
        <f t="shared" si="54"/>
        <v>0</v>
      </c>
    </row>
    <row r="1731" spans="1:8" ht="15.75" x14ac:dyDescent="0.25">
      <c r="A1731" s="70">
        <v>42809</v>
      </c>
      <c r="B1731" s="71" t="s">
        <v>9537</v>
      </c>
      <c r="C1731" s="20">
        <v>104509</v>
      </c>
      <c r="D1731" s="4" t="s">
        <v>220</v>
      </c>
      <c r="E1731" s="17">
        <v>2698.8</v>
      </c>
      <c r="F1731" s="78">
        <v>42809</v>
      </c>
      <c r="G1731" s="17">
        <f t="shared" si="53"/>
        <v>2698.8</v>
      </c>
      <c r="H1731" s="17">
        <f t="shared" si="54"/>
        <v>0</v>
      </c>
    </row>
    <row r="1732" spans="1:8" ht="15.75" x14ac:dyDescent="0.25">
      <c r="A1732" s="70">
        <v>42810</v>
      </c>
      <c r="B1732" s="71" t="s">
        <v>9538</v>
      </c>
      <c r="C1732" s="20">
        <v>104510</v>
      </c>
      <c r="D1732" s="4" t="s">
        <v>231</v>
      </c>
      <c r="E1732" s="17">
        <v>8673</v>
      </c>
      <c r="F1732" s="78">
        <v>42811</v>
      </c>
      <c r="G1732" s="17">
        <f t="shared" ref="G1732:G1795" si="55">E1732</f>
        <v>8673</v>
      </c>
      <c r="H1732" s="17">
        <f t="shared" ref="H1732:H1795" si="56">E1732-G1732</f>
        <v>0</v>
      </c>
    </row>
    <row r="1733" spans="1:8" ht="15.75" x14ac:dyDescent="0.25">
      <c r="A1733" s="70">
        <v>42810</v>
      </c>
      <c r="B1733" s="71" t="s">
        <v>9539</v>
      </c>
      <c r="C1733" s="20">
        <v>104511</v>
      </c>
      <c r="D1733" s="4" t="s">
        <v>231</v>
      </c>
      <c r="E1733" s="17">
        <v>42174.400000000001</v>
      </c>
      <c r="F1733" s="78">
        <v>42812</v>
      </c>
      <c r="G1733" s="17">
        <f t="shared" si="55"/>
        <v>42174.400000000001</v>
      </c>
      <c r="H1733" s="17">
        <f t="shared" si="56"/>
        <v>0</v>
      </c>
    </row>
    <row r="1734" spans="1:8" ht="15.75" x14ac:dyDescent="0.25">
      <c r="A1734" s="70">
        <v>42810</v>
      </c>
      <c r="B1734" s="71" t="s">
        <v>9540</v>
      </c>
      <c r="C1734" s="20">
        <v>104512</v>
      </c>
      <c r="D1734" s="27" t="s">
        <v>55</v>
      </c>
      <c r="E1734" s="28">
        <v>0</v>
      </c>
      <c r="F1734" s="146" t="s">
        <v>95</v>
      </c>
      <c r="G1734" s="28">
        <f t="shared" si="55"/>
        <v>0</v>
      </c>
      <c r="H1734" s="28">
        <f t="shared" si="56"/>
        <v>0</v>
      </c>
    </row>
    <row r="1735" spans="1:8" ht="15.75" x14ac:dyDescent="0.25">
      <c r="A1735" s="70">
        <v>42810</v>
      </c>
      <c r="B1735" s="71" t="s">
        <v>9541</v>
      </c>
      <c r="C1735" s="20">
        <v>104513</v>
      </c>
      <c r="D1735" s="4" t="s">
        <v>55</v>
      </c>
      <c r="E1735" s="17">
        <v>7233.6</v>
      </c>
      <c r="F1735" s="78">
        <v>42810</v>
      </c>
      <c r="G1735" s="17">
        <f t="shared" si="55"/>
        <v>7233.6</v>
      </c>
      <c r="H1735" s="17">
        <f t="shared" si="56"/>
        <v>0</v>
      </c>
    </row>
    <row r="1736" spans="1:8" ht="15.75" x14ac:dyDescent="0.25">
      <c r="A1736" s="70">
        <v>42810</v>
      </c>
      <c r="B1736" s="71" t="s">
        <v>9542</v>
      </c>
      <c r="C1736" s="20">
        <v>104514</v>
      </c>
      <c r="D1736" s="4" t="s">
        <v>32</v>
      </c>
      <c r="E1736" s="17">
        <v>6581.7</v>
      </c>
      <c r="F1736" s="78">
        <v>43062</v>
      </c>
      <c r="G1736" s="17">
        <f t="shared" si="55"/>
        <v>6581.7</v>
      </c>
      <c r="H1736" s="17">
        <f t="shared" si="56"/>
        <v>0</v>
      </c>
    </row>
    <row r="1737" spans="1:8" ht="15.75" x14ac:dyDescent="0.25">
      <c r="A1737" s="70">
        <v>42810</v>
      </c>
      <c r="B1737" s="71" t="s">
        <v>9543</v>
      </c>
      <c r="C1737" s="20">
        <v>104515</v>
      </c>
      <c r="D1737" s="4" t="s">
        <v>428</v>
      </c>
      <c r="E1737" s="17">
        <v>1800</v>
      </c>
      <c r="F1737" s="78">
        <v>42812</v>
      </c>
      <c r="G1737" s="17">
        <f t="shared" si="55"/>
        <v>1800</v>
      </c>
      <c r="H1737" s="17">
        <f t="shared" si="56"/>
        <v>0</v>
      </c>
    </row>
    <row r="1738" spans="1:8" ht="15.75" x14ac:dyDescent="0.25">
      <c r="A1738" s="70">
        <v>42810</v>
      </c>
      <c r="B1738" s="71" t="s">
        <v>9544</v>
      </c>
      <c r="C1738" s="20">
        <v>104516</v>
      </c>
      <c r="D1738" s="4" t="s">
        <v>35</v>
      </c>
      <c r="E1738" s="17">
        <v>8796.9</v>
      </c>
      <c r="G1738" s="17">
        <f t="shared" si="55"/>
        <v>8796.9</v>
      </c>
      <c r="H1738" s="17">
        <f t="shared" si="56"/>
        <v>0</v>
      </c>
    </row>
    <row r="1739" spans="1:8" ht="15.75" x14ac:dyDescent="0.25">
      <c r="A1739" s="70">
        <v>42810</v>
      </c>
      <c r="B1739" s="71" t="s">
        <v>9545</v>
      </c>
      <c r="C1739" s="20">
        <v>104517</v>
      </c>
      <c r="D1739" s="4" t="s">
        <v>26</v>
      </c>
      <c r="E1739" s="17">
        <v>13174.8</v>
      </c>
      <c r="F1739" s="78">
        <v>42810</v>
      </c>
      <c r="G1739" s="17">
        <f t="shared" si="55"/>
        <v>13174.8</v>
      </c>
      <c r="H1739" s="17">
        <f t="shared" si="56"/>
        <v>0</v>
      </c>
    </row>
    <row r="1740" spans="1:8" ht="15.75" x14ac:dyDescent="0.25">
      <c r="A1740" s="70">
        <v>42810</v>
      </c>
      <c r="B1740" s="71" t="s">
        <v>9546</v>
      </c>
      <c r="C1740" s="20">
        <v>104518</v>
      </c>
      <c r="D1740" s="4" t="s">
        <v>26</v>
      </c>
      <c r="E1740" s="17">
        <v>1191.4000000000001</v>
      </c>
      <c r="F1740" s="78">
        <v>42810</v>
      </c>
      <c r="G1740" s="17">
        <f t="shared" si="55"/>
        <v>1191.4000000000001</v>
      </c>
      <c r="H1740" s="17">
        <f t="shared" si="56"/>
        <v>0</v>
      </c>
    </row>
    <row r="1741" spans="1:8" ht="15.75" x14ac:dyDescent="0.25">
      <c r="A1741" s="70">
        <v>42810</v>
      </c>
      <c r="B1741" s="71" t="s">
        <v>9547</v>
      </c>
      <c r="C1741" s="20">
        <v>104519</v>
      </c>
      <c r="D1741" s="4" t="s">
        <v>71</v>
      </c>
      <c r="E1741" s="17">
        <v>3097.5</v>
      </c>
      <c r="F1741" s="78">
        <v>42810</v>
      </c>
      <c r="G1741" s="17">
        <f t="shared" si="55"/>
        <v>3097.5</v>
      </c>
      <c r="H1741" s="17">
        <f t="shared" si="56"/>
        <v>0</v>
      </c>
    </row>
    <row r="1742" spans="1:8" ht="15.75" x14ac:dyDescent="0.25">
      <c r="A1742" s="70">
        <v>42810</v>
      </c>
      <c r="B1742" s="71" t="s">
        <v>9548</v>
      </c>
      <c r="C1742" s="20">
        <v>104520</v>
      </c>
      <c r="D1742" s="4" t="s">
        <v>19</v>
      </c>
      <c r="E1742" s="17">
        <v>940</v>
      </c>
      <c r="F1742" s="78">
        <v>42810</v>
      </c>
      <c r="G1742" s="17">
        <f t="shared" si="55"/>
        <v>940</v>
      </c>
      <c r="H1742" s="17">
        <f t="shared" si="56"/>
        <v>0</v>
      </c>
    </row>
    <row r="1743" spans="1:8" ht="15.75" x14ac:dyDescent="0.25">
      <c r="A1743" s="70">
        <v>42810</v>
      </c>
      <c r="B1743" s="71" t="s">
        <v>9549</v>
      </c>
      <c r="C1743" s="20">
        <v>104521</v>
      </c>
      <c r="D1743" s="4" t="s">
        <v>51</v>
      </c>
      <c r="E1743" s="17">
        <v>2672.4</v>
      </c>
      <c r="F1743" s="78">
        <v>42812</v>
      </c>
      <c r="G1743" s="17">
        <f t="shared" si="55"/>
        <v>2672.4</v>
      </c>
      <c r="H1743" s="17">
        <f t="shared" si="56"/>
        <v>0</v>
      </c>
    </row>
    <row r="1744" spans="1:8" ht="15.75" x14ac:dyDescent="0.25">
      <c r="A1744" s="70">
        <v>42810</v>
      </c>
      <c r="B1744" s="71" t="s">
        <v>9550</v>
      </c>
      <c r="C1744" s="20">
        <v>104522</v>
      </c>
      <c r="D1744" s="4" t="s">
        <v>231</v>
      </c>
      <c r="E1744" s="17">
        <v>952</v>
      </c>
      <c r="F1744" s="78">
        <v>42812</v>
      </c>
      <c r="G1744" s="17">
        <f t="shared" si="55"/>
        <v>952</v>
      </c>
      <c r="H1744" s="17">
        <f t="shared" si="56"/>
        <v>0</v>
      </c>
    </row>
    <row r="1745" spans="1:8" ht="15.75" x14ac:dyDescent="0.25">
      <c r="A1745" s="70">
        <v>42810</v>
      </c>
      <c r="B1745" s="71" t="s">
        <v>9551</v>
      </c>
      <c r="C1745" s="20">
        <v>104523</v>
      </c>
      <c r="D1745" s="4" t="s">
        <v>28</v>
      </c>
      <c r="E1745" s="17">
        <v>13553.6</v>
      </c>
      <c r="F1745" s="78">
        <v>42810</v>
      </c>
      <c r="G1745" s="17">
        <f t="shared" si="55"/>
        <v>13553.6</v>
      </c>
      <c r="H1745" s="17">
        <f t="shared" si="56"/>
        <v>0</v>
      </c>
    </row>
    <row r="1746" spans="1:8" ht="15.75" x14ac:dyDescent="0.25">
      <c r="A1746" s="70">
        <v>42810</v>
      </c>
      <c r="B1746" s="71" t="s">
        <v>9552</v>
      </c>
      <c r="C1746" s="20">
        <v>104524</v>
      </c>
      <c r="D1746" s="4" t="s">
        <v>49</v>
      </c>
      <c r="E1746" s="17">
        <v>9302.4</v>
      </c>
      <c r="F1746" s="78">
        <v>42812</v>
      </c>
      <c r="G1746" s="17">
        <f t="shared" si="55"/>
        <v>9302.4</v>
      </c>
      <c r="H1746" s="17">
        <f t="shared" si="56"/>
        <v>0</v>
      </c>
    </row>
    <row r="1747" spans="1:8" ht="15.75" x14ac:dyDescent="0.25">
      <c r="A1747" s="70">
        <v>42810</v>
      </c>
      <c r="B1747" s="71" t="s">
        <v>9553</v>
      </c>
      <c r="C1747" s="20">
        <v>104525</v>
      </c>
      <c r="D1747" s="4" t="s">
        <v>120</v>
      </c>
      <c r="E1747" s="17">
        <v>1368.8</v>
      </c>
      <c r="F1747" s="78">
        <v>42810</v>
      </c>
      <c r="G1747" s="17">
        <f t="shared" si="55"/>
        <v>1368.8</v>
      </c>
      <c r="H1747" s="17">
        <f t="shared" si="56"/>
        <v>0</v>
      </c>
    </row>
    <row r="1748" spans="1:8" ht="15.75" x14ac:dyDescent="0.25">
      <c r="A1748" s="70">
        <v>42810</v>
      </c>
      <c r="B1748" s="71" t="s">
        <v>9554</v>
      </c>
      <c r="C1748" s="20">
        <v>104526</v>
      </c>
      <c r="D1748" s="4" t="s">
        <v>386</v>
      </c>
      <c r="E1748" s="17">
        <v>4299.3999999999996</v>
      </c>
      <c r="F1748" s="78">
        <v>42810</v>
      </c>
      <c r="G1748" s="17">
        <f t="shared" si="55"/>
        <v>4299.3999999999996</v>
      </c>
      <c r="H1748" s="17">
        <f t="shared" si="56"/>
        <v>0</v>
      </c>
    </row>
    <row r="1749" spans="1:8" ht="15.75" x14ac:dyDescent="0.25">
      <c r="A1749" s="70">
        <v>42810</v>
      </c>
      <c r="B1749" s="71" t="s">
        <v>9555</v>
      </c>
      <c r="C1749" s="20">
        <v>104527</v>
      </c>
      <c r="D1749" s="4" t="s">
        <v>264</v>
      </c>
      <c r="E1749" s="17">
        <v>21818.02</v>
      </c>
      <c r="F1749" s="78">
        <v>42810</v>
      </c>
      <c r="G1749" s="17">
        <f t="shared" si="55"/>
        <v>21818.02</v>
      </c>
      <c r="H1749" s="17">
        <f t="shared" si="56"/>
        <v>0</v>
      </c>
    </row>
    <row r="1750" spans="1:8" ht="15.75" x14ac:dyDescent="0.25">
      <c r="A1750" s="70">
        <v>42810</v>
      </c>
      <c r="B1750" s="71" t="s">
        <v>9556</v>
      </c>
      <c r="C1750" s="20">
        <v>104528</v>
      </c>
      <c r="D1750" s="4" t="s">
        <v>222</v>
      </c>
      <c r="E1750" s="17">
        <v>21707.65</v>
      </c>
      <c r="F1750" s="78">
        <v>42812</v>
      </c>
      <c r="G1750" s="17">
        <f t="shared" si="55"/>
        <v>21707.65</v>
      </c>
      <c r="H1750" s="17">
        <f t="shared" si="56"/>
        <v>0</v>
      </c>
    </row>
    <row r="1751" spans="1:8" ht="15.75" x14ac:dyDescent="0.25">
      <c r="A1751" s="70">
        <v>42810</v>
      </c>
      <c r="B1751" s="71" t="s">
        <v>9557</v>
      </c>
      <c r="C1751" s="20">
        <v>104529</v>
      </c>
      <c r="D1751" s="4" t="s">
        <v>205</v>
      </c>
      <c r="E1751" s="17">
        <v>4452.5</v>
      </c>
      <c r="F1751" s="78">
        <v>42810</v>
      </c>
      <c r="G1751" s="17">
        <f t="shared" si="55"/>
        <v>4452.5</v>
      </c>
      <c r="H1751" s="17">
        <f t="shared" si="56"/>
        <v>0</v>
      </c>
    </row>
    <row r="1752" spans="1:8" ht="15.75" x14ac:dyDescent="0.25">
      <c r="A1752" s="70">
        <v>42810</v>
      </c>
      <c r="B1752" s="71" t="s">
        <v>9558</v>
      </c>
      <c r="C1752" s="20">
        <v>104530</v>
      </c>
      <c r="D1752" s="4" t="s">
        <v>250</v>
      </c>
      <c r="E1752" s="17">
        <v>6848.2</v>
      </c>
      <c r="F1752" s="83" t="s">
        <v>9434</v>
      </c>
      <c r="G1752" s="22">
        <f>6100+748.2</f>
        <v>6848.2</v>
      </c>
      <c r="H1752" s="22">
        <f t="shared" si="56"/>
        <v>0</v>
      </c>
    </row>
    <row r="1753" spans="1:8" ht="15.75" x14ac:dyDescent="0.25">
      <c r="A1753" s="70">
        <v>42810</v>
      </c>
      <c r="B1753" s="71" t="s">
        <v>9559</v>
      </c>
      <c r="C1753" s="20">
        <v>104531</v>
      </c>
      <c r="D1753" s="4" t="s">
        <v>40</v>
      </c>
      <c r="E1753" s="17">
        <v>3692.2</v>
      </c>
      <c r="G1753" s="17">
        <f t="shared" si="55"/>
        <v>3692.2</v>
      </c>
      <c r="H1753" s="17">
        <f t="shared" si="56"/>
        <v>0</v>
      </c>
    </row>
    <row r="1754" spans="1:8" ht="15.75" x14ac:dyDescent="0.25">
      <c r="A1754" s="70">
        <v>42810</v>
      </c>
      <c r="B1754" s="71" t="s">
        <v>9560</v>
      </c>
      <c r="C1754" s="20">
        <v>104532</v>
      </c>
      <c r="D1754" s="4" t="s">
        <v>253</v>
      </c>
      <c r="E1754" s="17">
        <v>3481.6</v>
      </c>
      <c r="F1754" s="78">
        <v>42811</v>
      </c>
      <c r="G1754" s="17">
        <f t="shared" si="55"/>
        <v>3481.6</v>
      </c>
      <c r="H1754" s="17">
        <f t="shared" si="56"/>
        <v>0</v>
      </c>
    </row>
    <row r="1755" spans="1:8" ht="15.75" x14ac:dyDescent="0.25">
      <c r="A1755" s="70">
        <v>42810</v>
      </c>
      <c r="B1755" s="71" t="s">
        <v>9561</v>
      </c>
      <c r="C1755" s="20">
        <v>104533</v>
      </c>
      <c r="D1755" s="4" t="s">
        <v>21</v>
      </c>
      <c r="E1755" s="17">
        <v>41486.400000000001</v>
      </c>
      <c r="F1755" s="78">
        <v>42825</v>
      </c>
      <c r="G1755" s="17">
        <f t="shared" si="55"/>
        <v>41486.400000000001</v>
      </c>
      <c r="H1755" s="17">
        <f t="shared" si="56"/>
        <v>0</v>
      </c>
    </row>
    <row r="1756" spans="1:8" ht="15.75" x14ac:dyDescent="0.25">
      <c r="A1756" s="70">
        <v>42810</v>
      </c>
      <c r="B1756" s="71" t="s">
        <v>9562</v>
      </c>
      <c r="C1756" s="20">
        <v>104534</v>
      </c>
      <c r="D1756" s="4" t="s">
        <v>236</v>
      </c>
      <c r="E1756" s="17">
        <v>102867.05</v>
      </c>
      <c r="F1756" s="78">
        <v>42818</v>
      </c>
      <c r="G1756" s="17">
        <f t="shared" si="55"/>
        <v>102867.05</v>
      </c>
      <c r="H1756" s="17">
        <f t="shared" si="56"/>
        <v>0</v>
      </c>
    </row>
    <row r="1757" spans="1:8" ht="15.75" x14ac:dyDescent="0.25">
      <c r="A1757" s="70">
        <v>42810</v>
      </c>
      <c r="B1757" s="71" t="s">
        <v>9563</v>
      </c>
      <c r="C1757" s="20">
        <v>104535</v>
      </c>
      <c r="D1757" s="4" t="s">
        <v>268</v>
      </c>
      <c r="E1757" s="17">
        <v>13222.6</v>
      </c>
      <c r="F1757" s="78">
        <v>42816</v>
      </c>
      <c r="G1757" s="17">
        <f t="shared" si="55"/>
        <v>13222.6</v>
      </c>
      <c r="H1757" s="17">
        <f t="shared" si="56"/>
        <v>0</v>
      </c>
    </row>
    <row r="1758" spans="1:8" ht="15.75" x14ac:dyDescent="0.25">
      <c r="A1758" s="70">
        <v>42810</v>
      </c>
      <c r="B1758" s="71" t="s">
        <v>9564</v>
      </c>
      <c r="C1758" s="20">
        <v>104536</v>
      </c>
      <c r="D1758" s="4" t="s">
        <v>157</v>
      </c>
      <c r="E1758" s="17">
        <v>13971</v>
      </c>
      <c r="F1758" s="78">
        <v>42810</v>
      </c>
      <c r="G1758" s="17">
        <f t="shared" si="55"/>
        <v>13971</v>
      </c>
      <c r="H1758" s="17">
        <f t="shared" si="56"/>
        <v>0</v>
      </c>
    </row>
    <row r="1759" spans="1:8" ht="15.75" x14ac:dyDescent="0.25">
      <c r="A1759" s="70">
        <v>42810</v>
      </c>
      <c r="B1759" s="71" t="s">
        <v>9565</v>
      </c>
      <c r="C1759" s="20">
        <v>104537</v>
      </c>
      <c r="D1759" s="15" t="s">
        <v>432</v>
      </c>
      <c r="E1759" s="16">
        <v>0</v>
      </c>
      <c r="F1759" s="145" t="s">
        <v>95</v>
      </c>
      <c r="G1759" s="16">
        <f t="shared" si="55"/>
        <v>0</v>
      </c>
      <c r="H1759" s="16">
        <f t="shared" si="56"/>
        <v>0</v>
      </c>
    </row>
    <row r="1760" spans="1:8" ht="15.75" x14ac:dyDescent="0.25">
      <c r="A1760" s="70">
        <v>42810</v>
      </c>
      <c r="B1760" s="71" t="s">
        <v>9566</v>
      </c>
      <c r="C1760" s="20">
        <v>104538</v>
      </c>
      <c r="D1760" s="15" t="s">
        <v>432</v>
      </c>
      <c r="E1760" s="16">
        <v>0</v>
      </c>
      <c r="F1760" s="145" t="s">
        <v>95</v>
      </c>
      <c r="G1760" s="16">
        <f t="shared" si="55"/>
        <v>0</v>
      </c>
      <c r="H1760" s="16">
        <f t="shared" si="56"/>
        <v>0</v>
      </c>
    </row>
    <row r="1761" spans="1:8" ht="15.75" x14ac:dyDescent="0.25">
      <c r="A1761" s="70">
        <v>42810</v>
      </c>
      <c r="B1761" s="71" t="s">
        <v>9567</v>
      </c>
      <c r="C1761" s="20">
        <v>104539</v>
      </c>
      <c r="D1761" s="4" t="s">
        <v>270</v>
      </c>
      <c r="E1761" s="17">
        <v>2144.58</v>
      </c>
      <c r="F1761" s="78">
        <v>42816</v>
      </c>
      <c r="G1761" s="17">
        <f t="shared" si="55"/>
        <v>2144.58</v>
      </c>
      <c r="H1761" s="17">
        <f t="shared" si="56"/>
        <v>0</v>
      </c>
    </row>
    <row r="1762" spans="1:8" ht="15.75" x14ac:dyDescent="0.25">
      <c r="A1762" s="70">
        <v>42810</v>
      </c>
      <c r="B1762" s="71" t="s">
        <v>9568</v>
      </c>
      <c r="C1762" s="20">
        <v>104540</v>
      </c>
      <c r="D1762" s="4" t="s">
        <v>435</v>
      </c>
      <c r="E1762" s="17">
        <v>1832.36</v>
      </c>
      <c r="F1762" s="78">
        <v>42811</v>
      </c>
      <c r="G1762" s="17">
        <f t="shared" si="55"/>
        <v>1832.36</v>
      </c>
      <c r="H1762" s="17">
        <f t="shared" si="56"/>
        <v>0</v>
      </c>
    </row>
    <row r="1763" spans="1:8" ht="15.75" x14ac:dyDescent="0.25">
      <c r="A1763" s="70">
        <v>42810</v>
      </c>
      <c r="B1763" s="71" t="s">
        <v>9569</v>
      </c>
      <c r="C1763" s="20">
        <v>104541</v>
      </c>
      <c r="D1763" s="4" t="s">
        <v>876</v>
      </c>
      <c r="E1763" s="17">
        <v>3907.2</v>
      </c>
      <c r="F1763" s="78">
        <v>42818</v>
      </c>
      <c r="G1763" s="17">
        <f t="shared" si="55"/>
        <v>3907.2</v>
      </c>
      <c r="H1763" s="17">
        <f t="shared" si="56"/>
        <v>0</v>
      </c>
    </row>
    <row r="1764" spans="1:8" ht="15.75" x14ac:dyDescent="0.25">
      <c r="A1764" s="70">
        <v>42810</v>
      </c>
      <c r="B1764" s="71" t="s">
        <v>9570</v>
      </c>
      <c r="C1764" s="20">
        <v>104542</v>
      </c>
      <c r="D1764" s="4" t="s">
        <v>17</v>
      </c>
      <c r="E1764" s="17">
        <v>2350</v>
      </c>
      <c r="F1764" s="78">
        <v>42810</v>
      </c>
      <c r="G1764" s="17">
        <f t="shared" si="55"/>
        <v>2350</v>
      </c>
      <c r="H1764" s="17">
        <f t="shared" si="56"/>
        <v>0</v>
      </c>
    </row>
    <row r="1765" spans="1:8" ht="15.75" x14ac:dyDescent="0.25">
      <c r="A1765" s="70">
        <v>42810</v>
      </c>
      <c r="B1765" s="71" t="s">
        <v>9571</v>
      </c>
      <c r="C1765" s="20">
        <v>104543</v>
      </c>
      <c r="D1765" s="4" t="s">
        <v>435</v>
      </c>
      <c r="E1765" s="17">
        <v>239.2</v>
      </c>
      <c r="G1765" s="17">
        <f t="shared" si="55"/>
        <v>239.2</v>
      </c>
      <c r="H1765" s="17">
        <f t="shared" si="56"/>
        <v>0</v>
      </c>
    </row>
    <row r="1766" spans="1:8" ht="15.75" x14ac:dyDescent="0.25">
      <c r="A1766" s="70">
        <v>42810</v>
      </c>
      <c r="B1766" s="71" t="s">
        <v>9572</v>
      </c>
      <c r="C1766" s="20">
        <v>104544</v>
      </c>
      <c r="D1766" s="4" t="s">
        <v>1786</v>
      </c>
      <c r="E1766" s="17">
        <v>6660</v>
      </c>
      <c r="F1766" s="78">
        <v>42810</v>
      </c>
      <c r="G1766" s="17">
        <f t="shared" si="55"/>
        <v>6660</v>
      </c>
      <c r="H1766" s="17">
        <f t="shared" si="56"/>
        <v>0</v>
      </c>
    </row>
    <row r="1767" spans="1:8" ht="15.75" x14ac:dyDescent="0.25">
      <c r="A1767" s="70">
        <v>42810</v>
      </c>
      <c r="B1767" s="71" t="s">
        <v>9573</v>
      </c>
      <c r="C1767" s="20">
        <v>104545</v>
      </c>
      <c r="D1767" s="4" t="s">
        <v>435</v>
      </c>
      <c r="E1767" s="17">
        <v>202.4</v>
      </c>
      <c r="F1767" s="78">
        <v>42811</v>
      </c>
      <c r="G1767" s="17">
        <f t="shared" si="55"/>
        <v>202.4</v>
      </c>
      <c r="H1767" s="17">
        <f t="shared" si="56"/>
        <v>0</v>
      </c>
    </row>
    <row r="1768" spans="1:8" ht="15.75" x14ac:dyDescent="0.25">
      <c r="A1768" s="70">
        <v>42810</v>
      </c>
      <c r="B1768" s="71" t="s">
        <v>9574</v>
      </c>
      <c r="C1768" s="20">
        <v>104546</v>
      </c>
      <c r="D1768" s="4" t="s">
        <v>69</v>
      </c>
      <c r="E1768" s="17">
        <v>3800.9</v>
      </c>
      <c r="F1768" s="78">
        <v>42810</v>
      </c>
      <c r="G1768" s="17">
        <f t="shared" si="55"/>
        <v>3800.9</v>
      </c>
      <c r="H1768" s="17">
        <f t="shared" si="56"/>
        <v>0</v>
      </c>
    </row>
    <row r="1769" spans="1:8" ht="15.75" x14ac:dyDescent="0.25">
      <c r="A1769" s="70">
        <v>42810</v>
      </c>
      <c r="B1769" s="71" t="s">
        <v>9575</v>
      </c>
      <c r="C1769" s="20">
        <v>104547</v>
      </c>
      <c r="D1769" s="4" t="s">
        <v>270</v>
      </c>
      <c r="E1769" s="17">
        <v>2862.8</v>
      </c>
      <c r="F1769" s="78">
        <v>42816</v>
      </c>
      <c r="G1769" s="17">
        <f t="shared" si="55"/>
        <v>2862.8</v>
      </c>
      <c r="H1769" s="17">
        <f t="shared" si="56"/>
        <v>0</v>
      </c>
    </row>
    <row r="1770" spans="1:8" ht="15.75" x14ac:dyDescent="0.25">
      <c r="A1770" s="70">
        <v>42810</v>
      </c>
      <c r="B1770" s="71" t="s">
        <v>9576</v>
      </c>
      <c r="C1770" s="20">
        <v>104548</v>
      </c>
      <c r="D1770" s="4" t="s">
        <v>509</v>
      </c>
      <c r="E1770" s="17">
        <v>4547.3999999999996</v>
      </c>
      <c r="F1770" s="78">
        <v>42810</v>
      </c>
      <c r="G1770" s="17">
        <f t="shared" si="55"/>
        <v>4547.3999999999996</v>
      </c>
      <c r="H1770" s="17">
        <f t="shared" si="56"/>
        <v>0</v>
      </c>
    </row>
    <row r="1771" spans="1:8" ht="15.75" x14ac:dyDescent="0.25">
      <c r="A1771" s="70">
        <v>42810</v>
      </c>
      <c r="B1771" s="71" t="s">
        <v>9577</v>
      </c>
      <c r="C1771" s="20">
        <v>104549</v>
      </c>
      <c r="D1771" s="4" t="s">
        <v>47</v>
      </c>
      <c r="E1771" s="17">
        <v>2349</v>
      </c>
      <c r="F1771" s="78">
        <v>42810</v>
      </c>
      <c r="G1771" s="17">
        <f t="shared" si="55"/>
        <v>2349</v>
      </c>
      <c r="H1771" s="17">
        <f t="shared" si="56"/>
        <v>0</v>
      </c>
    </row>
    <row r="1772" spans="1:8" ht="15.75" x14ac:dyDescent="0.25">
      <c r="A1772" s="70">
        <v>42810</v>
      </c>
      <c r="B1772" s="71" t="s">
        <v>9578</v>
      </c>
      <c r="C1772" s="20">
        <v>104550</v>
      </c>
      <c r="D1772" s="4" t="s">
        <v>272</v>
      </c>
      <c r="E1772" s="17">
        <v>880</v>
      </c>
      <c r="F1772" s="78">
        <v>42811</v>
      </c>
      <c r="G1772" s="17">
        <f t="shared" si="55"/>
        <v>880</v>
      </c>
      <c r="H1772" s="17">
        <f t="shared" si="56"/>
        <v>0</v>
      </c>
    </row>
    <row r="1773" spans="1:8" ht="15.75" x14ac:dyDescent="0.25">
      <c r="A1773" s="70">
        <v>42810</v>
      </c>
      <c r="B1773" s="71" t="s">
        <v>9579</v>
      </c>
      <c r="C1773" s="20">
        <v>104551</v>
      </c>
      <c r="D1773" s="4" t="s">
        <v>105</v>
      </c>
      <c r="E1773" s="17">
        <v>3280.5</v>
      </c>
      <c r="F1773" s="78">
        <v>42812</v>
      </c>
      <c r="G1773" s="17">
        <f t="shared" si="55"/>
        <v>3280.5</v>
      </c>
      <c r="H1773" s="17">
        <f t="shared" si="56"/>
        <v>0</v>
      </c>
    </row>
    <row r="1774" spans="1:8" ht="15.75" x14ac:dyDescent="0.25">
      <c r="A1774" s="70">
        <v>42810</v>
      </c>
      <c r="B1774" s="71" t="s">
        <v>9580</v>
      </c>
      <c r="C1774" s="20">
        <v>104552</v>
      </c>
      <c r="D1774" s="4" t="s">
        <v>103</v>
      </c>
      <c r="E1774" s="17">
        <v>3802.5</v>
      </c>
      <c r="F1774" s="78">
        <v>42812</v>
      </c>
      <c r="G1774" s="17">
        <f t="shared" si="55"/>
        <v>3802.5</v>
      </c>
      <c r="H1774" s="17">
        <f t="shared" si="56"/>
        <v>0</v>
      </c>
    </row>
    <row r="1775" spans="1:8" ht="15.75" x14ac:dyDescent="0.25">
      <c r="A1775" s="70">
        <v>42810</v>
      </c>
      <c r="B1775" s="71" t="s">
        <v>9581</v>
      </c>
      <c r="C1775" s="20">
        <v>104553</v>
      </c>
      <c r="D1775" s="4" t="s">
        <v>309</v>
      </c>
      <c r="E1775" s="17">
        <v>4991.5</v>
      </c>
      <c r="F1775" s="78">
        <v>42810</v>
      </c>
      <c r="G1775" s="17">
        <f t="shared" si="55"/>
        <v>4991.5</v>
      </c>
      <c r="H1775" s="17">
        <f t="shared" si="56"/>
        <v>0</v>
      </c>
    </row>
    <row r="1776" spans="1:8" ht="15.75" x14ac:dyDescent="0.25">
      <c r="A1776" s="70">
        <v>42810</v>
      </c>
      <c r="B1776" s="71" t="s">
        <v>9582</v>
      </c>
      <c r="C1776" s="20">
        <v>104554</v>
      </c>
      <c r="D1776" s="4" t="s">
        <v>149</v>
      </c>
      <c r="E1776" s="17">
        <v>725.4</v>
      </c>
      <c r="F1776" s="78">
        <v>42810</v>
      </c>
      <c r="G1776" s="17">
        <f t="shared" si="55"/>
        <v>725.4</v>
      </c>
      <c r="H1776" s="17">
        <f t="shared" si="56"/>
        <v>0</v>
      </c>
    </row>
    <row r="1777" spans="1:8" ht="15.75" x14ac:dyDescent="0.25">
      <c r="A1777" s="70">
        <v>42810</v>
      </c>
      <c r="B1777" s="71" t="s">
        <v>9583</v>
      </c>
      <c r="C1777" s="20">
        <v>104555</v>
      </c>
      <c r="D1777" s="4" t="s">
        <v>149</v>
      </c>
      <c r="E1777" s="17">
        <v>15563</v>
      </c>
      <c r="F1777" s="78">
        <v>42810</v>
      </c>
      <c r="G1777" s="17">
        <f t="shared" si="55"/>
        <v>15563</v>
      </c>
      <c r="H1777" s="17">
        <f t="shared" si="56"/>
        <v>0</v>
      </c>
    </row>
    <row r="1778" spans="1:8" ht="15.75" x14ac:dyDescent="0.25">
      <c r="A1778" s="70">
        <v>42810</v>
      </c>
      <c r="B1778" s="71" t="s">
        <v>9584</v>
      </c>
      <c r="C1778" s="20">
        <v>104556</v>
      </c>
      <c r="D1778" s="4" t="s">
        <v>1090</v>
      </c>
      <c r="E1778" s="17">
        <v>6555.8</v>
      </c>
      <c r="F1778" s="78">
        <v>42810</v>
      </c>
      <c r="G1778" s="17">
        <f t="shared" si="55"/>
        <v>6555.8</v>
      </c>
      <c r="H1778" s="17">
        <f t="shared" si="56"/>
        <v>0</v>
      </c>
    </row>
    <row r="1779" spans="1:8" ht="15.75" x14ac:dyDescent="0.25">
      <c r="A1779" s="70">
        <v>42810</v>
      </c>
      <c r="B1779" s="71" t="s">
        <v>9585</v>
      </c>
      <c r="C1779" s="20">
        <v>104557</v>
      </c>
      <c r="D1779" s="4" t="s">
        <v>30</v>
      </c>
      <c r="E1779" s="17">
        <v>2639.3</v>
      </c>
      <c r="F1779" s="78">
        <v>42810</v>
      </c>
      <c r="G1779" s="17">
        <f t="shared" si="55"/>
        <v>2639.3</v>
      </c>
      <c r="H1779" s="17">
        <f t="shared" si="56"/>
        <v>0</v>
      </c>
    </row>
    <row r="1780" spans="1:8" ht="15.75" x14ac:dyDescent="0.25">
      <c r="A1780" s="70">
        <v>42810</v>
      </c>
      <c r="B1780" s="71" t="s">
        <v>9586</v>
      </c>
      <c r="C1780" s="20">
        <v>104558</v>
      </c>
      <c r="D1780" s="4" t="s">
        <v>4932</v>
      </c>
      <c r="E1780" s="17">
        <v>4602.8999999999996</v>
      </c>
      <c r="F1780" s="78">
        <v>42810</v>
      </c>
      <c r="G1780" s="17">
        <f t="shared" si="55"/>
        <v>4602.8999999999996</v>
      </c>
      <c r="H1780" s="17">
        <f t="shared" si="56"/>
        <v>0</v>
      </c>
    </row>
    <row r="1781" spans="1:8" ht="15.75" x14ac:dyDescent="0.25">
      <c r="A1781" s="70">
        <v>42810</v>
      </c>
      <c r="B1781" s="71" t="s">
        <v>9587</v>
      </c>
      <c r="C1781" s="20">
        <v>104559</v>
      </c>
      <c r="D1781" s="4" t="s">
        <v>909</v>
      </c>
      <c r="E1781" s="17">
        <v>2998.8</v>
      </c>
      <c r="F1781" s="78">
        <v>42810</v>
      </c>
      <c r="G1781" s="17">
        <f t="shared" si="55"/>
        <v>2998.8</v>
      </c>
      <c r="H1781" s="17">
        <f t="shared" si="56"/>
        <v>0</v>
      </c>
    </row>
    <row r="1782" spans="1:8" ht="15.75" x14ac:dyDescent="0.25">
      <c r="A1782" s="70">
        <v>42810</v>
      </c>
      <c r="B1782" s="71" t="s">
        <v>9588</v>
      </c>
      <c r="C1782" s="20">
        <v>104560</v>
      </c>
      <c r="D1782" s="4" t="s">
        <v>61</v>
      </c>
      <c r="E1782" s="17">
        <v>8930</v>
      </c>
      <c r="F1782" s="78">
        <v>42810</v>
      </c>
      <c r="G1782" s="17">
        <f t="shared" si="55"/>
        <v>8930</v>
      </c>
      <c r="H1782" s="17">
        <f t="shared" si="56"/>
        <v>0</v>
      </c>
    </row>
    <row r="1783" spans="1:8" ht="15.75" x14ac:dyDescent="0.25">
      <c r="A1783" s="70">
        <v>42810</v>
      </c>
      <c r="B1783" s="71" t="s">
        <v>9589</v>
      </c>
      <c r="C1783" s="20">
        <v>104561</v>
      </c>
      <c r="D1783" s="4" t="s">
        <v>30</v>
      </c>
      <c r="E1783" s="17">
        <v>782.4</v>
      </c>
      <c r="F1783" s="78">
        <v>42810</v>
      </c>
      <c r="G1783" s="17">
        <f t="shared" si="55"/>
        <v>782.4</v>
      </c>
      <c r="H1783" s="17">
        <f t="shared" si="56"/>
        <v>0</v>
      </c>
    </row>
    <row r="1784" spans="1:8" ht="15.75" x14ac:dyDescent="0.25">
      <c r="A1784" s="70">
        <v>42810</v>
      </c>
      <c r="B1784" s="71" t="s">
        <v>9590</v>
      </c>
      <c r="C1784" s="20">
        <v>104562</v>
      </c>
      <c r="D1784" s="4" t="s">
        <v>240</v>
      </c>
      <c r="E1784" s="17">
        <v>4809.6000000000004</v>
      </c>
      <c r="F1784" s="78">
        <v>42810</v>
      </c>
      <c r="G1784" s="17">
        <f t="shared" si="55"/>
        <v>4809.6000000000004</v>
      </c>
      <c r="H1784" s="17">
        <f t="shared" si="56"/>
        <v>0</v>
      </c>
    </row>
    <row r="1785" spans="1:8" ht="15.75" x14ac:dyDescent="0.25">
      <c r="A1785" s="70">
        <v>42810</v>
      </c>
      <c r="B1785" s="71" t="s">
        <v>9591</v>
      </c>
      <c r="C1785" s="20">
        <v>104563</v>
      </c>
      <c r="D1785" s="4" t="s">
        <v>14</v>
      </c>
      <c r="E1785" s="17">
        <v>9588</v>
      </c>
      <c r="F1785" s="78">
        <v>42810</v>
      </c>
      <c r="G1785" s="17">
        <f t="shared" si="55"/>
        <v>9588</v>
      </c>
      <c r="H1785" s="17">
        <f t="shared" si="56"/>
        <v>0</v>
      </c>
    </row>
    <row r="1786" spans="1:8" ht="15.75" x14ac:dyDescent="0.25">
      <c r="A1786" s="70">
        <v>42810</v>
      </c>
      <c r="B1786" s="71" t="s">
        <v>9592</v>
      </c>
      <c r="C1786" s="20">
        <v>104564</v>
      </c>
      <c r="D1786" s="4" t="s">
        <v>281</v>
      </c>
      <c r="E1786" s="17">
        <v>1759.7</v>
      </c>
      <c r="F1786" s="78">
        <v>42810</v>
      </c>
      <c r="G1786" s="17">
        <f t="shared" si="55"/>
        <v>1759.7</v>
      </c>
      <c r="H1786" s="17">
        <f t="shared" si="56"/>
        <v>0</v>
      </c>
    </row>
    <row r="1787" spans="1:8" ht="15.75" x14ac:dyDescent="0.25">
      <c r="A1787" s="70">
        <v>42810</v>
      </c>
      <c r="B1787" s="71" t="s">
        <v>9593</v>
      </c>
      <c r="C1787" s="20">
        <v>104565</v>
      </c>
      <c r="D1787" s="4" t="s">
        <v>79</v>
      </c>
      <c r="E1787" s="17">
        <v>3420</v>
      </c>
      <c r="F1787" s="78">
        <v>42810</v>
      </c>
      <c r="G1787" s="17">
        <f t="shared" si="55"/>
        <v>3420</v>
      </c>
      <c r="H1787" s="17">
        <f t="shared" si="56"/>
        <v>0</v>
      </c>
    </row>
    <row r="1788" spans="1:8" ht="15.75" x14ac:dyDescent="0.25">
      <c r="A1788" s="70">
        <v>42810</v>
      </c>
      <c r="B1788" s="71" t="s">
        <v>9594</v>
      </c>
      <c r="C1788" s="20">
        <v>104566</v>
      </c>
      <c r="D1788" s="4" t="s">
        <v>101</v>
      </c>
      <c r="E1788" s="17">
        <v>940</v>
      </c>
      <c r="F1788" s="78">
        <v>42810</v>
      </c>
      <c r="G1788" s="17">
        <f t="shared" si="55"/>
        <v>940</v>
      </c>
      <c r="H1788" s="17">
        <f t="shared" si="56"/>
        <v>0</v>
      </c>
    </row>
    <row r="1789" spans="1:8" ht="15.75" x14ac:dyDescent="0.25">
      <c r="A1789" s="70">
        <v>42810</v>
      </c>
      <c r="B1789" s="71" t="s">
        <v>9595</v>
      </c>
      <c r="C1789" s="20">
        <v>104567</v>
      </c>
      <c r="D1789" s="4" t="s">
        <v>1116</v>
      </c>
      <c r="E1789" s="17">
        <v>3355.1</v>
      </c>
      <c r="F1789" s="78">
        <v>42829</v>
      </c>
      <c r="G1789" s="17">
        <f t="shared" si="55"/>
        <v>3355.1</v>
      </c>
      <c r="H1789" s="17">
        <f t="shared" si="56"/>
        <v>0</v>
      </c>
    </row>
    <row r="1790" spans="1:8" ht="15.75" x14ac:dyDescent="0.25">
      <c r="A1790" s="70">
        <v>42810</v>
      </c>
      <c r="B1790" s="71" t="s">
        <v>9596</v>
      </c>
      <c r="C1790" s="20">
        <v>104568</v>
      </c>
      <c r="D1790" s="4" t="s">
        <v>133</v>
      </c>
      <c r="E1790" s="17">
        <v>11668.9</v>
      </c>
      <c r="F1790" s="78">
        <v>43062</v>
      </c>
      <c r="G1790" s="17">
        <f t="shared" si="55"/>
        <v>11668.9</v>
      </c>
      <c r="H1790" s="17">
        <f t="shared" si="56"/>
        <v>0</v>
      </c>
    </row>
    <row r="1791" spans="1:8" ht="15.75" x14ac:dyDescent="0.25">
      <c r="A1791" s="70">
        <v>42810</v>
      </c>
      <c r="B1791" s="71" t="s">
        <v>9597</v>
      </c>
      <c r="C1791" s="20">
        <v>104569</v>
      </c>
      <c r="D1791" s="4" t="s">
        <v>1081</v>
      </c>
      <c r="E1791" s="17">
        <v>385</v>
      </c>
      <c r="F1791" s="78">
        <v>42810</v>
      </c>
      <c r="G1791" s="17">
        <f t="shared" si="55"/>
        <v>385</v>
      </c>
      <c r="H1791" s="17">
        <f t="shared" si="56"/>
        <v>0</v>
      </c>
    </row>
    <row r="1792" spans="1:8" ht="15.75" x14ac:dyDescent="0.25">
      <c r="A1792" s="70">
        <v>42810</v>
      </c>
      <c r="B1792" s="71" t="s">
        <v>9598</v>
      </c>
      <c r="C1792" s="20">
        <v>104570</v>
      </c>
      <c r="D1792" s="4" t="s">
        <v>289</v>
      </c>
      <c r="E1792" s="17">
        <v>44595.9</v>
      </c>
      <c r="F1792" s="78">
        <v>42824</v>
      </c>
      <c r="G1792" s="17">
        <f t="shared" si="55"/>
        <v>44595.9</v>
      </c>
      <c r="H1792" s="17">
        <f t="shared" si="56"/>
        <v>0</v>
      </c>
    </row>
    <row r="1793" spans="1:8" ht="15.75" x14ac:dyDescent="0.25">
      <c r="A1793" s="70">
        <v>42810</v>
      </c>
      <c r="B1793" s="71" t="s">
        <v>9599</v>
      </c>
      <c r="C1793" s="20">
        <v>104571</v>
      </c>
      <c r="D1793" s="4" t="s">
        <v>99</v>
      </c>
      <c r="E1793" s="17">
        <v>2152.6</v>
      </c>
      <c r="F1793" s="78">
        <v>42810</v>
      </c>
      <c r="G1793" s="17">
        <f t="shared" si="55"/>
        <v>2152.6</v>
      </c>
      <c r="H1793" s="17">
        <f t="shared" si="56"/>
        <v>0</v>
      </c>
    </row>
    <row r="1794" spans="1:8" ht="15.75" x14ac:dyDescent="0.25">
      <c r="A1794" s="70">
        <v>42810</v>
      </c>
      <c r="B1794" s="71" t="s">
        <v>9600</v>
      </c>
      <c r="C1794" s="20">
        <v>104572</v>
      </c>
      <c r="D1794" s="4" t="s">
        <v>1116</v>
      </c>
      <c r="E1794" s="17">
        <v>464</v>
      </c>
      <c r="F1794" s="78">
        <v>42815</v>
      </c>
      <c r="G1794" s="17">
        <f t="shared" si="55"/>
        <v>464</v>
      </c>
      <c r="H1794" s="17">
        <f t="shared" si="56"/>
        <v>0</v>
      </c>
    </row>
    <row r="1795" spans="1:8" ht="15.75" x14ac:dyDescent="0.25">
      <c r="A1795" s="70">
        <v>42810</v>
      </c>
      <c r="B1795" s="71" t="s">
        <v>9601</v>
      </c>
      <c r="C1795" s="20">
        <v>104573</v>
      </c>
      <c r="D1795" s="4" t="s">
        <v>1259</v>
      </c>
      <c r="E1795" s="17">
        <v>1955.2</v>
      </c>
      <c r="F1795" s="78">
        <v>42810</v>
      </c>
      <c r="G1795" s="17">
        <f t="shared" si="55"/>
        <v>1955.2</v>
      </c>
      <c r="H1795" s="17">
        <f t="shared" si="56"/>
        <v>0</v>
      </c>
    </row>
    <row r="1796" spans="1:8" ht="15.75" x14ac:dyDescent="0.25">
      <c r="A1796" s="70">
        <v>42810</v>
      </c>
      <c r="B1796" s="71" t="s">
        <v>9602</v>
      </c>
      <c r="C1796" s="20">
        <v>104574</v>
      </c>
      <c r="D1796" s="4" t="s">
        <v>291</v>
      </c>
      <c r="E1796" s="17">
        <v>2185.4</v>
      </c>
      <c r="F1796" s="78">
        <v>42810</v>
      </c>
      <c r="G1796" s="17">
        <f t="shared" ref="G1796:G1859" si="57">E1796</f>
        <v>2185.4</v>
      </c>
      <c r="H1796" s="17">
        <f t="shared" ref="H1796:H1859" si="58">E1796-G1796</f>
        <v>0</v>
      </c>
    </row>
    <row r="1797" spans="1:8" ht="15.75" x14ac:dyDescent="0.25">
      <c r="A1797" s="70">
        <v>42810</v>
      </c>
      <c r="B1797" s="71" t="s">
        <v>9603</v>
      </c>
      <c r="C1797" s="20">
        <v>104575</v>
      </c>
      <c r="D1797" s="4" t="s">
        <v>3426</v>
      </c>
      <c r="E1797" s="17">
        <v>1482.6</v>
      </c>
      <c r="F1797" s="78">
        <v>42810</v>
      </c>
      <c r="G1797" s="17">
        <f t="shared" si="57"/>
        <v>1482.6</v>
      </c>
      <c r="H1797" s="17">
        <f t="shared" si="58"/>
        <v>0</v>
      </c>
    </row>
    <row r="1798" spans="1:8" ht="15.75" x14ac:dyDescent="0.25">
      <c r="A1798" s="70">
        <v>42810</v>
      </c>
      <c r="B1798" s="71" t="s">
        <v>9604</v>
      </c>
      <c r="C1798" s="20">
        <v>104576</v>
      </c>
      <c r="D1798" s="4" t="s">
        <v>83</v>
      </c>
      <c r="E1798" s="17">
        <v>4086.6</v>
      </c>
      <c r="F1798" s="78">
        <v>42810</v>
      </c>
      <c r="G1798" s="17">
        <f t="shared" si="57"/>
        <v>4086.6</v>
      </c>
      <c r="H1798" s="17">
        <f t="shared" si="58"/>
        <v>0</v>
      </c>
    </row>
    <row r="1799" spans="1:8" ht="15.75" x14ac:dyDescent="0.25">
      <c r="A1799" s="70">
        <v>42810</v>
      </c>
      <c r="B1799" s="71" t="s">
        <v>9605</v>
      </c>
      <c r="C1799" s="20">
        <v>104577</v>
      </c>
      <c r="D1799" s="4" t="s">
        <v>1269</v>
      </c>
      <c r="E1799" s="17">
        <v>4844</v>
      </c>
      <c r="F1799" s="78">
        <v>42810</v>
      </c>
      <c r="G1799" s="17">
        <f t="shared" si="57"/>
        <v>4844</v>
      </c>
      <c r="H1799" s="17">
        <f t="shared" si="58"/>
        <v>0</v>
      </c>
    </row>
    <row r="1800" spans="1:8" ht="15.75" x14ac:dyDescent="0.25">
      <c r="A1800" s="70">
        <v>42810</v>
      </c>
      <c r="B1800" s="71" t="s">
        <v>9606</v>
      </c>
      <c r="C1800" s="20">
        <v>104578</v>
      </c>
      <c r="D1800" s="4" t="s">
        <v>88</v>
      </c>
      <c r="E1800" s="17">
        <v>9879.4</v>
      </c>
      <c r="F1800" s="78">
        <v>42810</v>
      </c>
      <c r="G1800" s="17">
        <f t="shared" si="57"/>
        <v>9879.4</v>
      </c>
      <c r="H1800" s="17">
        <f t="shared" si="58"/>
        <v>0</v>
      </c>
    </row>
    <row r="1801" spans="1:8" ht="15.75" x14ac:dyDescent="0.25">
      <c r="A1801" s="70">
        <v>42810</v>
      </c>
      <c r="B1801" s="71" t="s">
        <v>9607</v>
      </c>
      <c r="C1801" s="20">
        <v>104579</v>
      </c>
      <c r="D1801" s="4" t="s">
        <v>159</v>
      </c>
      <c r="E1801" s="17">
        <v>6172.7</v>
      </c>
      <c r="F1801" s="78">
        <v>42810</v>
      </c>
      <c r="G1801" s="17">
        <f t="shared" si="57"/>
        <v>6172.7</v>
      </c>
      <c r="H1801" s="17">
        <f t="shared" si="58"/>
        <v>0</v>
      </c>
    </row>
    <row r="1802" spans="1:8" ht="15.75" x14ac:dyDescent="0.25">
      <c r="A1802" s="70">
        <v>42810</v>
      </c>
      <c r="B1802" s="71" t="s">
        <v>9608</v>
      </c>
      <c r="C1802" s="20">
        <v>104580</v>
      </c>
      <c r="D1802" s="4" t="s">
        <v>305</v>
      </c>
      <c r="E1802" s="17">
        <v>552</v>
      </c>
      <c r="G1802" s="17">
        <f t="shared" si="57"/>
        <v>552</v>
      </c>
      <c r="H1802" s="17">
        <f t="shared" si="58"/>
        <v>0</v>
      </c>
    </row>
    <row r="1803" spans="1:8" ht="15.75" x14ac:dyDescent="0.25">
      <c r="A1803" s="70">
        <v>42810</v>
      </c>
      <c r="B1803" s="71" t="s">
        <v>9609</v>
      </c>
      <c r="C1803" s="20">
        <v>104581</v>
      </c>
      <c r="D1803" s="4" t="s">
        <v>476</v>
      </c>
      <c r="E1803" s="17">
        <v>9953.2999999999993</v>
      </c>
      <c r="F1803" s="78">
        <v>43062</v>
      </c>
      <c r="G1803" s="17">
        <f t="shared" si="57"/>
        <v>9953.2999999999993</v>
      </c>
      <c r="H1803" s="17">
        <f t="shared" si="58"/>
        <v>0</v>
      </c>
    </row>
    <row r="1804" spans="1:8" ht="15.75" x14ac:dyDescent="0.25">
      <c r="A1804" s="70">
        <v>42810</v>
      </c>
      <c r="B1804" s="71" t="s">
        <v>9610</v>
      </c>
      <c r="C1804" s="20">
        <v>104582</v>
      </c>
      <c r="D1804" s="4" t="s">
        <v>113</v>
      </c>
      <c r="E1804" s="17">
        <v>2831.2</v>
      </c>
      <c r="F1804" s="78">
        <v>42810</v>
      </c>
      <c r="G1804" s="17">
        <f t="shared" si="57"/>
        <v>2831.2</v>
      </c>
      <c r="H1804" s="17">
        <f t="shared" si="58"/>
        <v>0</v>
      </c>
    </row>
    <row r="1805" spans="1:8" ht="15.75" x14ac:dyDescent="0.25">
      <c r="A1805" s="70">
        <v>42810</v>
      </c>
      <c r="B1805" s="71" t="s">
        <v>9611</v>
      </c>
      <c r="C1805" s="20">
        <v>104583</v>
      </c>
      <c r="D1805" s="4" t="s">
        <v>109</v>
      </c>
      <c r="E1805" s="17">
        <v>4679.5</v>
      </c>
      <c r="F1805" s="78">
        <v>42810</v>
      </c>
      <c r="G1805" s="17">
        <f t="shared" si="57"/>
        <v>4679.5</v>
      </c>
      <c r="H1805" s="17">
        <f t="shared" si="58"/>
        <v>0</v>
      </c>
    </row>
    <row r="1806" spans="1:8" ht="15.75" x14ac:dyDescent="0.25">
      <c r="A1806" s="70">
        <v>42810</v>
      </c>
      <c r="B1806" s="71" t="s">
        <v>9612</v>
      </c>
      <c r="C1806" s="20">
        <v>104584</v>
      </c>
      <c r="D1806" s="4" t="s">
        <v>492</v>
      </c>
      <c r="E1806" s="17">
        <v>13516.7</v>
      </c>
      <c r="F1806" s="78">
        <v>42816</v>
      </c>
      <c r="G1806" s="17">
        <f t="shared" si="57"/>
        <v>13516.7</v>
      </c>
      <c r="H1806" s="17">
        <f t="shared" si="58"/>
        <v>0</v>
      </c>
    </row>
    <row r="1807" spans="1:8" ht="15.75" x14ac:dyDescent="0.25">
      <c r="A1807" s="70">
        <v>42810</v>
      </c>
      <c r="B1807" s="71" t="s">
        <v>9613</v>
      </c>
      <c r="C1807" s="20">
        <v>104585</v>
      </c>
      <c r="D1807" s="4" t="s">
        <v>57</v>
      </c>
      <c r="E1807" s="17">
        <v>658</v>
      </c>
      <c r="F1807" s="78">
        <v>42810</v>
      </c>
      <c r="G1807" s="17">
        <f t="shared" si="57"/>
        <v>658</v>
      </c>
      <c r="H1807" s="17">
        <f t="shared" si="58"/>
        <v>0</v>
      </c>
    </row>
    <row r="1808" spans="1:8" ht="15.75" x14ac:dyDescent="0.25">
      <c r="A1808" s="70">
        <v>42810</v>
      </c>
      <c r="B1808" s="71" t="s">
        <v>9614</v>
      </c>
      <c r="C1808" s="20">
        <v>104586</v>
      </c>
      <c r="D1808" s="4" t="s">
        <v>133</v>
      </c>
      <c r="E1808" s="17">
        <v>2222</v>
      </c>
      <c r="F1808" s="78">
        <v>42810</v>
      </c>
      <c r="G1808" s="17">
        <f t="shared" si="57"/>
        <v>2222</v>
      </c>
      <c r="H1808" s="17">
        <f t="shared" si="58"/>
        <v>0</v>
      </c>
    </row>
    <row r="1809" spans="1:8" ht="15.75" x14ac:dyDescent="0.25">
      <c r="A1809" s="70">
        <v>42810</v>
      </c>
      <c r="B1809" s="71" t="s">
        <v>9615</v>
      </c>
      <c r="C1809" s="20">
        <v>104587</v>
      </c>
      <c r="D1809" s="4" t="s">
        <v>141</v>
      </c>
      <c r="E1809" s="17">
        <v>7122</v>
      </c>
      <c r="F1809" s="78">
        <v>42810</v>
      </c>
      <c r="G1809" s="17">
        <f t="shared" si="57"/>
        <v>7122</v>
      </c>
      <c r="H1809" s="17">
        <f t="shared" si="58"/>
        <v>0</v>
      </c>
    </row>
    <row r="1810" spans="1:8" ht="15.75" x14ac:dyDescent="0.25">
      <c r="A1810" s="70">
        <v>42810</v>
      </c>
      <c r="B1810" s="71" t="s">
        <v>9616</v>
      </c>
      <c r="C1810" s="20">
        <v>104588</v>
      </c>
      <c r="D1810" s="4" t="s">
        <v>125</v>
      </c>
      <c r="E1810" s="17">
        <v>6854.4</v>
      </c>
      <c r="F1810" s="78">
        <v>42810</v>
      </c>
      <c r="G1810" s="17">
        <f t="shared" si="57"/>
        <v>6854.4</v>
      </c>
      <c r="H1810" s="17">
        <f t="shared" si="58"/>
        <v>0</v>
      </c>
    </row>
    <row r="1811" spans="1:8" ht="15.75" x14ac:dyDescent="0.25">
      <c r="A1811" s="70">
        <v>42810</v>
      </c>
      <c r="B1811" s="71" t="s">
        <v>9617</v>
      </c>
      <c r="C1811" s="20">
        <v>104589</v>
      </c>
      <c r="D1811" s="4" t="s">
        <v>122</v>
      </c>
      <c r="E1811" s="17">
        <v>9709</v>
      </c>
      <c r="F1811" s="78">
        <v>42824</v>
      </c>
      <c r="G1811" s="17">
        <f t="shared" si="57"/>
        <v>9709</v>
      </c>
      <c r="H1811" s="17">
        <f t="shared" si="58"/>
        <v>0</v>
      </c>
    </row>
    <row r="1812" spans="1:8" ht="15.75" x14ac:dyDescent="0.25">
      <c r="A1812" s="70">
        <v>42810</v>
      </c>
      <c r="B1812" s="71" t="s">
        <v>9618</v>
      </c>
      <c r="C1812" s="20">
        <v>104590</v>
      </c>
      <c r="D1812" s="4" t="s">
        <v>472</v>
      </c>
      <c r="E1812" s="17">
        <v>11677.5</v>
      </c>
      <c r="F1812" s="78">
        <v>42812</v>
      </c>
      <c r="G1812" s="17">
        <f t="shared" si="57"/>
        <v>11677.5</v>
      </c>
      <c r="H1812" s="17">
        <f t="shared" si="58"/>
        <v>0</v>
      </c>
    </row>
    <row r="1813" spans="1:8" ht="15.75" x14ac:dyDescent="0.25">
      <c r="A1813" s="70">
        <v>42810</v>
      </c>
      <c r="B1813" s="71" t="s">
        <v>9619</v>
      </c>
      <c r="C1813" s="20">
        <v>104591</v>
      </c>
      <c r="D1813" s="4" t="s">
        <v>305</v>
      </c>
      <c r="E1813" s="17">
        <v>1209.9000000000001</v>
      </c>
      <c r="G1813" s="17">
        <f t="shared" si="57"/>
        <v>1209.9000000000001</v>
      </c>
      <c r="H1813" s="17">
        <f t="shared" si="58"/>
        <v>0</v>
      </c>
    </row>
    <row r="1814" spans="1:8" ht="15.75" x14ac:dyDescent="0.25">
      <c r="A1814" s="70">
        <v>42810</v>
      </c>
      <c r="B1814" s="71" t="s">
        <v>9620</v>
      </c>
      <c r="C1814" s="20">
        <v>104592</v>
      </c>
      <c r="D1814" s="4" t="s">
        <v>470</v>
      </c>
      <c r="E1814" s="17">
        <v>13292.5</v>
      </c>
      <c r="F1814" s="78">
        <v>42810</v>
      </c>
      <c r="G1814" s="17">
        <f t="shared" si="57"/>
        <v>13292.5</v>
      </c>
      <c r="H1814" s="17">
        <f t="shared" si="58"/>
        <v>0</v>
      </c>
    </row>
    <row r="1815" spans="1:8" ht="15.75" x14ac:dyDescent="0.25">
      <c r="A1815" s="70">
        <v>42810</v>
      </c>
      <c r="B1815" s="71" t="s">
        <v>9621</v>
      </c>
      <c r="C1815" s="20">
        <v>104593</v>
      </c>
      <c r="D1815" s="4" t="s">
        <v>30</v>
      </c>
      <c r="E1815" s="17">
        <v>730</v>
      </c>
      <c r="F1815" s="78">
        <v>42810</v>
      </c>
      <c r="G1815" s="17">
        <f t="shared" si="57"/>
        <v>730</v>
      </c>
      <c r="H1815" s="17">
        <f t="shared" si="58"/>
        <v>0</v>
      </c>
    </row>
    <row r="1816" spans="1:8" ht="15.75" x14ac:dyDescent="0.25">
      <c r="A1816" s="70">
        <v>42810</v>
      </c>
      <c r="B1816" s="71" t="s">
        <v>9622</v>
      </c>
      <c r="C1816" s="20">
        <v>104594</v>
      </c>
      <c r="D1816" s="4" t="s">
        <v>302</v>
      </c>
      <c r="E1816" s="17">
        <v>11024.6</v>
      </c>
      <c r="F1816" s="78">
        <v>42811</v>
      </c>
      <c r="G1816" s="17">
        <f t="shared" si="57"/>
        <v>11024.6</v>
      </c>
      <c r="H1816" s="17">
        <f t="shared" si="58"/>
        <v>0</v>
      </c>
    </row>
    <row r="1817" spans="1:8" ht="15.75" x14ac:dyDescent="0.25">
      <c r="A1817" s="70">
        <v>42810</v>
      </c>
      <c r="B1817" s="71" t="s">
        <v>9623</v>
      </c>
      <c r="C1817" s="20">
        <v>104595</v>
      </c>
      <c r="D1817" s="4" t="s">
        <v>77</v>
      </c>
      <c r="E1817" s="17">
        <v>516.79999999999995</v>
      </c>
      <c r="F1817" s="78">
        <v>42810</v>
      </c>
      <c r="G1817" s="17">
        <f t="shared" si="57"/>
        <v>516.79999999999995</v>
      </c>
      <c r="H1817" s="17">
        <f t="shared" si="58"/>
        <v>0</v>
      </c>
    </row>
    <row r="1818" spans="1:8" ht="15.75" x14ac:dyDescent="0.25">
      <c r="A1818" s="70">
        <v>42810</v>
      </c>
      <c r="B1818" s="71" t="s">
        <v>9624</v>
      </c>
      <c r="C1818" s="20">
        <v>104596</v>
      </c>
      <c r="D1818" s="4" t="s">
        <v>3998</v>
      </c>
      <c r="E1818" s="17">
        <v>12078.8</v>
      </c>
      <c r="F1818" s="78">
        <v>42812</v>
      </c>
      <c r="G1818" s="17">
        <f t="shared" si="57"/>
        <v>12078.8</v>
      </c>
      <c r="H1818" s="17">
        <f t="shared" si="58"/>
        <v>0</v>
      </c>
    </row>
    <row r="1819" spans="1:8" ht="15.75" x14ac:dyDescent="0.25">
      <c r="A1819" s="70">
        <v>42810</v>
      </c>
      <c r="B1819" s="71" t="s">
        <v>9625</v>
      </c>
      <c r="C1819" s="20">
        <v>104597</v>
      </c>
      <c r="D1819" s="4" t="s">
        <v>465</v>
      </c>
      <c r="E1819" s="17">
        <v>6870</v>
      </c>
      <c r="F1819" s="78">
        <v>42816</v>
      </c>
      <c r="G1819" s="17">
        <f t="shared" si="57"/>
        <v>6870</v>
      </c>
      <c r="H1819" s="17">
        <f t="shared" si="58"/>
        <v>0</v>
      </c>
    </row>
    <row r="1820" spans="1:8" ht="15.75" x14ac:dyDescent="0.25">
      <c r="A1820" s="70">
        <v>42810</v>
      </c>
      <c r="B1820" s="71" t="s">
        <v>9626</v>
      </c>
      <c r="C1820" s="20">
        <v>104598</v>
      </c>
      <c r="D1820" s="4" t="s">
        <v>468</v>
      </c>
      <c r="E1820" s="17">
        <v>13192</v>
      </c>
      <c r="F1820" s="78">
        <v>42791</v>
      </c>
      <c r="G1820" s="17">
        <f t="shared" si="57"/>
        <v>13192</v>
      </c>
      <c r="H1820" s="17">
        <f t="shared" si="58"/>
        <v>0</v>
      </c>
    </row>
    <row r="1821" spans="1:8" ht="15.75" x14ac:dyDescent="0.25">
      <c r="A1821" s="70">
        <v>42810</v>
      </c>
      <c r="B1821" s="71" t="s">
        <v>9627</v>
      </c>
      <c r="C1821" s="20">
        <v>104599</v>
      </c>
      <c r="D1821" s="4" t="s">
        <v>135</v>
      </c>
      <c r="E1821" s="17">
        <v>3886</v>
      </c>
      <c r="F1821" s="78">
        <v>42810</v>
      </c>
      <c r="G1821" s="17">
        <f t="shared" si="57"/>
        <v>3886</v>
      </c>
      <c r="H1821" s="17">
        <f t="shared" si="58"/>
        <v>0</v>
      </c>
    </row>
    <row r="1822" spans="1:8" ht="15.75" x14ac:dyDescent="0.25">
      <c r="A1822" s="70">
        <v>42810</v>
      </c>
      <c r="B1822" s="71" t="s">
        <v>9628</v>
      </c>
      <c r="C1822" s="20">
        <v>104600</v>
      </c>
      <c r="D1822" s="4" t="s">
        <v>10</v>
      </c>
      <c r="E1822" s="17">
        <v>81180.2</v>
      </c>
      <c r="F1822" s="78">
        <v>42815</v>
      </c>
      <c r="G1822" s="17">
        <f t="shared" si="57"/>
        <v>81180.2</v>
      </c>
      <c r="H1822" s="17">
        <f t="shared" si="58"/>
        <v>0</v>
      </c>
    </row>
    <row r="1823" spans="1:8" ht="15.75" x14ac:dyDescent="0.25">
      <c r="A1823" s="70">
        <v>42810</v>
      </c>
      <c r="B1823" s="71" t="s">
        <v>9629</v>
      </c>
      <c r="C1823" s="20">
        <v>104601</v>
      </c>
      <c r="D1823" s="4" t="s">
        <v>693</v>
      </c>
      <c r="E1823" s="17">
        <v>19680</v>
      </c>
      <c r="F1823" s="78">
        <v>42822</v>
      </c>
      <c r="G1823" s="17">
        <f t="shared" si="57"/>
        <v>19680</v>
      </c>
      <c r="H1823" s="17">
        <f t="shared" si="58"/>
        <v>0</v>
      </c>
    </row>
    <row r="1824" spans="1:8" ht="15.75" x14ac:dyDescent="0.25">
      <c r="A1824" s="70">
        <v>42810</v>
      </c>
      <c r="B1824" s="71" t="s">
        <v>9630</v>
      </c>
      <c r="C1824" s="20">
        <v>104602</v>
      </c>
      <c r="D1824" s="4" t="s">
        <v>205</v>
      </c>
      <c r="E1824" s="17">
        <v>41023.08</v>
      </c>
      <c r="F1824" s="78">
        <v>42848</v>
      </c>
      <c r="G1824" s="17">
        <f t="shared" si="57"/>
        <v>41023.08</v>
      </c>
      <c r="H1824" s="17">
        <f t="shared" si="58"/>
        <v>0</v>
      </c>
    </row>
    <row r="1825" spans="1:8" ht="15.75" x14ac:dyDescent="0.25">
      <c r="A1825" s="70">
        <v>42810</v>
      </c>
      <c r="B1825" s="71" t="s">
        <v>9631</v>
      </c>
      <c r="C1825" s="20">
        <v>104603</v>
      </c>
      <c r="D1825" s="4" t="s">
        <v>10</v>
      </c>
      <c r="E1825" s="17">
        <v>297631.55</v>
      </c>
      <c r="F1825" s="78">
        <v>42815</v>
      </c>
      <c r="G1825" s="17">
        <f t="shared" si="57"/>
        <v>297631.55</v>
      </c>
      <c r="H1825" s="17">
        <f t="shared" si="58"/>
        <v>0</v>
      </c>
    </row>
    <row r="1826" spans="1:8" ht="15.75" x14ac:dyDescent="0.25">
      <c r="A1826" s="70">
        <v>42810</v>
      </c>
      <c r="B1826" s="71" t="s">
        <v>9632</v>
      </c>
      <c r="C1826" s="20">
        <v>104604</v>
      </c>
      <c r="D1826" s="4" t="s">
        <v>30</v>
      </c>
      <c r="E1826" s="17">
        <v>286.89999999999998</v>
      </c>
      <c r="F1826" s="78">
        <v>42810</v>
      </c>
      <c r="G1826" s="17">
        <f t="shared" si="57"/>
        <v>286.89999999999998</v>
      </c>
      <c r="H1826" s="17">
        <f t="shared" si="58"/>
        <v>0</v>
      </c>
    </row>
    <row r="1827" spans="1:8" ht="15.75" x14ac:dyDescent="0.25">
      <c r="A1827" s="70">
        <v>42810</v>
      </c>
      <c r="B1827" s="71" t="s">
        <v>9633</v>
      </c>
      <c r="C1827" s="20">
        <v>104605</v>
      </c>
      <c r="D1827" s="4" t="s">
        <v>432</v>
      </c>
      <c r="E1827" s="17">
        <v>13079.8</v>
      </c>
      <c r="F1827" s="78">
        <v>42816</v>
      </c>
      <c r="G1827" s="17">
        <f t="shared" si="57"/>
        <v>13079.8</v>
      </c>
      <c r="H1827" s="17">
        <f t="shared" si="58"/>
        <v>0</v>
      </c>
    </row>
    <row r="1828" spans="1:8" ht="15.75" x14ac:dyDescent="0.25">
      <c r="A1828" s="70">
        <v>42810</v>
      </c>
      <c r="B1828" s="71" t="s">
        <v>9634</v>
      </c>
      <c r="C1828" s="20">
        <v>104606</v>
      </c>
      <c r="D1828" s="4" t="s">
        <v>465</v>
      </c>
      <c r="E1828" s="17">
        <v>136</v>
      </c>
      <c r="F1828" s="78">
        <v>42791</v>
      </c>
      <c r="G1828" s="17">
        <f t="shared" si="57"/>
        <v>136</v>
      </c>
      <c r="H1828" s="17">
        <f t="shared" si="58"/>
        <v>0</v>
      </c>
    </row>
    <row r="1829" spans="1:8" ht="15.75" x14ac:dyDescent="0.25">
      <c r="A1829" s="70">
        <v>42810</v>
      </c>
      <c r="B1829" s="71" t="s">
        <v>9635</v>
      </c>
      <c r="C1829" s="20">
        <v>104607</v>
      </c>
      <c r="D1829" s="4" t="s">
        <v>30</v>
      </c>
      <c r="E1829" s="17">
        <v>803.6</v>
      </c>
      <c r="F1829" s="78">
        <v>42810</v>
      </c>
      <c r="G1829" s="17">
        <f t="shared" si="57"/>
        <v>803.6</v>
      </c>
      <c r="H1829" s="17">
        <f t="shared" si="58"/>
        <v>0</v>
      </c>
    </row>
    <row r="1830" spans="1:8" ht="15.75" x14ac:dyDescent="0.25">
      <c r="A1830" s="70">
        <v>42810</v>
      </c>
      <c r="B1830" s="71" t="s">
        <v>9636</v>
      </c>
      <c r="C1830" s="20">
        <v>104608</v>
      </c>
      <c r="D1830" s="4" t="s">
        <v>10</v>
      </c>
      <c r="E1830" s="17">
        <v>70409.600000000006</v>
      </c>
      <c r="F1830" s="78">
        <v>42815</v>
      </c>
      <c r="G1830" s="17">
        <f t="shared" si="57"/>
        <v>70409.600000000006</v>
      </c>
      <c r="H1830" s="17">
        <f t="shared" si="58"/>
        <v>0</v>
      </c>
    </row>
    <row r="1831" spans="1:8" ht="15.75" x14ac:dyDescent="0.25">
      <c r="A1831" s="70">
        <v>42810</v>
      </c>
      <c r="B1831" s="71" t="s">
        <v>9637</v>
      </c>
      <c r="C1831" s="20">
        <v>104609</v>
      </c>
      <c r="D1831" s="15" t="s">
        <v>697</v>
      </c>
      <c r="E1831" s="16">
        <v>0</v>
      </c>
      <c r="F1831" s="145" t="s">
        <v>95</v>
      </c>
      <c r="G1831" s="16">
        <f t="shared" si="57"/>
        <v>0</v>
      </c>
      <c r="H1831" s="16">
        <f t="shared" si="58"/>
        <v>0</v>
      </c>
    </row>
    <row r="1832" spans="1:8" ht="15.75" x14ac:dyDescent="0.25">
      <c r="A1832" s="70">
        <v>42810</v>
      </c>
      <c r="B1832" s="71" t="s">
        <v>9638</v>
      </c>
      <c r="C1832" s="20">
        <v>104610</v>
      </c>
      <c r="D1832" s="4" t="s">
        <v>352</v>
      </c>
      <c r="E1832" s="17">
        <v>661.7</v>
      </c>
      <c r="F1832" s="78">
        <v>42810</v>
      </c>
      <c r="G1832" s="17">
        <f t="shared" si="57"/>
        <v>661.7</v>
      </c>
      <c r="H1832" s="17">
        <f t="shared" si="58"/>
        <v>0</v>
      </c>
    </row>
    <row r="1833" spans="1:8" ht="15.75" x14ac:dyDescent="0.25">
      <c r="A1833" s="70">
        <v>42810</v>
      </c>
      <c r="B1833" s="71" t="s">
        <v>9639</v>
      </c>
      <c r="C1833" s="20">
        <v>104611</v>
      </c>
      <c r="D1833" s="4" t="s">
        <v>697</v>
      </c>
      <c r="E1833" s="17">
        <v>66676</v>
      </c>
      <c r="F1833" s="78">
        <v>42829</v>
      </c>
      <c r="G1833" s="17">
        <f t="shared" si="57"/>
        <v>66676</v>
      </c>
      <c r="H1833" s="17">
        <f t="shared" si="58"/>
        <v>0</v>
      </c>
    </row>
    <row r="1834" spans="1:8" ht="15.75" x14ac:dyDescent="0.25">
      <c r="A1834" s="70">
        <v>42810</v>
      </c>
      <c r="B1834" s="71" t="s">
        <v>9640</v>
      </c>
      <c r="C1834" s="20">
        <v>104612</v>
      </c>
      <c r="D1834" s="4" t="s">
        <v>222</v>
      </c>
      <c r="E1834" s="17">
        <v>167508</v>
      </c>
      <c r="F1834" s="78">
        <v>42812</v>
      </c>
      <c r="G1834" s="17">
        <f t="shared" si="57"/>
        <v>167508</v>
      </c>
      <c r="H1834" s="17">
        <f t="shared" si="58"/>
        <v>0</v>
      </c>
    </row>
    <row r="1835" spans="1:8" ht="15.75" x14ac:dyDescent="0.25">
      <c r="A1835" s="70">
        <v>42810</v>
      </c>
      <c r="B1835" s="71" t="s">
        <v>9641</v>
      </c>
      <c r="C1835" s="20">
        <v>104613</v>
      </c>
      <c r="D1835" s="4" t="s">
        <v>222</v>
      </c>
      <c r="E1835" s="17">
        <v>159088</v>
      </c>
      <c r="F1835" s="78">
        <v>42812</v>
      </c>
      <c r="G1835" s="17">
        <f t="shared" si="57"/>
        <v>159088</v>
      </c>
      <c r="H1835" s="17">
        <f t="shared" si="58"/>
        <v>0</v>
      </c>
    </row>
    <row r="1836" spans="1:8" ht="15.75" x14ac:dyDescent="0.25">
      <c r="A1836" s="70">
        <v>42810</v>
      </c>
      <c r="B1836" s="71" t="s">
        <v>9642</v>
      </c>
      <c r="C1836" s="20">
        <v>104614</v>
      </c>
      <c r="D1836" s="4" t="s">
        <v>182</v>
      </c>
      <c r="E1836" s="17">
        <v>3760</v>
      </c>
      <c r="F1836" s="78">
        <v>42811</v>
      </c>
      <c r="G1836" s="17">
        <f t="shared" si="57"/>
        <v>3760</v>
      </c>
      <c r="H1836" s="17">
        <f t="shared" si="58"/>
        <v>0</v>
      </c>
    </row>
    <row r="1837" spans="1:8" ht="15.75" x14ac:dyDescent="0.25">
      <c r="A1837" s="70">
        <v>42810</v>
      </c>
      <c r="B1837" s="71" t="s">
        <v>9643</v>
      </c>
      <c r="C1837" s="20">
        <v>104615</v>
      </c>
      <c r="D1837" s="4" t="s">
        <v>656</v>
      </c>
      <c r="E1837" s="17">
        <v>8398.6</v>
      </c>
      <c r="F1837" s="78">
        <v>42811</v>
      </c>
      <c r="G1837" s="17">
        <f t="shared" si="57"/>
        <v>8398.6</v>
      </c>
      <c r="H1837" s="17">
        <f t="shared" si="58"/>
        <v>0</v>
      </c>
    </row>
    <row r="1838" spans="1:8" ht="15.75" x14ac:dyDescent="0.25">
      <c r="A1838" s="70">
        <v>42810</v>
      </c>
      <c r="B1838" s="71" t="s">
        <v>9644</v>
      </c>
      <c r="C1838" s="20">
        <v>104616</v>
      </c>
      <c r="D1838" s="4" t="s">
        <v>1166</v>
      </c>
      <c r="E1838" s="17">
        <v>1044</v>
      </c>
      <c r="F1838" s="78">
        <v>42811</v>
      </c>
      <c r="G1838" s="17">
        <f t="shared" si="57"/>
        <v>1044</v>
      </c>
      <c r="H1838" s="17">
        <f t="shared" si="58"/>
        <v>0</v>
      </c>
    </row>
    <row r="1839" spans="1:8" ht="15.75" x14ac:dyDescent="0.25">
      <c r="A1839" s="70">
        <v>42810</v>
      </c>
      <c r="B1839" s="71" t="s">
        <v>9645</v>
      </c>
      <c r="C1839" s="20">
        <v>104617</v>
      </c>
      <c r="D1839" s="4" t="s">
        <v>9</v>
      </c>
      <c r="E1839" s="17">
        <v>6428.6</v>
      </c>
      <c r="F1839" s="78">
        <v>42816</v>
      </c>
      <c r="G1839" s="17">
        <f t="shared" si="57"/>
        <v>6428.6</v>
      </c>
      <c r="H1839" s="17">
        <f t="shared" si="58"/>
        <v>0</v>
      </c>
    </row>
    <row r="1840" spans="1:8" ht="15.75" x14ac:dyDescent="0.25">
      <c r="A1840" s="70">
        <v>42810</v>
      </c>
      <c r="B1840" s="71" t="s">
        <v>9646</v>
      </c>
      <c r="C1840" s="20">
        <v>104618</v>
      </c>
      <c r="D1840" s="4" t="s">
        <v>30</v>
      </c>
      <c r="E1840" s="17">
        <v>1146.5999999999999</v>
      </c>
      <c r="F1840" s="78">
        <v>42810</v>
      </c>
      <c r="G1840" s="17">
        <f t="shared" si="57"/>
        <v>1146.5999999999999</v>
      </c>
      <c r="H1840" s="17">
        <f t="shared" si="58"/>
        <v>0</v>
      </c>
    </row>
    <row r="1841" spans="1:8" ht="15.75" x14ac:dyDescent="0.25">
      <c r="A1841" s="70">
        <v>42810</v>
      </c>
      <c r="B1841" s="71" t="s">
        <v>9647</v>
      </c>
      <c r="C1841" s="20">
        <v>104619</v>
      </c>
      <c r="D1841" s="15" t="s">
        <v>30</v>
      </c>
      <c r="E1841" s="16">
        <v>0</v>
      </c>
      <c r="F1841" s="145" t="s">
        <v>95</v>
      </c>
      <c r="G1841" s="16">
        <f t="shared" si="57"/>
        <v>0</v>
      </c>
      <c r="H1841" s="16">
        <f t="shared" si="58"/>
        <v>0</v>
      </c>
    </row>
    <row r="1842" spans="1:8" ht="15.75" x14ac:dyDescent="0.25">
      <c r="A1842" s="70">
        <v>42810</v>
      </c>
      <c r="B1842" s="71" t="s">
        <v>9648</v>
      </c>
      <c r="C1842" s="20">
        <v>104620</v>
      </c>
      <c r="D1842" s="4" t="s">
        <v>30</v>
      </c>
      <c r="E1842" s="17">
        <v>284.39999999999998</v>
      </c>
      <c r="F1842" s="78">
        <v>42810</v>
      </c>
      <c r="G1842" s="17">
        <f t="shared" si="57"/>
        <v>284.39999999999998</v>
      </c>
      <c r="H1842" s="17">
        <f t="shared" si="58"/>
        <v>0</v>
      </c>
    </row>
    <row r="1843" spans="1:8" ht="15.75" x14ac:dyDescent="0.25">
      <c r="A1843" s="70">
        <v>42810</v>
      </c>
      <c r="B1843" s="71" t="s">
        <v>9649</v>
      </c>
      <c r="C1843" s="20">
        <v>104621</v>
      </c>
      <c r="D1843" s="4" t="s">
        <v>2240</v>
      </c>
      <c r="E1843" s="17">
        <v>7119.1</v>
      </c>
      <c r="F1843" s="78">
        <v>42810</v>
      </c>
      <c r="G1843" s="17">
        <f t="shared" si="57"/>
        <v>7119.1</v>
      </c>
      <c r="H1843" s="17">
        <f t="shared" si="58"/>
        <v>0</v>
      </c>
    </row>
    <row r="1844" spans="1:8" ht="15.75" x14ac:dyDescent="0.25">
      <c r="A1844" s="70">
        <v>42810</v>
      </c>
      <c r="B1844" s="71" t="s">
        <v>9650</v>
      </c>
      <c r="C1844" s="20">
        <v>104622</v>
      </c>
      <c r="D1844" s="4" t="s">
        <v>12</v>
      </c>
      <c r="E1844" s="17">
        <v>949.4</v>
      </c>
      <c r="F1844" s="78">
        <v>42811</v>
      </c>
      <c r="G1844" s="17">
        <f t="shared" si="57"/>
        <v>949.4</v>
      </c>
      <c r="H1844" s="17">
        <f t="shared" si="58"/>
        <v>0</v>
      </c>
    </row>
    <row r="1845" spans="1:8" ht="15.75" x14ac:dyDescent="0.25">
      <c r="A1845" s="70">
        <v>42810</v>
      </c>
      <c r="B1845" s="71" t="s">
        <v>9651</v>
      </c>
      <c r="C1845" s="20">
        <v>104623</v>
      </c>
      <c r="D1845" s="4" t="s">
        <v>1380</v>
      </c>
      <c r="E1845" s="17">
        <v>33097.230000000003</v>
      </c>
      <c r="F1845" s="78">
        <v>42811</v>
      </c>
      <c r="G1845" s="17">
        <f t="shared" si="57"/>
        <v>33097.230000000003</v>
      </c>
      <c r="H1845" s="17">
        <f t="shared" si="58"/>
        <v>0</v>
      </c>
    </row>
    <row r="1846" spans="1:8" ht="15.75" x14ac:dyDescent="0.25">
      <c r="A1846" s="70">
        <v>42810</v>
      </c>
      <c r="B1846" s="71" t="s">
        <v>9652</v>
      </c>
      <c r="C1846" s="20">
        <v>104624</v>
      </c>
      <c r="D1846" s="4" t="s">
        <v>231</v>
      </c>
      <c r="E1846" s="17">
        <v>758</v>
      </c>
      <c r="F1846" s="78">
        <v>42812</v>
      </c>
      <c r="G1846" s="17">
        <f t="shared" si="57"/>
        <v>758</v>
      </c>
      <c r="H1846" s="17">
        <f t="shared" si="58"/>
        <v>0</v>
      </c>
    </row>
    <row r="1847" spans="1:8" ht="15.75" x14ac:dyDescent="0.25">
      <c r="A1847" s="70">
        <v>42810</v>
      </c>
      <c r="B1847" s="71" t="s">
        <v>9653</v>
      </c>
      <c r="C1847" s="20">
        <v>104625</v>
      </c>
      <c r="D1847" s="4" t="s">
        <v>531</v>
      </c>
      <c r="E1847" s="17">
        <v>31862.25</v>
      </c>
      <c r="F1847" s="78">
        <v>42812</v>
      </c>
      <c r="G1847" s="17">
        <f t="shared" si="57"/>
        <v>31862.25</v>
      </c>
      <c r="H1847" s="17">
        <f t="shared" si="58"/>
        <v>0</v>
      </c>
    </row>
    <row r="1848" spans="1:8" ht="15.75" x14ac:dyDescent="0.25">
      <c r="A1848" s="70">
        <v>42810</v>
      </c>
      <c r="B1848" s="71" t="s">
        <v>9654</v>
      </c>
      <c r="C1848" s="20">
        <v>104626</v>
      </c>
      <c r="D1848" s="4" t="s">
        <v>1380</v>
      </c>
      <c r="E1848" s="17">
        <v>4573.8</v>
      </c>
      <c r="F1848" s="78">
        <v>42811</v>
      </c>
      <c r="G1848" s="17">
        <f t="shared" si="57"/>
        <v>4573.8</v>
      </c>
      <c r="H1848" s="17">
        <f t="shared" si="58"/>
        <v>0</v>
      </c>
    </row>
    <row r="1849" spans="1:8" ht="15.75" x14ac:dyDescent="0.25">
      <c r="A1849" s="70">
        <v>42810</v>
      </c>
      <c r="B1849" s="71" t="s">
        <v>9655</v>
      </c>
      <c r="C1849" s="20">
        <v>104627</v>
      </c>
      <c r="D1849" s="4" t="s">
        <v>220</v>
      </c>
      <c r="E1849" s="17">
        <v>3746.4</v>
      </c>
      <c r="F1849" s="78">
        <v>42810</v>
      </c>
      <c r="G1849" s="17">
        <f t="shared" si="57"/>
        <v>3746.4</v>
      </c>
      <c r="H1849" s="17">
        <f t="shared" si="58"/>
        <v>0</v>
      </c>
    </row>
    <row r="1850" spans="1:8" ht="15.75" x14ac:dyDescent="0.25">
      <c r="A1850" s="70">
        <v>42810</v>
      </c>
      <c r="B1850" s="71" t="s">
        <v>9656</v>
      </c>
      <c r="C1850" s="20">
        <v>104628</v>
      </c>
      <c r="D1850" s="4" t="s">
        <v>21</v>
      </c>
      <c r="E1850" s="17">
        <v>22958.400000000001</v>
      </c>
      <c r="F1850" s="78">
        <v>42825</v>
      </c>
      <c r="G1850" s="17">
        <f t="shared" si="57"/>
        <v>22958.400000000001</v>
      </c>
      <c r="H1850" s="17">
        <f t="shared" si="58"/>
        <v>0</v>
      </c>
    </row>
    <row r="1851" spans="1:8" ht="15.75" x14ac:dyDescent="0.25">
      <c r="A1851" s="70">
        <v>42810</v>
      </c>
      <c r="B1851" s="71" t="s">
        <v>9657</v>
      </c>
      <c r="C1851" s="20">
        <v>104629</v>
      </c>
      <c r="D1851" s="4" t="s">
        <v>665</v>
      </c>
      <c r="E1851" s="17">
        <v>66918.649999999994</v>
      </c>
      <c r="F1851" s="78">
        <v>42791</v>
      </c>
      <c r="G1851" s="17">
        <f t="shared" si="57"/>
        <v>66918.649999999994</v>
      </c>
      <c r="H1851" s="17">
        <f t="shared" si="58"/>
        <v>0</v>
      </c>
    </row>
    <row r="1852" spans="1:8" ht="15.75" x14ac:dyDescent="0.25">
      <c r="A1852" s="70">
        <v>42810</v>
      </c>
      <c r="B1852" s="71" t="s">
        <v>9658</v>
      </c>
      <c r="C1852" s="20">
        <v>104630</v>
      </c>
      <c r="D1852" s="4" t="s">
        <v>680</v>
      </c>
      <c r="E1852" s="17">
        <v>2683.8</v>
      </c>
      <c r="F1852" s="78">
        <v>42812</v>
      </c>
      <c r="G1852" s="17">
        <f t="shared" si="57"/>
        <v>2683.8</v>
      </c>
      <c r="H1852" s="17">
        <f t="shared" si="58"/>
        <v>0</v>
      </c>
    </row>
    <row r="1853" spans="1:8" ht="15.75" x14ac:dyDescent="0.25">
      <c r="A1853" s="70">
        <v>42810</v>
      </c>
      <c r="B1853" s="71" t="s">
        <v>9659</v>
      </c>
      <c r="C1853" s="20">
        <v>104631</v>
      </c>
      <c r="D1853" s="4" t="s">
        <v>682</v>
      </c>
      <c r="E1853" s="17">
        <v>6989.6</v>
      </c>
      <c r="F1853" s="78">
        <v>42812</v>
      </c>
      <c r="G1853" s="17">
        <f t="shared" si="57"/>
        <v>6989.6</v>
      </c>
      <c r="H1853" s="17">
        <f t="shared" si="58"/>
        <v>0</v>
      </c>
    </row>
    <row r="1854" spans="1:8" ht="15.75" x14ac:dyDescent="0.25">
      <c r="A1854" s="70">
        <v>42810</v>
      </c>
      <c r="B1854" s="71" t="s">
        <v>9660</v>
      </c>
      <c r="C1854" s="20">
        <v>104632</v>
      </c>
      <c r="D1854" s="15" t="s">
        <v>367</v>
      </c>
      <c r="E1854" s="16">
        <v>0</v>
      </c>
      <c r="F1854" s="145" t="s">
        <v>95</v>
      </c>
      <c r="G1854" s="16">
        <f t="shared" si="57"/>
        <v>0</v>
      </c>
      <c r="H1854" s="16">
        <f t="shared" si="58"/>
        <v>0</v>
      </c>
    </row>
    <row r="1855" spans="1:8" ht="15.75" x14ac:dyDescent="0.25">
      <c r="A1855" s="70">
        <v>42810</v>
      </c>
      <c r="B1855" s="71" t="s">
        <v>9661</v>
      </c>
      <c r="C1855" s="20">
        <v>104633</v>
      </c>
      <c r="D1855" s="4" t="s">
        <v>367</v>
      </c>
      <c r="E1855" s="17">
        <v>525</v>
      </c>
      <c r="F1855" s="78">
        <v>42810</v>
      </c>
      <c r="G1855" s="17">
        <f t="shared" si="57"/>
        <v>525</v>
      </c>
      <c r="H1855" s="17">
        <f t="shared" si="58"/>
        <v>0</v>
      </c>
    </row>
    <row r="1856" spans="1:8" ht="15.75" x14ac:dyDescent="0.25">
      <c r="A1856" s="70">
        <v>42810</v>
      </c>
      <c r="B1856" s="71" t="s">
        <v>9662</v>
      </c>
      <c r="C1856" s="20">
        <v>104634</v>
      </c>
      <c r="D1856" s="4" t="s">
        <v>686</v>
      </c>
      <c r="E1856" s="17">
        <v>15102.2</v>
      </c>
      <c r="G1856" s="17">
        <f t="shared" si="57"/>
        <v>15102.2</v>
      </c>
      <c r="H1856" s="17">
        <f t="shared" si="58"/>
        <v>0</v>
      </c>
    </row>
    <row r="1857" spans="1:9" ht="15.75" x14ac:dyDescent="0.25">
      <c r="A1857" s="70">
        <v>42810</v>
      </c>
      <c r="B1857" s="71" t="s">
        <v>9663</v>
      </c>
      <c r="C1857" s="20">
        <v>104635</v>
      </c>
      <c r="D1857" s="4" t="s">
        <v>4039</v>
      </c>
      <c r="E1857" s="17">
        <v>3530.9</v>
      </c>
      <c r="F1857" s="78">
        <v>42812</v>
      </c>
      <c r="G1857" s="17">
        <f t="shared" si="57"/>
        <v>3530.9</v>
      </c>
      <c r="H1857" s="17">
        <f t="shared" si="58"/>
        <v>0</v>
      </c>
    </row>
    <row r="1858" spans="1:9" ht="15.75" x14ac:dyDescent="0.25">
      <c r="A1858" s="70">
        <v>42810</v>
      </c>
      <c r="B1858" s="71" t="s">
        <v>9664</v>
      </c>
      <c r="C1858" s="20">
        <v>104636</v>
      </c>
      <c r="D1858" s="4" t="s">
        <v>686</v>
      </c>
      <c r="E1858" s="17">
        <v>15102.2</v>
      </c>
      <c r="G1858" s="17">
        <f t="shared" si="57"/>
        <v>15102.2</v>
      </c>
      <c r="H1858" s="17">
        <f t="shared" si="58"/>
        <v>0</v>
      </c>
    </row>
    <row r="1859" spans="1:9" ht="15.75" x14ac:dyDescent="0.25">
      <c r="A1859" s="70">
        <v>42810</v>
      </c>
      <c r="B1859" s="71" t="s">
        <v>9665</v>
      </c>
      <c r="C1859" s="20">
        <v>104637</v>
      </c>
      <c r="D1859" s="4" t="s">
        <v>677</v>
      </c>
      <c r="E1859" s="17">
        <v>2183.1999999999998</v>
      </c>
      <c r="F1859" s="78">
        <v>42812</v>
      </c>
      <c r="G1859" s="17">
        <f t="shared" si="57"/>
        <v>2183.1999999999998</v>
      </c>
      <c r="H1859" s="17">
        <f t="shared" si="58"/>
        <v>0</v>
      </c>
    </row>
    <row r="1860" spans="1:9" ht="15.75" x14ac:dyDescent="0.25">
      <c r="A1860" s="70">
        <v>42810</v>
      </c>
      <c r="B1860" s="71" t="s">
        <v>9666</v>
      </c>
      <c r="C1860" s="20">
        <v>104638</v>
      </c>
      <c r="D1860" s="4" t="s">
        <v>670</v>
      </c>
      <c r="E1860" s="17">
        <v>157139.79999999999</v>
      </c>
      <c r="F1860" s="78">
        <v>42816</v>
      </c>
      <c r="G1860" s="17">
        <f t="shared" ref="G1860:G1923" si="59">E1860</f>
        <v>157139.79999999999</v>
      </c>
      <c r="H1860" s="17">
        <f t="shared" ref="H1860:H1923" si="60">E1860-G1860</f>
        <v>0</v>
      </c>
    </row>
    <row r="1861" spans="1:9" ht="15.75" x14ac:dyDescent="0.25">
      <c r="A1861" s="70">
        <v>42810</v>
      </c>
      <c r="B1861" s="71" t="s">
        <v>9667</v>
      </c>
      <c r="C1861" s="20">
        <v>104639</v>
      </c>
      <c r="D1861" s="4" t="s">
        <v>1589</v>
      </c>
      <c r="E1861" s="17">
        <v>4147.2</v>
      </c>
      <c r="F1861" s="78">
        <v>42812</v>
      </c>
      <c r="G1861" s="17">
        <f t="shared" si="59"/>
        <v>4147.2</v>
      </c>
      <c r="H1861" s="17">
        <f t="shared" si="60"/>
        <v>0</v>
      </c>
    </row>
    <row r="1862" spans="1:9" ht="15.75" x14ac:dyDescent="0.25">
      <c r="A1862" s="70">
        <v>42810</v>
      </c>
      <c r="B1862" s="71" t="s">
        <v>9668</v>
      </c>
      <c r="C1862" s="20">
        <v>104640</v>
      </c>
      <c r="D1862" s="4" t="s">
        <v>688</v>
      </c>
      <c r="E1862" s="17">
        <v>7097.9</v>
      </c>
      <c r="F1862" s="78">
        <v>42812</v>
      </c>
      <c r="G1862" s="17">
        <f t="shared" si="59"/>
        <v>7097.9</v>
      </c>
      <c r="H1862" s="17">
        <f t="shared" si="60"/>
        <v>0</v>
      </c>
    </row>
    <row r="1863" spans="1:9" ht="15.75" x14ac:dyDescent="0.25">
      <c r="A1863" s="70">
        <v>42810</v>
      </c>
      <c r="B1863" s="71" t="s">
        <v>9669</v>
      </c>
      <c r="C1863" s="20">
        <v>104641</v>
      </c>
      <c r="D1863" s="4" t="s">
        <v>1197</v>
      </c>
      <c r="E1863" s="17">
        <v>2113.8000000000002</v>
      </c>
      <c r="F1863" s="78">
        <v>42812</v>
      </c>
      <c r="G1863" s="17">
        <f t="shared" si="59"/>
        <v>2113.8000000000002</v>
      </c>
      <c r="H1863" s="17">
        <f t="shared" si="60"/>
        <v>0</v>
      </c>
    </row>
    <row r="1864" spans="1:9" ht="15.75" x14ac:dyDescent="0.25">
      <c r="A1864" s="70">
        <v>42810</v>
      </c>
      <c r="B1864" s="71" t="s">
        <v>9670</v>
      </c>
      <c r="C1864" s="20">
        <v>104642</v>
      </c>
      <c r="D1864" s="4" t="s">
        <v>354</v>
      </c>
      <c r="E1864" s="17">
        <v>2045.7</v>
      </c>
      <c r="F1864" s="78">
        <v>42810</v>
      </c>
      <c r="G1864" s="17">
        <f t="shared" si="59"/>
        <v>2045.7</v>
      </c>
      <c r="H1864" s="17">
        <f t="shared" si="60"/>
        <v>0</v>
      </c>
    </row>
    <row r="1865" spans="1:9" ht="15.75" x14ac:dyDescent="0.25">
      <c r="A1865" s="70">
        <v>42810</v>
      </c>
      <c r="B1865" s="71" t="s">
        <v>9671</v>
      </c>
      <c r="C1865" s="20">
        <v>104643</v>
      </c>
      <c r="D1865" s="4" t="s">
        <v>686</v>
      </c>
      <c r="E1865" s="17">
        <v>1986.4</v>
      </c>
      <c r="F1865" s="78">
        <v>42812</v>
      </c>
      <c r="G1865" s="17">
        <f t="shared" si="59"/>
        <v>1986.4</v>
      </c>
      <c r="H1865" s="17">
        <f t="shared" si="60"/>
        <v>0</v>
      </c>
      <c r="I1865" s="21"/>
    </row>
    <row r="1866" spans="1:9" ht="15.75" x14ac:dyDescent="0.25">
      <c r="A1866" s="70">
        <v>42810</v>
      </c>
      <c r="B1866" s="71" t="s">
        <v>9672</v>
      </c>
      <c r="C1866" s="20">
        <v>104644</v>
      </c>
      <c r="D1866" s="4" t="s">
        <v>675</v>
      </c>
      <c r="E1866" s="17">
        <v>2030</v>
      </c>
      <c r="F1866" s="78">
        <v>42812</v>
      </c>
      <c r="G1866" s="17">
        <f t="shared" si="59"/>
        <v>2030</v>
      </c>
      <c r="H1866" s="17">
        <f t="shared" si="60"/>
        <v>0</v>
      </c>
      <c r="I1866" s="21"/>
    </row>
    <row r="1867" spans="1:9" ht="15.75" x14ac:dyDescent="0.25">
      <c r="A1867" s="70">
        <v>42810</v>
      </c>
      <c r="B1867" s="71" t="s">
        <v>9673</v>
      </c>
      <c r="C1867" s="20">
        <v>104645</v>
      </c>
      <c r="D1867" s="4" t="s">
        <v>211</v>
      </c>
      <c r="E1867" s="17">
        <v>8731.2000000000007</v>
      </c>
      <c r="F1867" s="78">
        <v>42810</v>
      </c>
      <c r="G1867" s="17">
        <f t="shared" si="59"/>
        <v>8731.2000000000007</v>
      </c>
      <c r="H1867" s="17">
        <f t="shared" si="60"/>
        <v>0</v>
      </c>
      <c r="I1867" s="21"/>
    </row>
    <row r="1868" spans="1:9" ht="15.75" x14ac:dyDescent="0.25">
      <c r="A1868" s="70">
        <v>42810</v>
      </c>
      <c r="B1868" s="71" t="s">
        <v>9674</v>
      </c>
      <c r="C1868" s="20">
        <v>104646</v>
      </c>
      <c r="D1868" s="4" t="s">
        <v>10</v>
      </c>
      <c r="E1868" s="17">
        <v>18500.2</v>
      </c>
      <c r="F1868" s="78">
        <v>42815</v>
      </c>
      <c r="G1868" s="17">
        <f t="shared" si="59"/>
        <v>18500.2</v>
      </c>
      <c r="H1868" s="17">
        <f t="shared" si="60"/>
        <v>0</v>
      </c>
      <c r="I1868" s="21"/>
    </row>
    <row r="1869" spans="1:9" ht="15.75" x14ac:dyDescent="0.25">
      <c r="A1869" s="70">
        <v>42810</v>
      </c>
      <c r="B1869" s="71" t="s">
        <v>9675</v>
      </c>
      <c r="C1869" s="20">
        <v>104647</v>
      </c>
      <c r="D1869" s="4" t="s">
        <v>21</v>
      </c>
      <c r="E1869" s="17">
        <v>858</v>
      </c>
      <c r="F1869" s="78">
        <v>42825</v>
      </c>
      <c r="G1869" s="17">
        <f t="shared" si="59"/>
        <v>858</v>
      </c>
      <c r="H1869" s="17">
        <f t="shared" si="60"/>
        <v>0</v>
      </c>
      <c r="I1869" s="21"/>
    </row>
    <row r="1870" spans="1:9" ht="15.75" x14ac:dyDescent="0.25">
      <c r="A1870" s="70">
        <v>42810</v>
      </c>
      <c r="B1870" s="71" t="s">
        <v>9676</v>
      </c>
      <c r="C1870" s="20">
        <v>104648</v>
      </c>
      <c r="D1870" s="4" t="s">
        <v>921</v>
      </c>
      <c r="E1870" s="17">
        <v>1927.8</v>
      </c>
      <c r="F1870" s="78">
        <v>42811</v>
      </c>
      <c r="G1870" s="17">
        <f t="shared" si="59"/>
        <v>1927.8</v>
      </c>
      <c r="H1870" s="17">
        <f t="shared" si="60"/>
        <v>0</v>
      </c>
      <c r="I1870" s="21"/>
    </row>
    <row r="1871" spans="1:9" ht="15.75" x14ac:dyDescent="0.25">
      <c r="A1871" s="70">
        <v>42811</v>
      </c>
      <c r="B1871" s="71" t="s">
        <v>9677</v>
      </c>
      <c r="C1871" s="20">
        <v>104649</v>
      </c>
      <c r="D1871" s="4" t="s">
        <v>374</v>
      </c>
      <c r="E1871" s="17">
        <v>2759.4</v>
      </c>
      <c r="F1871" s="78">
        <v>42811</v>
      </c>
      <c r="G1871" s="17">
        <f t="shared" si="59"/>
        <v>2759.4</v>
      </c>
      <c r="H1871" s="17">
        <f t="shared" si="60"/>
        <v>0</v>
      </c>
      <c r="I1871" s="21"/>
    </row>
    <row r="1872" spans="1:9" ht="15.75" x14ac:dyDescent="0.25">
      <c r="A1872" s="70">
        <v>42811</v>
      </c>
      <c r="B1872" s="71" t="s">
        <v>9678</v>
      </c>
      <c r="C1872" s="20">
        <v>104650</v>
      </c>
      <c r="D1872" s="4" t="s">
        <v>374</v>
      </c>
      <c r="E1872" s="17">
        <v>4680</v>
      </c>
      <c r="F1872" s="78">
        <v>42811</v>
      </c>
      <c r="G1872" s="17">
        <f t="shared" si="59"/>
        <v>4680</v>
      </c>
      <c r="H1872" s="17">
        <f t="shared" si="60"/>
        <v>0</v>
      </c>
      <c r="I1872" s="21"/>
    </row>
    <row r="1873" spans="1:9" ht="15.75" x14ac:dyDescent="0.25">
      <c r="A1873" s="70">
        <v>42811</v>
      </c>
      <c r="B1873" s="71" t="s">
        <v>9679</v>
      </c>
      <c r="C1873" s="20">
        <v>104651</v>
      </c>
      <c r="D1873" s="4" t="s">
        <v>231</v>
      </c>
      <c r="E1873" s="17">
        <v>4473.1000000000004</v>
      </c>
      <c r="F1873" s="78">
        <v>42812</v>
      </c>
      <c r="G1873" s="17">
        <f t="shared" si="59"/>
        <v>4473.1000000000004</v>
      </c>
      <c r="H1873" s="17">
        <f t="shared" si="60"/>
        <v>0</v>
      </c>
      <c r="I1873" s="21"/>
    </row>
    <row r="1874" spans="1:9" ht="15.75" x14ac:dyDescent="0.25">
      <c r="A1874" s="70">
        <v>42811</v>
      </c>
      <c r="B1874" s="71" t="s">
        <v>9680</v>
      </c>
      <c r="C1874" s="20">
        <v>104652</v>
      </c>
      <c r="D1874" s="4" t="s">
        <v>26</v>
      </c>
      <c r="E1874" s="17">
        <v>8491.7999999999993</v>
      </c>
      <c r="F1874" s="78">
        <v>42811</v>
      </c>
      <c r="G1874" s="17">
        <f t="shared" si="59"/>
        <v>8491.7999999999993</v>
      </c>
      <c r="H1874" s="17">
        <f t="shared" si="60"/>
        <v>0</v>
      </c>
      <c r="I1874" s="21"/>
    </row>
    <row r="1875" spans="1:9" ht="15.75" x14ac:dyDescent="0.25">
      <c r="A1875" s="70">
        <v>42811</v>
      </c>
      <c r="B1875" s="71" t="s">
        <v>9681</v>
      </c>
      <c r="C1875" s="20">
        <v>104653</v>
      </c>
      <c r="D1875" s="15" t="s">
        <v>35</v>
      </c>
      <c r="E1875" s="16">
        <v>0</v>
      </c>
      <c r="F1875" s="145" t="s">
        <v>95</v>
      </c>
      <c r="G1875" s="16">
        <f t="shared" si="59"/>
        <v>0</v>
      </c>
      <c r="H1875" s="16">
        <f t="shared" si="60"/>
        <v>0</v>
      </c>
      <c r="I1875" s="21"/>
    </row>
    <row r="1876" spans="1:9" ht="15.75" x14ac:dyDescent="0.25">
      <c r="A1876" s="70">
        <v>42811</v>
      </c>
      <c r="B1876" s="71" t="s">
        <v>9682</v>
      </c>
      <c r="C1876" s="20">
        <v>104654</v>
      </c>
      <c r="D1876" s="4" t="s">
        <v>55</v>
      </c>
      <c r="E1876" s="17">
        <v>13741.7</v>
      </c>
      <c r="F1876" s="78">
        <v>42811</v>
      </c>
      <c r="G1876" s="17">
        <f t="shared" si="59"/>
        <v>13741.7</v>
      </c>
      <c r="H1876" s="17">
        <f t="shared" si="60"/>
        <v>0</v>
      </c>
      <c r="I1876" s="21"/>
    </row>
    <row r="1877" spans="1:9" ht="15.75" x14ac:dyDescent="0.25">
      <c r="A1877" s="70">
        <v>42811</v>
      </c>
      <c r="B1877" s="71" t="s">
        <v>9683</v>
      </c>
      <c r="C1877" s="20">
        <v>104655</v>
      </c>
      <c r="D1877" s="4" t="s">
        <v>28</v>
      </c>
      <c r="E1877" s="17">
        <v>4725.6000000000004</v>
      </c>
      <c r="F1877" s="78">
        <v>42811</v>
      </c>
      <c r="G1877" s="17">
        <f t="shared" si="59"/>
        <v>4725.6000000000004</v>
      </c>
      <c r="H1877" s="17">
        <f t="shared" si="60"/>
        <v>0</v>
      </c>
      <c r="I1877" s="21"/>
    </row>
    <row r="1878" spans="1:9" ht="15.75" x14ac:dyDescent="0.25">
      <c r="A1878" s="70">
        <v>42811</v>
      </c>
      <c r="B1878" s="71" t="s">
        <v>9684</v>
      </c>
      <c r="C1878" s="20">
        <v>104656</v>
      </c>
      <c r="D1878" s="4" t="s">
        <v>35</v>
      </c>
      <c r="E1878" s="17">
        <v>12957.5</v>
      </c>
      <c r="G1878" s="17">
        <f t="shared" si="59"/>
        <v>12957.5</v>
      </c>
      <c r="H1878" s="17">
        <f t="shared" si="60"/>
        <v>0</v>
      </c>
      <c r="I1878" s="21"/>
    </row>
    <row r="1879" spans="1:9" ht="15.75" x14ac:dyDescent="0.25">
      <c r="A1879" s="70">
        <v>42811</v>
      </c>
      <c r="B1879" s="71" t="s">
        <v>9685</v>
      </c>
      <c r="C1879" s="20">
        <v>104657</v>
      </c>
      <c r="D1879" s="15" t="s">
        <v>32</v>
      </c>
      <c r="E1879" s="16">
        <v>0</v>
      </c>
      <c r="F1879" s="145" t="s">
        <v>95</v>
      </c>
      <c r="G1879" s="16">
        <f t="shared" si="59"/>
        <v>0</v>
      </c>
      <c r="H1879" s="16">
        <f t="shared" si="60"/>
        <v>0</v>
      </c>
      <c r="I1879" s="21"/>
    </row>
    <row r="1880" spans="1:9" ht="15.75" x14ac:dyDescent="0.25">
      <c r="A1880" s="70">
        <v>42811</v>
      </c>
      <c r="B1880" s="71" t="s">
        <v>9686</v>
      </c>
      <c r="C1880" s="20">
        <v>104658</v>
      </c>
      <c r="D1880" s="4" t="s">
        <v>38</v>
      </c>
      <c r="E1880" s="17">
        <v>2726.4</v>
      </c>
      <c r="G1880" s="17">
        <f t="shared" si="59"/>
        <v>2726.4</v>
      </c>
      <c r="H1880" s="17">
        <f t="shared" si="60"/>
        <v>0</v>
      </c>
      <c r="I1880" s="21"/>
    </row>
    <row r="1881" spans="1:9" ht="15.75" x14ac:dyDescent="0.25">
      <c r="A1881" s="70">
        <v>42811</v>
      </c>
      <c r="B1881" s="71" t="s">
        <v>9687</v>
      </c>
      <c r="C1881" s="20">
        <v>104659</v>
      </c>
      <c r="D1881" s="4" t="s">
        <v>71</v>
      </c>
      <c r="E1881" s="17">
        <v>4372.8</v>
      </c>
      <c r="F1881" s="78">
        <v>42812</v>
      </c>
      <c r="G1881" s="17">
        <f t="shared" si="59"/>
        <v>4372.8</v>
      </c>
      <c r="H1881" s="17">
        <f t="shared" si="60"/>
        <v>0</v>
      </c>
      <c r="I1881" s="21"/>
    </row>
    <row r="1882" spans="1:9" ht="15.75" x14ac:dyDescent="0.25">
      <c r="A1882" s="70">
        <v>42811</v>
      </c>
      <c r="B1882" s="71" t="s">
        <v>9688</v>
      </c>
      <c r="C1882" s="20">
        <v>104660</v>
      </c>
      <c r="D1882" s="4" t="s">
        <v>428</v>
      </c>
      <c r="E1882" s="17">
        <v>1896.3</v>
      </c>
      <c r="F1882" s="78">
        <v>42812</v>
      </c>
      <c r="G1882" s="17">
        <f t="shared" si="59"/>
        <v>1896.3</v>
      </c>
      <c r="H1882" s="17">
        <f t="shared" si="60"/>
        <v>0</v>
      </c>
      <c r="I1882" s="21"/>
    </row>
    <row r="1883" spans="1:9" ht="15.75" x14ac:dyDescent="0.25">
      <c r="A1883" s="70">
        <v>42811</v>
      </c>
      <c r="B1883" s="71" t="s">
        <v>9689</v>
      </c>
      <c r="C1883" s="20">
        <v>104661</v>
      </c>
      <c r="D1883" s="4" t="s">
        <v>19</v>
      </c>
      <c r="E1883" s="17">
        <v>1440</v>
      </c>
      <c r="F1883" s="78">
        <v>42812</v>
      </c>
      <c r="G1883" s="17">
        <f t="shared" si="59"/>
        <v>1440</v>
      </c>
      <c r="H1883" s="17">
        <f t="shared" si="60"/>
        <v>0</v>
      </c>
      <c r="I1883" s="21"/>
    </row>
    <row r="1884" spans="1:9" ht="15.75" x14ac:dyDescent="0.25">
      <c r="A1884" s="70">
        <v>42811</v>
      </c>
      <c r="B1884" s="71" t="s">
        <v>9690</v>
      </c>
      <c r="C1884" s="20">
        <v>104662</v>
      </c>
      <c r="D1884" s="4" t="s">
        <v>10</v>
      </c>
      <c r="E1884" s="17">
        <v>1004.4</v>
      </c>
      <c r="F1884" s="78">
        <v>42815</v>
      </c>
      <c r="G1884" s="17">
        <f t="shared" si="59"/>
        <v>1004.4</v>
      </c>
      <c r="H1884" s="17">
        <f t="shared" si="60"/>
        <v>0</v>
      </c>
      <c r="I1884" s="21"/>
    </row>
    <row r="1885" spans="1:9" ht="15.75" x14ac:dyDescent="0.25">
      <c r="A1885" s="70">
        <v>42811</v>
      </c>
      <c r="B1885" s="71" t="s">
        <v>9691</v>
      </c>
      <c r="C1885" s="20">
        <v>104663</v>
      </c>
      <c r="D1885" s="4" t="s">
        <v>49</v>
      </c>
      <c r="E1885" s="17">
        <v>9628.7999999999993</v>
      </c>
      <c r="G1885" s="17">
        <f t="shared" si="59"/>
        <v>9628.7999999999993</v>
      </c>
      <c r="H1885" s="17">
        <f t="shared" si="60"/>
        <v>0</v>
      </c>
      <c r="I1885" s="21"/>
    </row>
    <row r="1886" spans="1:9" ht="15.75" x14ac:dyDescent="0.25">
      <c r="A1886" s="70">
        <v>42811</v>
      </c>
      <c r="B1886" s="71" t="s">
        <v>9692</v>
      </c>
      <c r="C1886" s="20">
        <v>104664</v>
      </c>
      <c r="D1886" s="4" t="s">
        <v>1666</v>
      </c>
      <c r="E1886" s="17">
        <v>14833</v>
      </c>
      <c r="F1886" s="78">
        <v>42816</v>
      </c>
      <c r="G1886" s="17">
        <f t="shared" si="59"/>
        <v>14833</v>
      </c>
      <c r="H1886" s="17">
        <f t="shared" si="60"/>
        <v>0</v>
      </c>
      <c r="I1886" s="21"/>
    </row>
    <row r="1887" spans="1:9" ht="15.75" x14ac:dyDescent="0.25">
      <c r="A1887" s="70">
        <v>42811</v>
      </c>
      <c r="B1887" s="71" t="s">
        <v>9693</v>
      </c>
      <c r="C1887" s="20">
        <v>104665</v>
      </c>
      <c r="D1887" s="4" t="s">
        <v>1786</v>
      </c>
      <c r="E1887" s="17">
        <v>8474.4</v>
      </c>
      <c r="F1887" s="78">
        <v>42811</v>
      </c>
      <c r="G1887" s="17">
        <f t="shared" si="59"/>
        <v>8474.4</v>
      </c>
      <c r="H1887" s="17">
        <f t="shared" si="60"/>
        <v>0</v>
      </c>
      <c r="I1887" s="21"/>
    </row>
    <row r="1888" spans="1:9" ht="15.75" x14ac:dyDescent="0.25">
      <c r="A1888" s="70">
        <v>42811</v>
      </c>
      <c r="B1888" s="71" t="s">
        <v>9694</v>
      </c>
      <c r="C1888" s="20">
        <v>104666</v>
      </c>
      <c r="D1888" s="4" t="s">
        <v>432</v>
      </c>
      <c r="E1888" s="17">
        <v>14592.8</v>
      </c>
      <c r="F1888" s="78">
        <v>42816</v>
      </c>
      <c r="G1888" s="17">
        <f t="shared" si="59"/>
        <v>14592.8</v>
      </c>
      <c r="H1888" s="17">
        <f t="shared" si="60"/>
        <v>0</v>
      </c>
      <c r="I1888" s="21"/>
    </row>
    <row r="1889" spans="1:9" ht="15.75" x14ac:dyDescent="0.25">
      <c r="A1889" s="70">
        <v>42811</v>
      </c>
      <c r="B1889" s="71" t="s">
        <v>9695</v>
      </c>
      <c r="C1889" s="20">
        <v>104667</v>
      </c>
      <c r="D1889" s="4" t="s">
        <v>222</v>
      </c>
      <c r="E1889" s="17">
        <v>64431.1</v>
      </c>
      <c r="F1889" s="78">
        <v>42812</v>
      </c>
      <c r="G1889" s="17">
        <f t="shared" si="59"/>
        <v>64431.1</v>
      </c>
      <c r="H1889" s="17">
        <f t="shared" si="60"/>
        <v>0</v>
      </c>
      <c r="I1889" s="21"/>
    </row>
    <row r="1890" spans="1:9" ht="15.75" x14ac:dyDescent="0.25">
      <c r="A1890" s="70">
        <v>42811</v>
      </c>
      <c r="B1890" s="71" t="s">
        <v>9696</v>
      </c>
      <c r="C1890" s="20">
        <v>104668</v>
      </c>
      <c r="D1890" s="4" t="s">
        <v>1634</v>
      </c>
      <c r="E1890" s="17">
        <v>1112.8</v>
      </c>
      <c r="F1890" s="78">
        <v>42811</v>
      </c>
      <c r="G1890" s="17">
        <f t="shared" si="59"/>
        <v>1112.8</v>
      </c>
      <c r="H1890" s="17">
        <f t="shared" si="60"/>
        <v>0</v>
      </c>
      <c r="I1890" s="21"/>
    </row>
    <row r="1891" spans="1:9" ht="15.75" x14ac:dyDescent="0.25">
      <c r="A1891" s="70">
        <v>42811</v>
      </c>
      <c r="B1891" s="71" t="s">
        <v>9697</v>
      </c>
      <c r="C1891" s="20">
        <v>104669</v>
      </c>
      <c r="D1891" s="4" t="s">
        <v>8296</v>
      </c>
      <c r="E1891" s="17">
        <v>1936.4</v>
      </c>
      <c r="F1891" s="78">
        <v>42811</v>
      </c>
      <c r="G1891" s="17">
        <f t="shared" si="59"/>
        <v>1936.4</v>
      </c>
      <c r="H1891" s="17">
        <f t="shared" si="60"/>
        <v>0</v>
      </c>
      <c r="I1891" s="21"/>
    </row>
    <row r="1892" spans="1:9" ht="15.75" x14ac:dyDescent="0.25">
      <c r="A1892" s="70">
        <v>42811</v>
      </c>
      <c r="B1892" s="71" t="s">
        <v>9698</v>
      </c>
      <c r="C1892" s="20">
        <v>104670</v>
      </c>
      <c r="D1892" s="4" t="s">
        <v>270</v>
      </c>
      <c r="E1892" s="17">
        <v>35170.1</v>
      </c>
      <c r="F1892" s="78">
        <v>42816</v>
      </c>
      <c r="G1892" s="17">
        <f t="shared" si="59"/>
        <v>35170.1</v>
      </c>
      <c r="H1892" s="17">
        <f t="shared" si="60"/>
        <v>0</v>
      </c>
      <c r="I1892" s="21"/>
    </row>
    <row r="1893" spans="1:9" ht="15.75" x14ac:dyDescent="0.25">
      <c r="A1893" s="70">
        <v>42811</v>
      </c>
      <c r="B1893" s="71" t="s">
        <v>9699</v>
      </c>
      <c r="C1893" s="20">
        <v>104671</v>
      </c>
      <c r="D1893" s="4" t="s">
        <v>1645</v>
      </c>
      <c r="E1893" s="17">
        <v>3839.4</v>
      </c>
      <c r="F1893" s="78">
        <v>42811</v>
      </c>
      <c r="G1893" s="17">
        <f t="shared" si="59"/>
        <v>3839.4</v>
      </c>
      <c r="H1893" s="17">
        <f t="shared" si="60"/>
        <v>0</v>
      </c>
      <c r="I1893" s="21"/>
    </row>
    <row r="1894" spans="1:9" ht="15.75" x14ac:dyDescent="0.25">
      <c r="A1894" s="70">
        <v>42811</v>
      </c>
      <c r="B1894" s="71" t="s">
        <v>9700</v>
      </c>
      <c r="C1894" s="20">
        <v>104672</v>
      </c>
      <c r="D1894" s="4" t="s">
        <v>69</v>
      </c>
      <c r="E1894" s="17">
        <v>2452.1</v>
      </c>
      <c r="F1894" s="78">
        <v>42811</v>
      </c>
      <c r="G1894" s="17">
        <f t="shared" si="59"/>
        <v>2452.1</v>
      </c>
      <c r="H1894" s="17">
        <f t="shared" si="60"/>
        <v>0</v>
      </c>
      <c r="I1894" s="21"/>
    </row>
    <row r="1895" spans="1:9" ht="15.75" x14ac:dyDescent="0.25">
      <c r="A1895" s="70">
        <v>42811</v>
      </c>
      <c r="B1895" s="71" t="s">
        <v>9701</v>
      </c>
      <c r="C1895" s="20">
        <v>104673</v>
      </c>
      <c r="D1895" s="4" t="s">
        <v>250</v>
      </c>
      <c r="E1895" s="17">
        <v>8740.6</v>
      </c>
      <c r="F1895" s="78">
        <v>42812</v>
      </c>
      <c r="G1895" s="17">
        <f t="shared" si="59"/>
        <v>8740.6</v>
      </c>
      <c r="H1895" s="17">
        <f t="shared" si="60"/>
        <v>0</v>
      </c>
      <c r="I1895" s="21"/>
    </row>
    <row r="1896" spans="1:9" ht="15.75" x14ac:dyDescent="0.25">
      <c r="A1896" s="70">
        <v>42811</v>
      </c>
      <c r="B1896" s="71" t="s">
        <v>9702</v>
      </c>
      <c r="C1896" s="20">
        <v>104674</v>
      </c>
      <c r="D1896" s="4" t="s">
        <v>270</v>
      </c>
      <c r="E1896" s="17">
        <v>526.5</v>
      </c>
      <c r="F1896" s="78">
        <v>42816</v>
      </c>
      <c r="G1896" s="17">
        <f t="shared" si="59"/>
        <v>526.5</v>
      </c>
      <c r="H1896" s="17">
        <f t="shared" si="60"/>
        <v>0</v>
      </c>
      <c r="I1896" s="21"/>
    </row>
    <row r="1897" spans="1:9" ht="15.75" x14ac:dyDescent="0.25">
      <c r="A1897" s="70">
        <v>42811</v>
      </c>
      <c r="B1897" s="71" t="s">
        <v>9703</v>
      </c>
      <c r="C1897" s="20">
        <v>104675</v>
      </c>
      <c r="D1897" s="4" t="s">
        <v>21</v>
      </c>
      <c r="E1897" s="17">
        <v>44545.599999999999</v>
      </c>
      <c r="F1897" s="78">
        <v>42825</v>
      </c>
      <c r="G1897" s="17">
        <f t="shared" si="59"/>
        <v>44545.599999999999</v>
      </c>
      <c r="H1897" s="17">
        <f t="shared" si="60"/>
        <v>0</v>
      </c>
      <c r="I1897" s="21"/>
    </row>
    <row r="1898" spans="1:9" ht="15.75" x14ac:dyDescent="0.25">
      <c r="A1898" s="70">
        <v>42811</v>
      </c>
      <c r="B1898" s="71" t="s">
        <v>9704</v>
      </c>
      <c r="C1898" s="20">
        <v>104676</v>
      </c>
      <c r="D1898" s="4" t="s">
        <v>43</v>
      </c>
      <c r="E1898" s="17">
        <v>5587.8</v>
      </c>
      <c r="G1898" s="17">
        <f t="shared" si="59"/>
        <v>5587.8</v>
      </c>
      <c r="H1898" s="17">
        <f t="shared" si="60"/>
        <v>0</v>
      </c>
      <c r="I1898" s="21"/>
    </row>
    <row r="1899" spans="1:9" ht="15.75" x14ac:dyDescent="0.25">
      <c r="A1899" s="70">
        <v>42811</v>
      </c>
      <c r="B1899" s="71" t="s">
        <v>9705</v>
      </c>
      <c r="C1899" s="20">
        <v>104677</v>
      </c>
      <c r="D1899" s="4" t="s">
        <v>268</v>
      </c>
      <c r="E1899" s="17">
        <v>16598.599999999999</v>
      </c>
      <c r="F1899" s="78">
        <v>42816</v>
      </c>
      <c r="G1899" s="17">
        <f t="shared" si="59"/>
        <v>16598.599999999999</v>
      </c>
      <c r="H1899" s="17">
        <f t="shared" si="60"/>
        <v>0</v>
      </c>
      <c r="I1899" s="21"/>
    </row>
    <row r="1900" spans="1:9" ht="15.75" x14ac:dyDescent="0.25">
      <c r="A1900" s="70">
        <v>42811</v>
      </c>
      <c r="B1900" s="71" t="s">
        <v>9706</v>
      </c>
      <c r="C1900" s="20">
        <v>104678</v>
      </c>
      <c r="D1900" s="4" t="s">
        <v>51</v>
      </c>
      <c r="E1900" s="17">
        <v>6099.6</v>
      </c>
      <c r="G1900" s="17">
        <f t="shared" si="59"/>
        <v>6099.6</v>
      </c>
      <c r="H1900" s="17">
        <f t="shared" si="60"/>
        <v>0</v>
      </c>
      <c r="I1900" s="21"/>
    </row>
    <row r="1901" spans="1:9" ht="15.75" x14ac:dyDescent="0.25">
      <c r="A1901" s="70">
        <v>42811</v>
      </c>
      <c r="B1901" s="71" t="s">
        <v>9707</v>
      </c>
      <c r="C1901" s="20">
        <v>104679</v>
      </c>
      <c r="D1901" s="4" t="s">
        <v>236</v>
      </c>
      <c r="E1901" s="17">
        <v>37343.449999999997</v>
      </c>
      <c r="F1901" s="78">
        <v>42818</v>
      </c>
      <c r="G1901" s="17">
        <f t="shared" si="59"/>
        <v>37343.449999999997</v>
      </c>
      <c r="H1901" s="17">
        <f t="shared" si="60"/>
        <v>0</v>
      </c>
      <c r="I1901" s="21"/>
    </row>
    <row r="1902" spans="1:9" ht="15.75" x14ac:dyDescent="0.25">
      <c r="A1902" s="70">
        <v>42811</v>
      </c>
      <c r="B1902" s="71" t="s">
        <v>9708</v>
      </c>
      <c r="C1902" s="20">
        <v>104680</v>
      </c>
      <c r="D1902" s="4" t="s">
        <v>274</v>
      </c>
      <c r="E1902" s="17">
        <v>12691.9</v>
      </c>
      <c r="F1902" s="78">
        <v>42818</v>
      </c>
      <c r="G1902" s="17">
        <f t="shared" si="59"/>
        <v>12691.9</v>
      </c>
      <c r="H1902" s="17">
        <f t="shared" si="60"/>
        <v>0</v>
      </c>
      <c r="I1902" s="21"/>
    </row>
    <row r="1903" spans="1:9" ht="15.75" x14ac:dyDescent="0.25">
      <c r="A1903" s="70">
        <v>42811</v>
      </c>
      <c r="B1903" s="71" t="s">
        <v>9709</v>
      </c>
      <c r="C1903" s="20">
        <v>104681</v>
      </c>
      <c r="D1903" s="4" t="s">
        <v>30</v>
      </c>
      <c r="E1903" s="17">
        <v>2538.8000000000002</v>
      </c>
      <c r="F1903" s="78">
        <v>42811</v>
      </c>
      <c r="G1903" s="17">
        <f t="shared" si="59"/>
        <v>2538.8000000000002</v>
      </c>
      <c r="H1903" s="17">
        <f t="shared" si="60"/>
        <v>0</v>
      </c>
      <c r="I1903" s="21"/>
    </row>
    <row r="1904" spans="1:9" ht="15.75" x14ac:dyDescent="0.25">
      <c r="A1904" s="70">
        <v>42811</v>
      </c>
      <c r="B1904" s="71" t="s">
        <v>9710</v>
      </c>
      <c r="C1904" s="20">
        <v>104682</v>
      </c>
      <c r="D1904" s="4" t="s">
        <v>236</v>
      </c>
      <c r="E1904" s="17">
        <v>33069.050000000003</v>
      </c>
      <c r="F1904" s="78">
        <v>42818</v>
      </c>
      <c r="G1904" s="17">
        <f t="shared" si="59"/>
        <v>33069.050000000003</v>
      </c>
      <c r="H1904" s="17">
        <f t="shared" si="60"/>
        <v>0</v>
      </c>
      <c r="I1904" s="21"/>
    </row>
    <row r="1905" spans="1:9" ht="15.75" x14ac:dyDescent="0.25">
      <c r="A1905" s="70">
        <v>42811</v>
      </c>
      <c r="B1905" s="71" t="s">
        <v>9711</v>
      </c>
      <c r="C1905" s="20">
        <v>104683</v>
      </c>
      <c r="D1905" s="4" t="s">
        <v>30</v>
      </c>
      <c r="E1905" s="17">
        <v>8263.93</v>
      </c>
      <c r="F1905" s="78">
        <v>42816</v>
      </c>
      <c r="G1905" s="17">
        <f t="shared" si="59"/>
        <v>8263.93</v>
      </c>
      <c r="H1905" s="17">
        <f t="shared" si="60"/>
        <v>0</v>
      </c>
      <c r="I1905" s="21"/>
    </row>
    <row r="1906" spans="1:9" ht="15.75" x14ac:dyDescent="0.25">
      <c r="A1906" s="70">
        <v>42811</v>
      </c>
      <c r="B1906" s="71" t="s">
        <v>9712</v>
      </c>
      <c r="C1906" s="20">
        <v>104684</v>
      </c>
      <c r="D1906" s="4" t="s">
        <v>47</v>
      </c>
      <c r="E1906" s="17">
        <v>3327.4</v>
      </c>
      <c r="F1906" s="78">
        <v>42811</v>
      </c>
      <c r="G1906" s="17">
        <f t="shared" si="59"/>
        <v>3327.4</v>
      </c>
      <c r="H1906" s="17">
        <f t="shared" si="60"/>
        <v>0</v>
      </c>
      <c r="I1906" s="21"/>
    </row>
    <row r="1907" spans="1:9" ht="15.75" x14ac:dyDescent="0.25">
      <c r="A1907" s="70">
        <v>42811</v>
      </c>
      <c r="B1907" s="71" t="s">
        <v>9713</v>
      </c>
      <c r="C1907" s="20">
        <v>104685</v>
      </c>
      <c r="D1907" s="4" t="s">
        <v>613</v>
      </c>
      <c r="E1907" s="17">
        <v>5335</v>
      </c>
      <c r="F1907" s="78">
        <v>42811</v>
      </c>
      <c r="G1907" s="17">
        <f t="shared" si="59"/>
        <v>5335</v>
      </c>
      <c r="H1907" s="17">
        <f t="shared" si="60"/>
        <v>0</v>
      </c>
      <c r="I1907" s="21"/>
    </row>
    <row r="1908" spans="1:9" ht="15.75" x14ac:dyDescent="0.25">
      <c r="A1908" s="70">
        <v>42811</v>
      </c>
      <c r="B1908" s="71" t="s">
        <v>9714</v>
      </c>
      <c r="C1908" s="20">
        <v>104686</v>
      </c>
      <c r="D1908" s="4" t="s">
        <v>1116</v>
      </c>
      <c r="E1908" s="17">
        <v>138</v>
      </c>
      <c r="F1908" s="78">
        <v>42811</v>
      </c>
      <c r="G1908" s="17">
        <f t="shared" si="59"/>
        <v>138</v>
      </c>
      <c r="H1908" s="17">
        <f t="shared" si="60"/>
        <v>0</v>
      </c>
      <c r="I1908" s="21"/>
    </row>
    <row r="1909" spans="1:9" ht="16.5" customHeight="1" x14ac:dyDescent="0.25">
      <c r="A1909" s="70">
        <v>42811</v>
      </c>
      <c r="B1909" s="71" t="s">
        <v>9715</v>
      </c>
      <c r="C1909" s="20">
        <v>104687</v>
      </c>
      <c r="D1909" s="4" t="s">
        <v>30</v>
      </c>
      <c r="E1909" s="17">
        <v>6360</v>
      </c>
      <c r="F1909" s="78">
        <v>42811</v>
      </c>
      <c r="G1909" s="17">
        <f t="shared" si="59"/>
        <v>6360</v>
      </c>
      <c r="H1909" s="17">
        <f t="shared" si="60"/>
        <v>0</v>
      </c>
      <c r="I1909" s="21"/>
    </row>
    <row r="1910" spans="1:9" ht="15.75" x14ac:dyDescent="0.25">
      <c r="A1910" s="70">
        <v>42811</v>
      </c>
      <c r="B1910" s="71" t="s">
        <v>9716</v>
      </c>
      <c r="C1910" s="20">
        <v>104688</v>
      </c>
      <c r="D1910" s="4" t="s">
        <v>3650</v>
      </c>
      <c r="E1910" s="17">
        <v>3112.8</v>
      </c>
      <c r="F1910" s="78">
        <v>42811</v>
      </c>
      <c r="G1910" s="17">
        <f t="shared" si="59"/>
        <v>3112.8</v>
      </c>
      <c r="H1910" s="17">
        <f t="shared" si="60"/>
        <v>0</v>
      </c>
      <c r="I1910" s="21"/>
    </row>
    <row r="1911" spans="1:9" ht="15.75" x14ac:dyDescent="0.25">
      <c r="A1911" s="70">
        <v>42811</v>
      </c>
      <c r="B1911" s="71" t="s">
        <v>9717</v>
      </c>
      <c r="C1911" s="20">
        <v>104689</v>
      </c>
      <c r="D1911" s="4" t="s">
        <v>445</v>
      </c>
      <c r="E1911" s="17">
        <v>2321.4</v>
      </c>
      <c r="F1911" s="78">
        <v>42811</v>
      </c>
      <c r="G1911" s="17">
        <f t="shared" si="59"/>
        <v>2321.4</v>
      </c>
      <c r="H1911" s="17">
        <f t="shared" si="60"/>
        <v>0</v>
      </c>
      <c r="I1911" s="21"/>
    </row>
    <row r="1912" spans="1:9" ht="15.75" x14ac:dyDescent="0.25">
      <c r="A1912" s="70">
        <v>42811</v>
      </c>
      <c r="B1912" s="71" t="s">
        <v>9718</v>
      </c>
      <c r="C1912" s="20">
        <v>104690</v>
      </c>
      <c r="D1912" s="4" t="s">
        <v>1259</v>
      </c>
      <c r="E1912" s="17">
        <v>2895.2</v>
      </c>
      <c r="F1912" s="78">
        <v>42811</v>
      </c>
      <c r="G1912" s="17">
        <f t="shared" si="59"/>
        <v>2895.2</v>
      </c>
      <c r="H1912" s="17">
        <f t="shared" si="60"/>
        <v>0</v>
      </c>
      <c r="I1912" s="21"/>
    </row>
    <row r="1913" spans="1:9" ht="15.75" x14ac:dyDescent="0.25">
      <c r="A1913" s="70">
        <v>42811</v>
      </c>
      <c r="B1913" s="71" t="s">
        <v>9719</v>
      </c>
      <c r="C1913" s="20">
        <v>104691</v>
      </c>
      <c r="D1913" s="4" t="s">
        <v>321</v>
      </c>
      <c r="E1913" s="17">
        <v>561.6</v>
      </c>
      <c r="F1913" s="78">
        <v>42811</v>
      </c>
      <c r="G1913" s="17">
        <f t="shared" si="59"/>
        <v>561.6</v>
      </c>
      <c r="H1913" s="17">
        <f t="shared" si="60"/>
        <v>0</v>
      </c>
      <c r="I1913" s="21"/>
    </row>
    <row r="1914" spans="1:9" ht="15.75" x14ac:dyDescent="0.25">
      <c r="A1914" s="70">
        <v>42811</v>
      </c>
      <c r="B1914" s="71" t="s">
        <v>9720</v>
      </c>
      <c r="C1914" s="20">
        <v>104692</v>
      </c>
      <c r="D1914" s="4" t="s">
        <v>30</v>
      </c>
      <c r="E1914" s="17">
        <v>27188.799999999999</v>
      </c>
      <c r="F1914" s="78">
        <v>42816</v>
      </c>
      <c r="G1914" s="17">
        <f t="shared" si="59"/>
        <v>27188.799999999999</v>
      </c>
      <c r="H1914" s="17">
        <f t="shared" si="60"/>
        <v>0</v>
      </c>
      <c r="I1914" s="21"/>
    </row>
    <row r="1915" spans="1:9" ht="15.75" x14ac:dyDescent="0.25">
      <c r="A1915" s="70">
        <v>42811</v>
      </c>
      <c r="B1915" s="71" t="s">
        <v>9721</v>
      </c>
      <c r="C1915" s="20">
        <v>104693</v>
      </c>
      <c r="D1915" s="4" t="s">
        <v>30</v>
      </c>
      <c r="E1915" s="17">
        <v>2552.9</v>
      </c>
      <c r="F1915" s="78">
        <v>42811</v>
      </c>
      <c r="G1915" s="17">
        <f t="shared" si="59"/>
        <v>2552.9</v>
      </c>
      <c r="H1915" s="17">
        <f t="shared" si="60"/>
        <v>0</v>
      </c>
      <c r="I1915" s="21"/>
    </row>
    <row r="1916" spans="1:9" ht="15.75" x14ac:dyDescent="0.25">
      <c r="A1916" s="70">
        <v>42811</v>
      </c>
      <c r="B1916" s="71" t="s">
        <v>9722</v>
      </c>
      <c r="C1916" s="20">
        <v>104694</v>
      </c>
      <c r="D1916" s="4" t="s">
        <v>92</v>
      </c>
      <c r="E1916" s="17">
        <v>2283.4</v>
      </c>
      <c r="F1916" s="78">
        <v>42811</v>
      </c>
      <c r="G1916" s="17">
        <f t="shared" si="59"/>
        <v>2283.4</v>
      </c>
      <c r="H1916" s="17">
        <f t="shared" si="60"/>
        <v>0</v>
      </c>
      <c r="I1916" s="21"/>
    </row>
    <row r="1917" spans="1:9" ht="15.75" x14ac:dyDescent="0.25">
      <c r="A1917" s="70">
        <v>42811</v>
      </c>
      <c r="B1917" s="71" t="s">
        <v>9723</v>
      </c>
      <c r="C1917" s="20">
        <v>104695</v>
      </c>
      <c r="D1917" s="4" t="s">
        <v>4369</v>
      </c>
      <c r="E1917" s="17">
        <v>964.8</v>
      </c>
      <c r="F1917" s="78">
        <v>42811</v>
      </c>
      <c r="G1917" s="17">
        <f t="shared" si="59"/>
        <v>964.8</v>
      </c>
      <c r="H1917" s="17">
        <f t="shared" si="60"/>
        <v>0</v>
      </c>
      <c r="I1917" s="21"/>
    </row>
    <row r="1918" spans="1:9" ht="15.75" x14ac:dyDescent="0.25">
      <c r="A1918" s="70">
        <v>42811</v>
      </c>
      <c r="B1918" s="71" t="s">
        <v>9724</v>
      </c>
      <c r="C1918" s="20">
        <v>104696</v>
      </c>
      <c r="D1918" s="4" t="s">
        <v>281</v>
      </c>
      <c r="E1918" s="17">
        <v>2274.4</v>
      </c>
      <c r="F1918" s="78">
        <v>42811</v>
      </c>
      <c r="G1918" s="17">
        <f t="shared" si="59"/>
        <v>2274.4</v>
      </c>
      <c r="H1918" s="17">
        <f t="shared" si="60"/>
        <v>0</v>
      </c>
      <c r="I1918" s="21"/>
    </row>
    <row r="1919" spans="1:9" ht="15.75" x14ac:dyDescent="0.25">
      <c r="A1919" s="70">
        <v>42811</v>
      </c>
      <c r="B1919" s="71" t="s">
        <v>9725</v>
      </c>
      <c r="C1919" s="20">
        <v>104697</v>
      </c>
      <c r="D1919" s="4" t="s">
        <v>99</v>
      </c>
      <c r="E1919" s="17">
        <v>2400</v>
      </c>
      <c r="F1919" s="78">
        <v>42811</v>
      </c>
      <c r="G1919" s="17">
        <f t="shared" si="59"/>
        <v>2400</v>
      </c>
      <c r="H1919" s="17">
        <f t="shared" si="60"/>
        <v>0</v>
      </c>
      <c r="I1919" s="21"/>
    </row>
    <row r="1920" spans="1:9" ht="15.75" x14ac:dyDescent="0.25">
      <c r="A1920" s="70">
        <v>42811</v>
      </c>
      <c r="B1920" s="71" t="s">
        <v>9726</v>
      </c>
      <c r="C1920" s="20">
        <v>104698</v>
      </c>
      <c r="D1920" s="4" t="s">
        <v>101</v>
      </c>
      <c r="E1920" s="17">
        <v>960</v>
      </c>
      <c r="F1920" s="78">
        <v>42811</v>
      </c>
      <c r="G1920" s="17">
        <f t="shared" si="59"/>
        <v>960</v>
      </c>
      <c r="H1920" s="17">
        <f t="shared" si="60"/>
        <v>0</v>
      </c>
      <c r="I1920" s="21"/>
    </row>
    <row r="1921" spans="1:9" ht="15.75" x14ac:dyDescent="0.25">
      <c r="A1921" s="70">
        <v>42811</v>
      </c>
      <c r="B1921" s="71" t="s">
        <v>9727</v>
      </c>
      <c r="C1921" s="20">
        <v>104699</v>
      </c>
      <c r="D1921" s="4" t="s">
        <v>341</v>
      </c>
      <c r="E1921" s="17">
        <v>10426.6</v>
      </c>
      <c r="F1921" s="78">
        <v>42811</v>
      </c>
      <c r="G1921" s="17">
        <f t="shared" si="59"/>
        <v>10426.6</v>
      </c>
      <c r="H1921" s="17">
        <f t="shared" si="60"/>
        <v>0</v>
      </c>
      <c r="I1921" s="21"/>
    </row>
    <row r="1922" spans="1:9" ht="15.75" x14ac:dyDescent="0.25">
      <c r="A1922" s="70">
        <v>42811</v>
      </c>
      <c r="B1922" s="71" t="s">
        <v>9728</v>
      </c>
      <c r="C1922" s="20">
        <v>104700</v>
      </c>
      <c r="D1922" s="4" t="s">
        <v>291</v>
      </c>
      <c r="E1922" s="17">
        <v>3860</v>
      </c>
      <c r="F1922" s="78">
        <v>42811</v>
      </c>
      <c r="G1922" s="17">
        <f t="shared" si="59"/>
        <v>3860</v>
      </c>
      <c r="H1922" s="17">
        <f t="shared" si="60"/>
        <v>0</v>
      </c>
      <c r="I1922" s="21"/>
    </row>
    <row r="1923" spans="1:9" ht="15.75" x14ac:dyDescent="0.25">
      <c r="A1923" s="70">
        <v>42811</v>
      </c>
      <c r="B1923" s="71" t="s">
        <v>9729</v>
      </c>
      <c r="C1923" s="20">
        <v>104701</v>
      </c>
      <c r="D1923" s="4" t="s">
        <v>240</v>
      </c>
      <c r="E1923" s="17">
        <v>3708</v>
      </c>
      <c r="F1923" s="78">
        <v>42811</v>
      </c>
      <c r="G1923" s="17">
        <f t="shared" si="59"/>
        <v>3708</v>
      </c>
      <c r="H1923" s="17">
        <f t="shared" si="60"/>
        <v>0</v>
      </c>
      <c r="I1923" s="21"/>
    </row>
    <row r="1924" spans="1:9" ht="15.75" x14ac:dyDescent="0.25">
      <c r="A1924" s="70">
        <v>42811</v>
      </c>
      <c r="B1924" s="71" t="s">
        <v>9730</v>
      </c>
      <c r="C1924" s="20">
        <v>104702</v>
      </c>
      <c r="D1924" s="4" t="s">
        <v>1090</v>
      </c>
      <c r="E1924" s="17">
        <v>3826.6</v>
      </c>
      <c r="F1924" s="78">
        <v>42811</v>
      </c>
      <c r="G1924" s="17">
        <f t="shared" ref="G1924:G1987" si="61">E1924</f>
        <v>3826.6</v>
      </c>
      <c r="H1924" s="17">
        <f t="shared" ref="H1924:H1987" si="62">E1924-G1924</f>
        <v>0</v>
      </c>
      <c r="I1924" s="21"/>
    </row>
    <row r="1925" spans="1:9" ht="15.75" x14ac:dyDescent="0.25">
      <c r="A1925" s="70">
        <v>42811</v>
      </c>
      <c r="B1925" s="71" t="s">
        <v>9731</v>
      </c>
      <c r="C1925" s="20">
        <v>104703</v>
      </c>
      <c r="D1925" s="4" t="s">
        <v>79</v>
      </c>
      <c r="E1925" s="17">
        <v>4582.3999999999996</v>
      </c>
      <c r="F1925" s="78">
        <v>42811</v>
      </c>
      <c r="G1925" s="17">
        <f t="shared" si="61"/>
        <v>4582.3999999999996</v>
      </c>
      <c r="H1925" s="17">
        <f t="shared" si="62"/>
        <v>0</v>
      </c>
      <c r="I1925" s="21"/>
    </row>
    <row r="1926" spans="1:9" ht="15.75" x14ac:dyDescent="0.25">
      <c r="A1926" s="70">
        <v>42811</v>
      </c>
      <c r="B1926" s="71" t="s">
        <v>9732</v>
      </c>
      <c r="C1926" s="20">
        <v>104704</v>
      </c>
      <c r="D1926" s="4" t="s">
        <v>103</v>
      </c>
      <c r="E1926" s="17">
        <v>3249.9</v>
      </c>
      <c r="F1926" s="78">
        <v>42812</v>
      </c>
      <c r="G1926" s="17">
        <f t="shared" si="61"/>
        <v>3249.9</v>
      </c>
      <c r="H1926" s="17">
        <f t="shared" si="62"/>
        <v>0</v>
      </c>
      <c r="I1926" s="21"/>
    </row>
    <row r="1927" spans="1:9" ht="15.75" x14ac:dyDescent="0.25">
      <c r="A1927" s="70">
        <v>42811</v>
      </c>
      <c r="B1927" s="71" t="s">
        <v>9733</v>
      </c>
      <c r="C1927" s="20">
        <v>104705</v>
      </c>
      <c r="D1927" s="4" t="s">
        <v>83</v>
      </c>
      <c r="E1927" s="17">
        <v>5035</v>
      </c>
      <c r="F1927" s="78">
        <v>42811</v>
      </c>
      <c r="G1927" s="17">
        <f t="shared" si="61"/>
        <v>5035</v>
      </c>
      <c r="H1927" s="17">
        <f t="shared" si="62"/>
        <v>0</v>
      </c>
      <c r="I1927" s="21"/>
    </row>
    <row r="1928" spans="1:9" ht="15.75" x14ac:dyDescent="0.25">
      <c r="A1928" s="70">
        <v>42811</v>
      </c>
      <c r="B1928" s="71" t="s">
        <v>9734</v>
      </c>
      <c r="C1928" s="20">
        <v>104706</v>
      </c>
      <c r="D1928" s="4" t="s">
        <v>85</v>
      </c>
      <c r="E1928" s="17">
        <v>11865</v>
      </c>
      <c r="F1928" s="83" t="s">
        <v>9434</v>
      </c>
      <c r="G1928" s="22">
        <f>6000+5865</f>
        <v>11865</v>
      </c>
      <c r="H1928" s="22">
        <f t="shared" si="62"/>
        <v>0</v>
      </c>
      <c r="I1928" s="21"/>
    </row>
    <row r="1929" spans="1:9" ht="15.75" x14ac:dyDescent="0.25">
      <c r="A1929" s="70">
        <v>42811</v>
      </c>
      <c r="B1929" s="71" t="s">
        <v>9735</v>
      </c>
      <c r="C1929" s="20">
        <v>104707</v>
      </c>
      <c r="D1929" s="15" t="s">
        <v>1256</v>
      </c>
      <c r="E1929" s="16">
        <v>0</v>
      </c>
      <c r="F1929" s="145" t="s">
        <v>95</v>
      </c>
      <c r="G1929" s="16">
        <f t="shared" si="61"/>
        <v>0</v>
      </c>
      <c r="H1929" s="16">
        <f t="shared" si="62"/>
        <v>0</v>
      </c>
      <c r="I1929" s="21"/>
    </row>
    <row r="1930" spans="1:9" ht="15.75" x14ac:dyDescent="0.25">
      <c r="A1930" s="70">
        <v>42811</v>
      </c>
      <c r="B1930" s="71" t="s">
        <v>9736</v>
      </c>
      <c r="C1930" s="20">
        <v>104708</v>
      </c>
      <c r="D1930" s="4" t="s">
        <v>105</v>
      </c>
      <c r="E1930" s="17">
        <v>201.6</v>
      </c>
      <c r="F1930" s="78">
        <v>42812</v>
      </c>
      <c r="G1930" s="17">
        <f t="shared" si="61"/>
        <v>201.6</v>
      </c>
      <c r="H1930" s="17">
        <f t="shared" si="62"/>
        <v>0</v>
      </c>
      <c r="I1930" s="21"/>
    </row>
    <row r="1931" spans="1:9" ht="15.75" x14ac:dyDescent="0.25">
      <c r="A1931" s="70">
        <v>42811</v>
      </c>
      <c r="B1931" s="71" t="s">
        <v>9737</v>
      </c>
      <c r="C1931" s="20">
        <v>104709</v>
      </c>
      <c r="D1931" s="4" t="s">
        <v>109</v>
      </c>
      <c r="E1931" s="17">
        <v>5047</v>
      </c>
      <c r="F1931" s="78">
        <v>42811</v>
      </c>
      <c r="G1931" s="17">
        <f t="shared" si="61"/>
        <v>5047</v>
      </c>
      <c r="H1931" s="17">
        <f t="shared" si="62"/>
        <v>0</v>
      </c>
      <c r="I1931" s="21"/>
    </row>
    <row r="1932" spans="1:9" ht="15.75" x14ac:dyDescent="0.25">
      <c r="A1932" s="70">
        <v>42811</v>
      </c>
      <c r="B1932" s="71" t="s">
        <v>9738</v>
      </c>
      <c r="C1932" s="20">
        <v>104710</v>
      </c>
      <c r="D1932" s="15" t="s">
        <v>1269</v>
      </c>
      <c r="E1932" s="16">
        <v>0</v>
      </c>
      <c r="F1932" s="145" t="s">
        <v>95</v>
      </c>
      <c r="G1932" s="16">
        <f t="shared" si="61"/>
        <v>0</v>
      </c>
      <c r="H1932" s="16">
        <f t="shared" si="62"/>
        <v>0</v>
      </c>
      <c r="I1932" s="21"/>
    </row>
    <row r="1933" spans="1:9" ht="15.75" x14ac:dyDescent="0.25">
      <c r="A1933" s="70">
        <v>42811</v>
      </c>
      <c r="B1933" s="71" t="s">
        <v>9739</v>
      </c>
      <c r="C1933" s="20">
        <v>104711</v>
      </c>
      <c r="D1933" s="4" t="s">
        <v>1256</v>
      </c>
      <c r="E1933" s="17">
        <v>2833.8</v>
      </c>
      <c r="F1933" s="78">
        <v>42811</v>
      </c>
      <c r="G1933" s="17">
        <f t="shared" si="61"/>
        <v>2833.8</v>
      </c>
      <c r="H1933" s="17">
        <f t="shared" si="62"/>
        <v>0</v>
      </c>
      <c r="I1933" s="21"/>
    </row>
    <row r="1934" spans="1:9" ht="15.75" x14ac:dyDescent="0.25">
      <c r="A1934" s="70">
        <v>42811</v>
      </c>
      <c r="B1934" s="71" t="s">
        <v>9740</v>
      </c>
      <c r="C1934" s="20">
        <v>104712</v>
      </c>
      <c r="D1934" s="4" t="s">
        <v>492</v>
      </c>
      <c r="E1934" s="17">
        <v>22139.599999999999</v>
      </c>
      <c r="F1934" s="78">
        <v>42816</v>
      </c>
      <c r="G1934" s="17">
        <f t="shared" si="61"/>
        <v>22139.599999999999</v>
      </c>
      <c r="H1934" s="17">
        <f t="shared" si="62"/>
        <v>0</v>
      </c>
      <c r="I1934" s="21"/>
    </row>
    <row r="1935" spans="1:9" ht="15.75" x14ac:dyDescent="0.25">
      <c r="A1935" s="70">
        <v>42811</v>
      </c>
      <c r="B1935" s="71" t="s">
        <v>9741</v>
      </c>
      <c r="C1935" s="20">
        <v>104713</v>
      </c>
      <c r="D1935" s="4" t="s">
        <v>302</v>
      </c>
      <c r="E1935" s="17">
        <v>10921.6</v>
      </c>
      <c r="F1935" s="78">
        <v>42811</v>
      </c>
      <c r="G1935" s="17">
        <f t="shared" si="61"/>
        <v>10921.6</v>
      </c>
      <c r="H1935" s="17">
        <f t="shared" si="62"/>
        <v>0</v>
      </c>
      <c r="I1935" s="21"/>
    </row>
    <row r="1936" spans="1:9" ht="15.75" x14ac:dyDescent="0.25">
      <c r="A1936" s="70">
        <v>42811</v>
      </c>
      <c r="B1936" s="71" t="s">
        <v>9742</v>
      </c>
      <c r="C1936" s="20">
        <v>104714</v>
      </c>
      <c r="D1936" s="4" t="s">
        <v>472</v>
      </c>
      <c r="E1936" s="17">
        <v>3440.4</v>
      </c>
      <c r="F1936" s="78">
        <v>42816</v>
      </c>
      <c r="G1936" s="17">
        <f t="shared" si="61"/>
        <v>3440.4</v>
      </c>
      <c r="H1936" s="17">
        <f t="shared" si="62"/>
        <v>0</v>
      </c>
      <c r="I1936" s="21"/>
    </row>
    <row r="1937" spans="1:9" ht="15.75" x14ac:dyDescent="0.25">
      <c r="A1937" s="70">
        <v>42811</v>
      </c>
      <c r="B1937" s="71" t="s">
        <v>9743</v>
      </c>
      <c r="C1937" s="20">
        <v>104715</v>
      </c>
      <c r="D1937" s="4" t="s">
        <v>305</v>
      </c>
      <c r="E1937" s="17">
        <v>4375.6000000000004</v>
      </c>
      <c r="F1937" s="78">
        <v>42815</v>
      </c>
      <c r="G1937" s="17">
        <f t="shared" si="61"/>
        <v>4375.6000000000004</v>
      </c>
      <c r="H1937" s="17">
        <f t="shared" si="62"/>
        <v>0</v>
      </c>
      <c r="I1937" s="21"/>
    </row>
    <row r="1938" spans="1:9" ht="15.75" x14ac:dyDescent="0.25">
      <c r="A1938" s="70">
        <v>42811</v>
      </c>
      <c r="B1938" s="71" t="s">
        <v>9744</v>
      </c>
      <c r="C1938" s="20">
        <v>104716</v>
      </c>
      <c r="D1938" s="4" t="s">
        <v>476</v>
      </c>
      <c r="E1938" s="17">
        <v>10927.4</v>
      </c>
      <c r="F1938" s="78">
        <v>42811</v>
      </c>
      <c r="G1938" s="17">
        <f t="shared" si="61"/>
        <v>10927.4</v>
      </c>
      <c r="H1938" s="17">
        <f t="shared" si="62"/>
        <v>0</v>
      </c>
      <c r="I1938" s="21"/>
    </row>
    <row r="1939" spans="1:9" ht="15.75" x14ac:dyDescent="0.25">
      <c r="A1939" s="70">
        <v>42811</v>
      </c>
      <c r="B1939" s="71" t="s">
        <v>9745</v>
      </c>
      <c r="C1939" s="20">
        <v>104717</v>
      </c>
      <c r="D1939" s="4" t="s">
        <v>81</v>
      </c>
      <c r="E1939" s="17">
        <v>5555.08</v>
      </c>
      <c r="F1939" s="78">
        <v>42811</v>
      </c>
      <c r="G1939" s="17">
        <f t="shared" si="61"/>
        <v>5555.08</v>
      </c>
      <c r="H1939" s="17">
        <f t="shared" si="62"/>
        <v>0</v>
      </c>
      <c r="I1939" s="21"/>
    </row>
    <row r="1940" spans="1:9" ht="15.75" x14ac:dyDescent="0.25">
      <c r="A1940" s="70">
        <v>42811</v>
      </c>
      <c r="B1940" s="71" t="s">
        <v>9746</v>
      </c>
      <c r="C1940" s="20">
        <v>104718</v>
      </c>
      <c r="D1940" s="4" t="s">
        <v>120</v>
      </c>
      <c r="E1940" s="17">
        <v>2100.4</v>
      </c>
      <c r="F1940" s="78">
        <v>42811</v>
      </c>
      <c r="G1940" s="17">
        <f t="shared" si="61"/>
        <v>2100.4</v>
      </c>
      <c r="H1940" s="17">
        <f t="shared" si="62"/>
        <v>0</v>
      </c>
      <c r="I1940" s="21"/>
    </row>
    <row r="1941" spans="1:9" ht="15.75" x14ac:dyDescent="0.25">
      <c r="A1941" s="70">
        <v>42811</v>
      </c>
      <c r="B1941" s="71" t="s">
        <v>9747</v>
      </c>
      <c r="C1941" s="20">
        <v>104719</v>
      </c>
      <c r="D1941" s="4" t="s">
        <v>12</v>
      </c>
      <c r="E1941" s="17">
        <v>1951.7</v>
      </c>
      <c r="F1941" s="78">
        <v>42811</v>
      </c>
      <c r="G1941" s="17">
        <f t="shared" si="61"/>
        <v>1951.7</v>
      </c>
      <c r="H1941" s="17">
        <f t="shared" si="62"/>
        <v>0</v>
      </c>
      <c r="I1941" s="21"/>
    </row>
    <row r="1942" spans="1:9" ht="15.75" x14ac:dyDescent="0.25">
      <c r="A1942" s="70">
        <v>42811</v>
      </c>
      <c r="B1942" s="71" t="s">
        <v>9748</v>
      </c>
      <c r="C1942" s="20">
        <v>104720</v>
      </c>
      <c r="D1942" s="4" t="s">
        <v>785</v>
      </c>
      <c r="E1942" s="17">
        <v>5796</v>
      </c>
      <c r="F1942" s="78">
        <v>42811</v>
      </c>
      <c r="G1942" s="17">
        <f t="shared" si="61"/>
        <v>5796</v>
      </c>
      <c r="H1942" s="17">
        <f t="shared" si="62"/>
        <v>0</v>
      </c>
      <c r="I1942" s="21"/>
    </row>
    <row r="1943" spans="1:9" ht="15.75" x14ac:dyDescent="0.25">
      <c r="A1943" s="70">
        <v>42811</v>
      </c>
      <c r="B1943" s="71" t="s">
        <v>9749</v>
      </c>
      <c r="C1943" s="20">
        <v>104721</v>
      </c>
      <c r="D1943" s="15" t="s">
        <v>1830</v>
      </c>
      <c r="E1943" s="16">
        <v>0</v>
      </c>
      <c r="F1943" s="145" t="s">
        <v>95</v>
      </c>
      <c r="G1943" s="16">
        <f t="shared" si="61"/>
        <v>0</v>
      </c>
      <c r="H1943" s="16">
        <f t="shared" si="62"/>
        <v>0</v>
      </c>
      <c r="I1943" s="21"/>
    </row>
    <row r="1944" spans="1:9" ht="15.75" x14ac:dyDescent="0.25">
      <c r="A1944" s="70">
        <v>42811</v>
      </c>
      <c r="B1944" s="71" t="s">
        <v>9750</v>
      </c>
      <c r="C1944" s="20">
        <v>104722</v>
      </c>
      <c r="D1944" s="4" t="s">
        <v>157</v>
      </c>
      <c r="E1944" s="17">
        <v>14854.3</v>
      </c>
      <c r="F1944" s="78">
        <v>42811</v>
      </c>
      <c r="G1944" s="17">
        <f t="shared" si="61"/>
        <v>14854.3</v>
      </c>
      <c r="H1944" s="17">
        <f t="shared" si="62"/>
        <v>0</v>
      </c>
    </row>
    <row r="1945" spans="1:9" ht="15.75" x14ac:dyDescent="0.25">
      <c r="A1945" s="70">
        <v>42811</v>
      </c>
      <c r="B1945" s="71" t="s">
        <v>9751</v>
      </c>
      <c r="C1945" s="20">
        <v>104723</v>
      </c>
      <c r="D1945" s="4" t="s">
        <v>125</v>
      </c>
      <c r="E1945" s="17">
        <v>9122.4</v>
      </c>
      <c r="F1945" s="78">
        <v>42811</v>
      </c>
      <c r="G1945" s="17">
        <f t="shared" si="61"/>
        <v>9122.4</v>
      </c>
      <c r="H1945" s="17">
        <f t="shared" si="62"/>
        <v>0</v>
      </c>
    </row>
    <row r="1946" spans="1:9" ht="15.75" x14ac:dyDescent="0.25">
      <c r="A1946" s="70">
        <v>42811</v>
      </c>
      <c r="B1946" s="71" t="s">
        <v>9752</v>
      </c>
      <c r="C1946" s="20">
        <v>104724</v>
      </c>
      <c r="D1946" s="15" t="s">
        <v>785</v>
      </c>
      <c r="E1946" s="16">
        <v>0</v>
      </c>
      <c r="F1946" s="145" t="s">
        <v>95</v>
      </c>
      <c r="G1946" s="16">
        <f t="shared" si="61"/>
        <v>0</v>
      </c>
      <c r="H1946" s="16">
        <f t="shared" si="62"/>
        <v>0</v>
      </c>
    </row>
    <row r="1947" spans="1:9" ht="15.75" x14ac:dyDescent="0.25">
      <c r="A1947" s="70">
        <v>42811</v>
      </c>
      <c r="B1947" s="71" t="s">
        <v>9753</v>
      </c>
      <c r="C1947" s="20">
        <v>104725</v>
      </c>
      <c r="D1947" s="4" t="s">
        <v>122</v>
      </c>
      <c r="E1947" s="17">
        <v>5966</v>
      </c>
      <c r="F1947" s="78">
        <v>42824</v>
      </c>
      <c r="G1947" s="17">
        <f t="shared" si="61"/>
        <v>5966</v>
      </c>
      <c r="H1947" s="17">
        <f t="shared" si="62"/>
        <v>0</v>
      </c>
    </row>
    <row r="1948" spans="1:9" ht="15.75" x14ac:dyDescent="0.25">
      <c r="A1948" s="70">
        <v>42811</v>
      </c>
      <c r="B1948" s="71" t="s">
        <v>9754</v>
      </c>
      <c r="C1948" s="20">
        <v>104726</v>
      </c>
      <c r="D1948" s="4" t="s">
        <v>773</v>
      </c>
      <c r="E1948" s="17">
        <v>1892.6</v>
      </c>
      <c r="F1948" s="78">
        <v>42811</v>
      </c>
      <c r="G1948" s="17">
        <f t="shared" si="61"/>
        <v>1892.6</v>
      </c>
      <c r="H1948" s="17">
        <f t="shared" si="62"/>
        <v>0</v>
      </c>
    </row>
    <row r="1949" spans="1:9" ht="15.75" x14ac:dyDescent="0.25">
      <c r="A1949" s="70">
        <v>42811</v>
      </c>
      <c r="B1949" s="71" t="s">
        <v>9755</v>
      </c>
      <c r="C1949" s="20">
        <v>104727</v>
      </c>
      <c r="D1949" s="4" t="s">
        <v>9756</v>
      </c>
      <c r="E1949" s="17">
        <v>6282</v>
      </c>
      <c r="F1949" s="78">
        <v>43062</v>
      </c>
      <c r="G1949" s="17">
        <f t="shared" si="61"/>
        <v>6282</v>
      </c>
      <c r="H1949" s="17">
        <f t="shared" si="62"/>
        <v>0</v>
      </c>
    </row>
    <row r="1950" spans="1:9" ht="15.75" x14ac:dyDescent="0.25">
      <c r="A1950" s="70">
        <v>42811</v>
      </c>
      <c r="B1950" s="71" t="s">
        <v>9757</v>
      </c>
      <c r="C1950" s="20">
        <v>104728</v>
      </c>
      <c r="D1950" s="4" t="s">
        <v>222</v>
      </c>
      <c r="E1950" s="17">
        <v>23200</v>
      </c>
      <c r="F1950" s="78">
        <v>42812</v>
      </c>
      <c r="G1950" s="17">
        <f t="shared" si="61"/>
        <v>23200</v>
      </c>
      <c r="H1950" s="17">
        <f t="shared" si="62"/>
        <v>0</v>
      </c>
    </row>
    <row r="1951" spans="1:9" ht="15.75" x14ac:dyDescent="0.25">
      <c r="A1951" s="70">
        <v>42811</v>
      </c>
      <c r="B1951" s="71" t="s">
        <v>9758</v>
      </c>
      <c r="C1951" s="20">
        <v>104729</v>
      </c>
      <c r="D1951" s="4" t="s">
        <v>785</v>
      </c>
      <c r="E1951" s="17">
        <v>12919.2</v>
      </c>
      <c r="F1951" s="78">
        <v>42811</v>
      </c>
      <c r="G1951" s="17">
        <f t="shared" si="61"/>
        <v>12919.2</v>
      </c>
      <c r="H1951" s="17">
        <f t="shared" si="62"/>
        <v>0</v>
      </c>
    </row>
    <row r="1952" spans="1:9" ht="15.75" x14ac:dyDescent="0.25">
      <c r="A1952" s="70">
        <v>42811</v>
      </c>
      <c r="B1952" s="71" t="s">
        <v>9759</v>
      </c>
      <c r="C1952" s="20">
        <v>104730</v>
      </c>
      <c r="D1952" s="4" t="s">
        <v>693</v>
      </c>
      <c r="E1952" s="17">
        <v>9472.56</v>
      </c>
      <c r="F1952" s="78">
        <v>42812</v>
      </c>
      <c r="G1952" s="17">
        <f t="shared" si="61"/>
        <v>9472.56</v>
      </c>
      <c r="H1952" s="17">
        <f t="shared" si="62"/>
        <v>0</v>
      </c>
    </row>
    <row r="1953" spans="1:8" ht="15.75" x14ac:dyDescent="0.25">
      <c r="A1953" s="70">
        <v>42811</v>
      </c>
      <c r="B1953" s="71" t="s">
        <v>9760</v>
      </c>
      <c r="C1953" s="20">
        <v>104731</v>
      </c>
      <c r="D1953" s="4" t="s">
        <v>2986</v>
      </c>
      <c r="E1953" s="17">
        <v>3034.8</v>
      </c>
      <c r="F1953" s="78">
        <v>42812</v>
      </c>
      <c r="G1953" s="17">
        <f t="shared" si="61"/>
        <v>3034.8</v>
      </c>
      <c r="H1953" s="17">
        <f t="shared" si="62"/>
        <v>0</v>
      </c>
    </row>
    <row r="1954" spans="1:8" ht="15.75" x14ac:dyDescent="0.25">
      <c r="A1954" s="70">
        <v>42811</v>
      </c>
      <c r="B1954" s="71" t="s">
        <v>9761</v>
      </c>
      <c r="C1954" s="20">
        <v>104732</v>
      </c>
      <c r="D1954" s="4" t="s">
        <v>188</v>
      </c>
      <c r="E1954" s="17">
        <v>3652.4</v>
      </c>
      <c r="F1954" s="78">
        <v>42812</v>
      </c>
      <c r="G1954" s="17">
        <f t="shared" si="61"/>
        <v>3652.4</v>
      </c>
      <c r="H1954" s="17">
        <f t="shared" si="62"/>
        <v>0</v>
      </c>
    </row>
    <row r="1955" spans="1:8" ht="15.75" x14ac:dyDescent="0.25">
      <c r="A1955" s="70">
        <v>42811</v>
      </c>
      <c r="B1955" s="71" t="s">
        <v>9762</v>
      </c>
      <c r="C1955" s="20">
        <v>104733</v>
      </c>
      <c r="D1955" s="4" t="s">
        <v>30</v>
      </c>
      <c r="E1955" s="17">
        <v>7885.62</v>
      </c>
      <c r="F1955" s="78">
        <v>42812</v>
      </c>
      <c r="G1955" s="17">
        <f t="shared" si="61"/>
        <v>7885.62</v>
      </c>
      <c r="H1955" s="17">
        <f t="shared" si="62"/>
        <v>0</v>
      </c>
    </row>
    <row r="1956" spans="1:8" ht="15.75" x14ac:dyDescent="0.25">
      <c r="A1956" s="70">
        <v>42811</v>
      </c>
      <c r="B1956" s="71" t="s">
        <v>9763</v>
      </c>
      <c r="C1956" s="20">
        <v>104734</v>
      </c>
      <c r="D1956" s="4" t="s">
        <v>3998</v>
      </c>
      <c r="E1956" s="17">
        <v>3993.4</v>
      </c>
      <c r="F1956" s="78">
        <v>42812</v>
      </c>
      <c r="G1956" s="17">
        <f t="shared" si="61"/>
        <v>3993.4</v>
      </c>
      <c r="H1956" s="17">
        <f t="shared" si="62"/>
        <v>0</v>
      </c>
    </row>
    <row r="1957" spans="1:8" ht="15.75" x14ac:dyDescent="0.25">
      <c r="A1957" s="70">
        <v>42811</v>
      </c>
      <c r="B1957" s="71" t="s">
        <v>9764</v>
      </c>
      <c r="C1957" s="20">
        <v>104735</v>
      </c>
      <c r="D1957" s="4" t="s">
        <v>188</v>
      </c>
      <c r="E1957" s="17">
        <v>494</v>
      </c>
      <c r="F1957" s="78">
        <v>42812</v>
      </c>
      <c r="G1957" s="17">
        <f t="shared" si="61"/>
        <v>494</v>
      </c>
      <c r="H1957" s="17">
        <f t="shared" si="62"/>
        <v>0</v>
      </c>
    </row>
    <row r="1958" spans="1:8" ht="15.75" x14ac:dyDescent="0.25">
      <c r="A1958" s="70">
        <v>42811</v>
      </c>
      <c r="B1958" s="71" t="s">
        <v>9765</v>
      </c>
      <c r="C1958" s="20">
        <v>104736</v>
      </c>
      <c r="D1958" s="4" t="s">
        <v>193</v>
      </c>
      <c r="E1958" s="17">
        <v>2425.1999999999998</v>
      </c>
      <c r="F1958" s="78">
        <v>42812</v>
      </c>
      <c r="G1958" s="17">
        <f t="shared" si="61"/>
        <v>2425.1999999999998</v>
      </c>
      <c r="H1958" s="17">
        <f t="shared" si="62"/>
        <v>0</v>
      </c>
    </row>
    <row r="1959" spans="1:8" ht="15.75" x14ac:dyDescent="0.25">
      <c r="A1959" s="70">
        <v>42811</v>
      </c>
      <c r="B1959" s="71" t="s">
        <v>9766</v>
      </c>
      <c r="C1959" s="20">
        <v>104737</v>
      </c>
      <c r="D1959" s="4" t="s">
        <v>63</v>
      </c>
      <c r="E1959" s="17">
        <v>1276.5</v>
      </c>
      <c r="F1959" s="78">
        <v>42812</v>
      </c>
      <c r="G1959" s="17">
        <f t="shared" si="61"/>
        <v>1276.5</v>
      </c>
      <c r="H1959" s="17">
        <f t="shared" si="62"/>
        <v>0</v>
      </c>
    </row>
    <row r="1960" spans="1:8" ht="15.75" x14ac:dyDescent="0.25">
      <c r="A1960" s="70">
        <v>42811</v>
      </c>
      <c r="B1960" s="71" t="s">
        <v>9767</v>
      </c>
      <c r="C1960" s="20">
        <v>104738</v>
      </c>
      <c r="D1960" s="4" t="s">
        <v>184</v>
      </c>
      <c r="E1960" s="17">
        <v>1801.8</v>
      </c>
      <c r="G1960" s="17">
        <f t="shared" si="61"/>
        <v>1801.8</v>
      </c>
      <c r="H1960" s="17">
        <f t="shared" si="62"/>
        <v>0</v>
      </c>
    </row>
    <row r="1961" spans="1:8" ht="15.75" x14ac:dyDescent="0.25">
      <c r="A1961" s="70">
        <v>42811</v>
      </c>
      <c r="B1961" s="71" t="s">
        <v>9768</v>
      </c>
      <c r="C1961" s="20">
        <v>104739</v>
      </c>
      <c r="D1961" s="4" t="s">
        <v>331</v>
      </c>
      <c r="E1961" s="17">
        <v>2634.2</v>
      </c>
      <c r="F1961" s="78">
        <v>42812</v>
      </c>
      <c r="G1961" s="17">
        <f t="shared" si="61"/>
        <v>2634.2</v>
      </c>
      <c r="H1961" s="17">
        <f t="shared" si="62"/>
        <v>0</v>
      </c>
    </row>
    <row r="1962" spans="1:8" ht="15.75" x14ac:dyDescent="0.25">
      <c r="A1962" s="70">
        <v>42811</v>
      </c>
      <c r="B1962" s="71" t="s">
        <v>9769</v>
      </c>
      <c r="C1962" s="20">
        <v>104740</v>
      </c>
      <c r="D1962" s="4" t="s">
        <v>45</v>
      </c>
      <c r="E1962" s="17">
        <v>1531.8</v>
      </c>
      <c r="F1962" s="78">
        <v>42812</v>
      </c>
      <c r="G1962" s="17">
        <f t="shared" si="61"/>
        <v>1531.8</v>
      </c>
      <c r="H1962" s="17">
        <f t="shared" si="62"/>
        <v>0</v>
      </c>
    </row>
    <row r="1963" spans="1:8" ht="15.75" x14ac:dyDescent="0.25">
      <c r="A1963" s="70">
        <v>42811</v>
      </c>
      <c r="B1963" s="71" t="s">
        <v>9770</v>
      </c>
      <c r="C1963" s="20">
        <v>104741</v>
      </c>
      <c r="D1963" s="4" t="s">
        <v>61</v>
      </c>
      <c r="E1963" s="17">
        <v>13288.9</v>
      </c>
      <c r="F1963" s="78">
        <v>42812</v>
      </c>
      <c r="G1963" s="17">
        <f t="shared" si="61"/>
        <v>13288.9</v>
      </c>
      <c r="H1963" s="17">
        <f t="shared" si="62"/>
        <v>0</v>
      </c>
    </row>
    <row r="1964" spans="1:8" ht="15.75" x14ac:dyDescent="0.25">
      <c r="A1964" s="70">
        <v>42811</v>
      </c>
      <c r="B1964" s="71" t="s">
        <v>9771</v>
      </c>
      <c r="C1964" s="20">
        <v>104742</v>
      </c>
      <c r="D1964" s="4" t="s">
        <v>208</v>
      </c>
      <c r="E1964" s="17">
        <v>10432.799999999999</v>
      </c>
      <c r="F1964" s="78">
        <v>42811</v>
      </c>
      <c r="G1964" s="17">
        <f t="shared" si="61"/>
        <v>10432.799999999999</v>
      </c>
      <c r="H1964" s="17">
        <f t="shared" si="62"/>
        <v>0</v>
      </c>
    </row>
    <row r="1965" spans="1:8" ht="15.75" x14ac:dyDescent="0.25">
      <c r="A1965" s="70">
        <v>42811</v>
      </c>
      <c r="B1965" s="71" t="s">
        <v>9772</v>
      </c>
      <c r="C1965" s="20">
        <v>104743</v>
      </c>
      <c r="D1965" s="4" t="s">
        <v>57</v>
      </c>
      <c r="E1965" s="17">
        <v>969.6</v>
      </c>
      <c r="F1965" s="78">
        <v>42812</v>
      </c>
      <c r="G1965" s="17">
        <f t="shared" si="61"/>
        <v>969.6</v>
      </c>
      <c r="H1965" s="17">
        <f t="shared" si="62"/>
        <v>0</v>
      </c>
    </row>
    <row r="1966" spans="1:8" ht="15.75" x14ac:dyDescent="0.25">
      <c r="A1966" s="70">
        <v>42811</v>
      </c>
      <c r="B1966" s="71" t="s">
        <v>9773</v>
      </c>
      <c r="C1966" s="20">
        <v>104744</v>
      </c>
      <c r="D1966" s="4" t="s">
        <v>9774</v>
      </c>
      <c r="E1966" s="17">
        <v>8367.4</v>
      </c>
      <c r="F1966" s="78">
        <v>42812</v>
      </c>
      <c r="G1966" s="17">
        <f t="shared" si="61"/>
        <v>8367.4</v>
      </c>
      <c r="H1966" s="17">
        <f t="shared" si="62"/>
        <v>0</v>
      </c>
    </row>
    <row r="1967" spans="1:8" ht="15.75" x14ac:dyDescent="0.25">
      <c r="A1967" s="70">
        <v>42811</v>
      </c>
      <c r="B1967" s="71" t="s">
        <v>9775</v>
      </c>
      <c r="C1967" s="20">
        <v>104745</v>
      </c>
      <c r="D1967" s="4" t="s">
        <v>182</v>
      </c>
      <c r="E1967" s="17">
        <v>4800</v>
      </c>
      <c r="F1967" s="78">
        <v>42812</v>
      </c>
      <c r="G1967" s="17">
        <f t="shared" si="61"/>
        <v>4800</v>
      </c>
      <c r="H1967" s="17">
        <f t="shared" si="62"/>
        <v>0</v>
      </c>
    </row>
    <row r="1968" spans="1:8" ht="15.75" x14ac:dyDescent="0.25">
      <c r="A1968" s="70">
        <v>42811</v>
      </c>
      <c r="B1968" s="71" t="s">
        <v>9776</v>
      </c>
      <c r="C1968" s="20">
        <v>104746</v>
      </c>
      <c r="D1968" s="4" t="s">
        <v>176</v>
      </c>
      <c r="E1968" s="17">
        <v>7029</v>
      </c>
      <c r="F1968" s="78">
        <v>42811</v>
      </c>
      <c r="G1968" s="17">
        <f t="shared" si="61"/>
        <v>7029</v>
      </c>
      <c r="H1968" s="17">
        <f t="shared" si="62"/>
        <v>0</v>
      </c>
    </row>
    <row r="1969" spans="1:8" ht="15.75" x14ac:dyDescent="0.25">
      <c r="A1969" s="70">
        <v>42811</v>
      </c>
      <c r="B1969" s="71" t="s">
        <v>9777</v>
      </c>
      <c r="C1969" s="20">
        <v>104747</v>
      </c>
      <c r="D1969" s="4" t="s">
        <v>14</v>
      </c>
      <c r="E1969" s="17">
        <v>9554</v>
      </c>
      <c r="F1969" s="78">
        <v>42811</v>
      </c>
      <c r="G1969" s="17">
        <f t="shared" si="61"/>
        <v>9554</v>
      </c>
      <c r="H1969" s="17">
        <f t="shared" si="62"/>
        <v>0</v>
      </c>
    </row>
    <row r="1970" spans="1:8" ht="15.75" x14ac:dyDescent="0.25">
      <c r="A1970" s="70">
        <v>42811</v>
      </c>
      <c r="B1970" s="71" t="s">
        <v>9778</v>
      </c>
      <c r="C1970" s="20">
        <v>104748</v>
      </c>
      <c r="D1970" s="4" t="s">
        <v>155</v>
      </c>
      <c r="E1970" s="17">
        <v>17136</v>
      </c>
      <c r="F1970" s="78">
        <v>42815</v>
      </c>
      <c r="G1970" s="17">
        <f t="shared" si="61"/>
        <v>17136</v>
      </c>
      <c r="H1970" s="17">
        <f t="shared" si="62"/>
        <v>0</v>
      </c>
    </row>
    <row r="1971" spans="1:8" ht="15.75" x14ac:dyDescent="0.25">
      <c r="A1971" s="70">
        <v>42811</v>
      </c>
      <c r="B1971" s="71" t="s">
        <v>9779</v>
      </c>
      <c r="C1971" s="20">
        <v>104749</v>
      </c>
      <c r="D1971" s="4" t="s">
        <v>155</v>
      </c>
      <c r="E1971" s="17">
        <v>7900.8</v>
      </c>
      <c r="F1971" s="78">
        <v>42812</v>
      </c>
      <c r="G1971" s="17">
        <f t="shared" si="61"/>
        <v>7900.8</v>
      </c>
      <c r="H1971" s="17">
        <f t="shared" si="62"/>
        <v>0</v>
      </c>
    </row>
    <row r="1972" spans="1:8" ht="15.75" x14ac:dyDescent="0.25">
      <c r="A1972" s="70">
        <v>42811</v>
      </c>
      <c r="B1972" s="71" t="s">
        <v>9780</v>
      </c>
      <c r="C1972" s="20">
        <v>104750</v>
      </c>
      <c r="D1972" s="4" t="s">
        <v>30</v>
      </c>
      <c r="E1972" s="17">
        <v>1298.5999999999999</v>
      </c>
      <c r="F1972" s="78">
        <v>42812</v>
      </c>
      <c r="G1972" s="17">
        <f t="shared" si="61"/>
        <v>1298.5999999999999</v>
      </c>
      <c r="H1972" s="17">
        <f t="shared" si="62"/>
        <v>0</v>
      </c>
    </row>
    <row r="1973" spans="1:8" ht="15.75" x14ac:dyDescent="0.25">
      <c r="A1973" s="70">
        <v>42811</v>
      </c>
      <c r="B1973" s="71" t="s">
        <v>9781</v>
      </c>
      <c r="C1973" s="20">
        <v>104751</v>
      </c>
      <c r="D1973" s="4" t="s">
        <v>145</v>
      </c>
      <c r="E1973" s="17">
        <v>18069.599999999999</v>
      </c>
      <c r="F1973" s="78">
        <v>42812</v>
      </c>
      <c r="G1973" s="17">
        <f t="shared" si="61"/>
        <v>18069.599999999999</v>
      </c>
      <c r="H1973" s="17">
        <f t="shared" si="62"/>
        <v>0</v>
      </c>
    </row>
    <row r="1974" spans="1:8" ht="15.75" x14ac:dyDescent="0.25">
      <c r="A1974" s="70">
        <v>42811</v>
      </c>
      <c r="B1974" s="71" t="s">
        <v>9782</v>
      </c>
      <c r="C1974" s="20">
        <v>104752</v>
      </c>
      <c r="D1974" s="4" t="s">
        <v>1325</v>
      </c>
      <c r="E1974" s="17">
        <v>4364</v>
      </c>
      <c r="F1974" s="78">
        <v>42811</v>
      </c>
      <c r="G1974" s="17">
        <f t="shared" si="61"/>
        <v>4364</v>
      </c>
      <c r="H1974" s="17">
        <f t="shared" si="62"/>
        <v>0</v>
      </c>
    </row>
    <row r="1975" spans="1:8" ht="15.75" x14ac:dyDescent="0.25">
      <c r="A1975" s="70">
        <v>42811</v>
      </c>
      <c r="B1975" s="71" t="s">
        <v>9783</v>
      </c>
      <c r="C1975" s="20">
        <v>104753</v>
      </c>
      <c r="D1975" s="15" t="s">
        <v>528</v>
      </c>
      <c r="E1975" s="16">
        <v>0</v>
      </c>
      <c r="F1975" s="145" t="s">
        <v>95</v>
      </c>
      <c r="G1975" s="16">
        <f t="shared" si="61"/>
        <v>0</v>
      </c>
      <c r="H1975" s="16">
        <f t="shared" si="62"/>
        <v>0</v>
      </c>
    </row>
    <row r="1976" spans="1:8" ht="15.75" x14ac:dyDescent="0.25">
      <c r="A1976" s="70">
        <v>42811</v>
      </c>
      <c r="B1976" s="71" t="s">
        <v>9784</v>
      </c>
      <c r="C1976" s="20">
        <v>104754</v>
      </c>
      <c r="D1976" s="4" t="s">
        <v>2704</v>
      </c>
      <c r="E1976" s="17">
        <v>17591</v>
      </c>
      <c r="F1976" s="78">
        <v>42812</v>
      </c>
      <c r="G1976" s="17">
        <f t="shared" si="61"/>
        <v>17591</v>
      </c>
      <c r="H1976" s="17">
        <f t="shared" si="62"/>
        <v>0</v>
      </c>
    </row>
    <row r="1977" spans="1:8" ht="15.75" x14ac:dyDescent="0.25">
      <c r="A1977" s="70">
        <v>42811</v>
      </c>
      <c r="B1977" s="71" t="s">
        <v>9785</v>
      </c>
      <c r="C1977" s="20">
        <v>104755</v>
      </c>
      <c r="D1977" s="4" t="s">
        <v>35</v>
      </c>
      <c r="E1977" s="17">
        <v>2783.2</v>
      </c>
      <c r="F1977" s="78">
        <v>43062</v>
      </c>
      <c r="G1977" s="17">
        <f t="shared" si="61"/>
        <v>2783.2</v>
      </c>
      <c r="H1977" s="17">
        <f t="shared" si="62"/>
        <v>0</v>
      </c>
    </row>
    <row r="1978" spans="1:8" ht="15.75" x14ac:dyDescent="0.25">
      <c r="A1978" s="70">
        <v>42811</v>
      </c>
      <c r="B1978" s="71" t="s">
        <v>9786</v>
      </c>
      <c r="C1978" s="20">
        <v>104756</v>
      </c>
      <c r="D1978" s="4" t="s">
        <v>30</v>
      </c>
      <c r="E1978" s="17">
        <v>2160</v>
      </c>
      <c r="F1978" s="78">
        <v>42811</v>
      </c>
      <c r="G1978" s="17">
        <f t="shared" si="61"/>
        <v>2160</v>
      </c>
      <c r="H1978" s="17">
        <f t="shared" si="62"/>
        <v>0</v>
      </c>
    </row>
    <row r="1979" spans="1:8" ht="15.75" x14ac:dyDescent="0.25">
      <c r="A1979" s="70">
        <v>42811</v>
      </c>
      <c r="B1979" s="71" t="s">
        <v>9787</v>
      </c>
      <c r="C1979" s="20">
        <v>104757</v>
      </c>
      <c r="D1979" s="4" t="s">
        <v>6057</v>
      </c>
      <c r="E1979" s="17">
        <v>3930.12</v>
      </c>
      <c r="F1979" s="78">
        <v>42811</v>
      </c>
      <c r="G1979" s="17">
        <f t="shared" si="61"/>
        <v>3930.12</v>
      </c>
      <c r="H1979" s="17">
        <f t="shared" si="62"/>
        <v>0</v>
      </c>
    </row>
    <row r="1980" spans="1:8" ht="15.75" x14ac:dyDescent="0.25">
      <c r="A1980" s="70">
        <v>42811</v>
      </c>
      <c r="B1980" s="71" t="s">
        <v>9788</v>
      </c>
      <c r="C1980" s="20">
        <v>104758</v>
      </c>
      <c r="D1980" s="4" t="s">
        <v>6057</v>
      </c>
      <c r="E1980" s="17">
        <v>1339.2</v>
      </c>
      <c r="F1980" s="78">
        <v>42811</v>
      </c>
      <c r="G1980" s="17">
        <f t="shared" si="61"/>
        <v>1339.2</v>
      </c>
      <c r="H1980" s="17">
        <f t="shared" si="62"/>
        <v>0</v>
      </c>
    </row>
    <row r="1981" spans="1:8" ht="15.75" x14ac:dyDescent="0.25">
      <c r="A1981" s="70">
        <v>42811</v>
      </c>
      <c r="B1981" s="71" t="s">
        <v>9789</v>
      </c>
      <c r="C1981" s="20">
        <v>104759</v>
      </c>
      <c r="D1981" s="4" t="s">
        <v>329</v>
      </c>
      <c r="E1981" s="17">
        <v>442</v>
      </c>
      <c r="F1981" s="78">
        <v>42811</v>
      </c>
      <c r="G1981" s="17">
        <f t="shared" si="61"/>
        <v>442</v>
      </c>
      <c r="H1981" s="17">
        <f t="shared" si="62"/>
        <v>0</v>
      </c>
    </row>
    <row r="1982" spans="1:8" ht="15.75" x14ac:dyDescent="0.25">
      <c r="A1982" s="70">
        <v>42811</v>
      </c>
      <c r="B1982" s="71" t="s">
        <v>9790</v>
      </c>
      <c r="C1982" s="20">
        <v>104760</v>
      </c>
      <c r="D1982" s="4" t="s">
        <v>8</v>
      </c>
      <c r="E1982" s="17">
        <v>5557.4</v>
      </c>
      <c r="F1982" s="78">
        <v>42811</v>
      </c>
      <c r="G1982" s="17">
        <f t="shared" si="61"/>
        <v>5557.4</v>
      </c>
      <c r="H1982" s="17">
        <f t="shared" si="62"/>
        <v>0</v>
      </c>
    </row>
    <row r="1983" spans="1:8" ht="15.75" x14ac:dyDescent="0.25">
      <c r="A1983" s="70">
        <v>42811</v>
      </c>
      <c r="B1983" s="71" t="s">
        <v>9791</v>
      </c>
      <c r="C1983" s="20">
        <v>104761</v>
      </c>
      <c r="D1983" s="4" t="s">
        <v>426</v>
      </c>
      <c r="E1983" s="17">
        <v>17845.2</v>
      </c>
      <c r="F1983" s="78">
        <v>42816</v>
      </c>
      <c r="G1983" s="17">
        <f t="shared" si="61"/>
        <v>17845.2</v>
      </c>
      <c r="H1983" s="17">
        <f t="shared" si="62"/>
        <v>0</v>
      </c>
    </row>
    <row r="1984" spans="1:8" ht="15.75" x14ac:dyDescent="0.25">
      <c r="A1984" s="70">
        <v>42811</v>
      </c>
      <c r="B1984" s="71" t="s">
        <v>9792</v>
      </c>
      <c r="C1984" s="20">
        <v>104762</v>
      </c>
      <c r="D1984" s="4" t="s">
        <v>205</v>
      </c>
      <c r="E1984" s="17">
        <v>104141.14</v>
      </c>
      <c r="F1984" s="78">
        <v>42845</v>
      </c>
      <c r="G1984" s="17">
        <f t="shared" si="61"/>
        <v>104141.14</v>
      </c>
      <c r="H1984" s="17">
        <f t="shared" si="62"/>
        <v>0</v>
      </c>
    </row>
    <row r="1985" spans="1:8" ht="15.75" x14ac:dyDescent="0.25">
      <c r="A1985" s="70">
        <v>42811</v>
      </c>
      <c r="B1985" s="71" t="s">
        <v>9793</v>
      </c>
      <c r="C1985" s="20">
        <v>104763</v>
      </c>
      <c r="D1985" s="4" t="s">
        <v>806</v>
      </c>
      <c r="E1985" s="17">
        <v>3181</v>
      </c>
      <c r="F1985" s="78">
        <v>42811</v>
      </c>
      <c r="G1985" s="17">
        <f t="shared" si="61"/>
        <v>3181</v>
      </c>
      <c r="H1985" s="17">
        <f t="shared" si="62"/>
        <v>0</v>
      </c>
    </row>
    <row r="1986" spans="1:8" ht="15.75" x14ac:dyDescent="0.25">
      <c r="A1986" s="70">
        <v>42811</v>
      </c>
      <c r="B1986" s="71" t="s">
        <v>9794</v>
      </c>
      <c r="C1986" s="20">
        <v>104764</v>
      </c>
      <c r="D1986" s="4" t="s">
        <v>161</v>
      </c>
      <c r="E1986" s="17">
        <v>42210.6</v>
      </c>
      <c r="F1986" s="78">
        <v>42818</v>
      </c>
      <c r="G1986" s="17">
        <f t="shared" si="61"/>
        <v>42210.6</v>
      </c>
      <c r="H1986" s="17">
        <f t="shared" si="62"/>
        <v>0</v>
      </c>
    </row>
    <row r="1987" spans="1:8" ht="15.75" x14ac:dyDescent="0.25">
      <c r="A1987" s="70">
        <v>42811</v>
      </c>
      <c r="B1987" s="71" t="s">
        <v>9795</v>
      </c>
      <c r="C1987" s="20">
        <v>104765</v>
      </c>
      <c r="D1987" s="4" t="s">
        <v>165</v>
      </c>
      <c r="E1987" s="17">
        <v>7620.7</v>
      </c>
      <c r="F1987" s="78">
        <v>42833</v>
      </c>
      <c r="G1987" s="17">
        <f t="shared" si="61"/>
        <v>7620.7</v>
      </c>
      <c r="H1987" s="17">
        <f t="shared" si="62"/>
        <v>0</v>
      </c>
    </row>
    <row r="1988" spans="1:8" ht="15.75" x14ac:dyDescent="0.25">
      <c r="A1988" s="70">
        <v>42811</v>
      </c>
      <c r="B1988" s="71" t="s">
        <v>9796</v>
      </c>
      <c r="C1988" s="20">
        <v>104766</v>
      </c>
      <c r="D1988" s="4" t="s">
        <v>163</v>
      </c>
      <c r="E1988" s="17">
        <v>16712.3</v>
      </c>
      <c r="F1988" s="78">
        <v>42826</v>
      </c>
      <c r="G1988" s="17">
        <f t="shared" ref="G1988:G2051" si="63">E1988</f>
        <v>16712.3</v>
      </c>
      <c r="H1988" s="17">
        <f t="shared" ref="H1988:H2051" si="64">E1988-G1988</f>
        <v>0</v>
      </c>
    </row>
    <row r="1989" spans="1:8" ht="15.75" x14ac:dyDescent="0.25">
      <c r="A1989" s="70">
        <v>42811</v>
      </c>
      <c r="B1989" s="71" t="s">
        <v>9797</v>
      </c>
      <c r="C1989" s="20">
        <v>104767</v>
      </c>
      <c r="D1989" s="15" t="s">
        <v>172</v>
      </c>
      <c r="E1989" s="16">
        <v>0</v>
      </c>
      <c r="F1989" s="145" t="s">
        <v>95</v>
      </c>
      <c r="G1989" s="16">
        <f t="shared" si="63"/>
        <v>0</v>
      </c>
      <c r="H1989" s="16">
        <f t="shared" si="64"/>
        <v>0</v>
      </c>
    </row>
    <row r="1990" spans="1:8" ht="15.75" x14ac:dyDescent="0.25">
      <c r="A1990" s="70">
        <v>42811</v>
      </c>
      <c r="B1990" s="71" t="s">
        <v>9798</v>
      </c>
      <c r="C1990" s="20">
        <v>104768</v>
      </c>
      <c r="D1990" s="4" t="s">
        <v>133</v>
      </c>
      <c r="E1990" s="17">
        <v>3938</v>
      </c>
      <c r="F1990" s="78">
        <v>42811</v>
      </c>
      <c r="G1990" s="17">
        <f t="shared" si="63"/>
        <v>3938</v>
      </c>
      <c r="H1990" s="17">
        <f t="shared" si="64"/>
        <v>0</v>
      </c>
    </row>
    <row r="1991" spans="1:8" ht="15.75" x14ac:dyDescent="0.25">
      <c r="A1991" s="70">
        <v>42811</v>
      </c>
      <c r="B1991" s="71" t="s">
        <v>9799</v>
      </c>
      <c r="C1991" s="20">
        <v>104769</v>
      </c>
      <c r="D1991" s="4" t="s">
        <v>172</v>
      </c>
      <c r="E1991" s="17">
        <v>6903</v>
      </c>
      <c r="F1991" s="78">
        <v>42818</v>
      </c>
      <c r="G1991" s="17">
        <f t="shared" si="63"/>
        <v>6903</v>
      </c>
      <c r="H1991" s="17">
        <f t="shared" si="64"/>
        <v>0</v>
      </c>
    </row>
    <row r="1992" spans="1:8" ht="15.75" x14ac:dyDescent="0.25">
      <c r="A1992" s="70">
        <v>42811</v>
      </c>
      <c r="B1992" s="71" t="s">
        <v>9800</v>
      </c>
      <c r="C1992" s="20">
        <v>104770</v>
      </c>
      <c r="D1992" s="4" t="s">
        <v>352</v>
      </c>
      <c r="E1992" s="17">
        <v>2626.4</v>
      </c>
      <c r="F1992" s="78">
        <v>42811</v>
      </c>
      <c r="G1992" s="17">
        <f t="shared" si="63"/>
        <v>2626.4</v>
      </c>
      <c r="H1992" s="17">
        <f t="shared" si="64"/>
        <v>0</v>
      </c>
    </row>
    <row r="1993" spans="1:8" ht="15.75" x14ac:dyDescent="0.25">
      <c r="A1993" s="70">
        <v>42811</v>
      </c>
      <c r="B1993" s="71" t="s">
        <v>9801</v>
      </c>
      <c r="C1993" s="20">
        <v>104771</v>
      </c>
      <c r="D1993" s="4" t="s">
        <v>422</v>
      </c>
      <c r="E1993" s="17">
        <v>2462.4</v>
      </c>
      <c r="F1993" s="78">
        <v>42811</v>
      </c>
      <c r="G1993" s="17">
        <f t="shared" si="63"/>
        <v>2462.4</v>
      </c>
      <c r="H1993" s="17">
        <f t="shared" si="64"/>
        <v>0</v>
      </c>
    </row>
    <row r="1994" spans="1:8" ht="15.75" x14ac:dyDescent="0.25">
      <c r="A1994" s="70">
        <v>42811</v>
      </c>
      <c r="B1994" s="71" t="s">
        <v>9802</v>
      </c>
      <c r="C1994" s="20">
        <v>104772</v>
      </c>
      <c r="D1994" s="4" t="s">
        <v>3320</v>
      </c>
      <c r="E1994" s="17">
        <v>16200</v>
      </c>
      <c r="F1994" s="78">
        <v>42812</v>
      </c>
      <c r="G1994" s="17">
        <f t="shared" si="63"/>
        <v>16200</v>
      </c>
      <c r="H1994" s="17">
        <f t="shared" si="64"/>
        <v>0</v>
      </c>
    </row>
    <row r="1995" spans="1:8" ht="15.75" x14ac:dyDescent="0.25">
      <c r="A1995" s="70">
        <v>42811</v>
      </c>
      <c r="B1995" s="71" t="s">
        <v>9803</v>
      </c>
      <c r="C1995" s="20">
        <v>104773</v>
      </c>
      <c r="D1995" s="4" t="s">
        <v>250</v>
      </c>
      <c r="E1995" s="17">
        <v>560</v>
      </c>
      <c r="F1995" s="78">
        <v>42812</v>
      </c>
      <c r="G1995" s="17">
        <f t="shared" si="63"/>
        <v>560</v>
      </c>
      <c r="H1995" s="17">
        <f t="shared" si="64"/>
        <v>0</v>
      </c>
    </row>
    <row r="1996" spans="1:8" ht="15.75" x14ac:dyDescent="0.25">
      <c r="A1996" s="70">
        <v>42811</v>
      </c>
      <c r="B1996" s="71" t="s">
        <v>9804</v>
      </c>
      <c r="C1996" s="20">
        <v>104774</v>
      </c>
      <c r="D1996" s="4" t="s">
        <v>1380</v>
      </c>
      <c r="E1996" s="17">
        <v>34138.129999999997</v>
      </c>
      <c r="F1996" s="78">
        <v>42812</v>
      </c>
      <c r="G1996" s="17">
        <f t="shared" si="63"/>
        <v>34138.129999999997</v>
      </c>
      <c r="H1996" s="17">
        <f t="shared" si="64"/>
        <v>0</v>
      </c>
    </row>
    <row r="1997" spans="1:8" ht="15.75" x14ac:dyDescent="0.25">
      <c r="A1997" s="70">
        <v>42811</v>
      </c>
      <c r="B1997" s="71" t="s">
        <v>9805</v>
      </c>
      <c r="C1997" s="20">
        <v>104775</v>
      </c>
      <c r="D1997" s="4" t="s">
        <v>10</v>
      </c>
      <c r="E1997" s="17">
        <v>266615.2</v>
      </c>
      <c r="F1997" s="78">
        <v>42815</v>
      </c>
      <c r="G1997" s="17">
        <f t="shared" si="63"/>
        <v>266615.2</v>
      </c>
      <c r="H1997" s="17">
        <f t="shared" si="64"/>
        <v>0</v>
      </c>
    </row>
    <row r="1998" spans="1:8" ht="15.75" x14ac:dyDescent="0.25">
      <c r="A1998" s="70">
        <v>42811</v>
      </c>
      <c r="B1998" s="71" t="s">
        <v>9806</v>
      </c>
      <c r="C1998" s="20">
        <v>104776</v>
      </c>
      <c r="D1998" s="4" t="s">
        <v>10</v>
      </c>
      <c r="E1998" s="17">
        <v>94505.25</v>
      </c>
      <c r="F1998" s="78">
        <v>42815</v>
      </c>
      <c r="G1998" s="17">
        <f t="shared" si="63"/>
        <v>94505.25</v>
      </c>
      <c r="H1998" s="17">
        <f t="shared" si="64"/>
        <v>0</v>
      </c>
    </row>
    <row r="1999" spans="1:8" ht="15.75" x14ac:dyDescent="0.25">
      <c r="A1999" s="70">
        <v>42811</v>
      </c>
      <c r="B1999" s="71" t="s">
        <v>9807</v>
      </c>
      <c r="C1999" s="20">
        <v>104777</v>
      </c>
      <c r="D1999" s="4" t="s">
        <v>379</v>
      </c>
      <c r="E1999" s="17">
        <v>3672</v>
      </c>
      <c r="F1999" s="78">
        <v>42818</v>
      </c>
      <c r="G1999" s="17">
        <f t="shared" si="63"/>
        <v>3672</v>
      </c>
      <c r="H1999" s="17">
        <f t="shared" si="64"/>
        <v>0</v>
      </c>
    </row>
    <row r="2000" spans="1:8" ht="15.75" x14ac:dyDescent="0.25">
      <c r="A2000" s="70">
        <v>42811</v>
      </c>
      <c r="B2000" s="71" t="s">
        <v>9808</v>
      </c>
      <c r="C2000" s="20">
        <v>104778</v>
      </c>
      <c r="D2000" s="4" t="s">
        <v>866</v>
      </c>
      <c r="E2000" s="17">
        <v>6042.9</v>
      </c>
      <c r="F2000" s="78">
        <v>42811</v>
      </c>
      <c r="G2000" s="17">
        <f t="shared" si="63"/>
        <v>6042.9</v>
      </c>
      <c r="H2000" s="17">
        <f t="shared" si="64"/>
        <v>0</v>
      </c>
    </row>
    <row r="2001" spans="1:8" ht="15.75" x14ac:dyDescent="0.25">
      <c r="A2001" s="70">
        <v>42811</v>
      </c>
      <c r="B2001" s="71" t="s">
        <v>9809</v>
      </c>
      <c r="C2001" s="20">
        <v>104779</v>
      </c>
      <c r="D2001" s="4" t="s">
        <v>457</v>
      </c>
      <c r="E2001" s="17">
        <v>750</v>
      </c>
      <c r="F2001" s="78">
        <v>42811</v>
      </c>
      <c r="G2001" s="17">
        <f t="shared" si="63"/>
        <v>750</v>
      </c>
      <c r="H2001" s="17">
        <f t="shared" si="64"/>
        <v>0</v>
      </c>
    </row>
    <row r="2002" spans="1:8" ht="15.75" x14ac:dyDescent="0.25">
      <c r="A2002" s="70">
        <v>42811</v>
      </c>
      <c r="B2002" s="71" t="s">
        <v>9810</v>
      </c>
      <c r="C2002" s="20">
        <v>104780</v>
      </c>
      <c r="D2002" s="4" t="s">
        <v>5354</v>
      </c>
      <c r="E2002" s="17">
        <v>16878.400000000001</v>
      </c>
      <c r="F2002" s="78">
        <v>42811</v>
      </c>
      <c r="G2002" s="17">
        <f t="shared" si="63"/>
        <v>16878.400000000001</v>
      </c>
      <c r="H2002" s="17">
        <f t="shared" si="64"/>
        <v>0</v>
      </c>
    </row>
    <row r="2003" spans="1:8" ht="15.75" x14ac:dyDescent="0.25">
      <c r="A2003" s="70">
        <v>42811</v>
      </c>
      <c r="B2003" s="71" t="s">
        <v>9811</v>
      </c>
      <c r="C2003" s="20">
        <v>104781</v>
      </c>
      <c r="D2003" s="4" t="s">
        <v>211</v>
      </c>
      <c r="E2003" s="17">
        <v>8421.7999999999993</v>
      </c>
      <c r="F2003" s="78">
        <v>42811</v>
      </c>
      <c r="G2003" s="17">
        <f t="shared" si="63"/>
        <v>8421.7999999999993</v>
      </c>
      <c r="H2003" s="17">
        <f t="shared" si="64"/>
        <v>0</v>
      </c>
    </row>
    <row r="2004" spans="1:8" ht="15.75" x14ac:dyDescent="0.25">
      <c r="A2004" s="70">
        <v>42811</v>
      </c>
      <c r="B2004" s="71" t="s">
        <v>9812</v>
      </c>
      <c r="C2004" s="20">
        <v>104782</v>
      </c>
      <c r="D2004" s="4" t="s">
        <v>205</v>
      </c>
      <c r="E2004" s="17">
        <v>17270.5</v>
      </c>
      <c r="F2004" s="78">
        <v>42847</v>
      </c>
      <c r="G2004" s="17">
        <f t="shared" si="63"/>
        <v>17270.5</v>
      </c>
      <c r="H2004" s="17">
        <f t="shared" si="64"/>
        <v>0</v>
      </c>
    </row>
    <row r="2005" spans="1:8" ht="15.75" x14ac:dyDescent="0.25">
      <c r="A2005" s="70">
        <v>42811</v>
      </c>
      <c r="B2005" s="71" t="s">
        <v>9813</v>
      </c>
      <c r="C2005" s="20">
        <v>104783</v>
      </c>
      <c r="D2005" s="4" t="s">
        <v>220</v>
      </c>
      <c r="E2005" s="17">
        <v>2017.6</v>
      </c>
      <c r="F2005" s="78">
        <v>42811</v>
      </c>
      <c r="G2005" s="17">
        <f t="shared" si="63"/>
        <v>2017.6</v>
      </c>
      <c r="H2005" s="17">
        <f t="shared" si="64"/>
        <v>0</v>
      </c>
    </row>
    <row r="2006" spans="1:8" ht="15.75" x14ac:dyDescent="0.25">
      <c r="A2006" s="70">
        <v>42812</v>
      </c>
      <c r="B2006" s="71" t="s">
        <v>9814</v>
      </c>
      <c r="C2006" s="20">
        <v>104784</v>
      </c>
      <c r="D2006" s="4" t="s">
        <v>71</v>
      </c>
      <c r="E2006" s="17">
        <v>2492</v>
      </c>
      <c r="F2006" s="78">
        <v>42812</v>
      </c>
      <c r="G2006" s="17">
        <f t="shared" si="63"/>
        <v>2492</v>
      </c>
      <c r="H2006" s="17">
        <f t="shared" si="64"/>
        <v>0</v>
      </c>
    </row>
    <row r="2007" spans="1:8" ht="15.75" x14ac:dyDescent="0.25">
      <c r="A2007" s="70">
        <v>42812</v>
      </c>
      <c r="B2007" s="71" t="s">
        <v>9815</v>
      </c>
      <c r="C2007" s="20">
        <v>104785</v>
      </c>
      <c r="D2007" s="4" t="s">
        <v>231</v>
      </c>
      <c r="E2007" s="17">
        <v>9148.1</v>
      </c>
      <c r="G2007" s="17">
        <f t="shared" si="63"/>
        <v>9148.1</v>
      </c>
      <c r="H2007" s="17">
        <f t="shared" si="64"/>
        <v>0</v>
      </c>
    </row>
    <row r="2008" spans="1:8" ht="15.75" x14ac:dyDescent="0.25">
      <c r="A2008" s="70">
        <v>42812</v>
      </c>
      <c r="B2008" s="71" t="s">
        <v>9816</v>
      </c>
      <c r="C2008" s="20">
        <v>104786</v>
      </c>
      <c r="D2008" s="4" t="s">
        <v>55</v>
      </c>
      <c r="E2008" s="17">
        <v>6440</v>
      </c>
      <c r="F2008" s="78">
        <v>42812</v>
      </c>
      <c r="G2008" s="17">
        <f t="shared" si="63"/>
        <v>6440</v>
      </c>
      <c r="H2008" s="17">
        <f t="shared" si="64"/>
        <v>0</v>
      </c>
    </row>
    <row r="2009" spans="1:8" ht="15.75" x14ac:dyDescent="0.25">
      <c r="A2009" s="70">
        <v>42812</v>
      </c>
      <c r="B2009" s="71" t="s">
        <v>9817</v>
      </c>
      <c r="C2009" s="20">
        <v>104787</v>
      </c>
      <c r="D2009" s="4" t="s">
        <v>28</v>
      </c>
      <c r="E2009" s="17">
        <v>4540.8</v>
      </c>
      <c r="F2009" s="78">
        <v>42812</v>
      </c>
      <c r="G2009" s="17">
        <f t="shared" si="63"/>
        <v>4540.8</v>
      </c>
      <c r="H2009" s="17">
        <f t="shared" si="64"/>
        <v>0</v>
      </c>
    </row>
    <row r="2010" spans="1:8" ht="15.75" x14ac:dyDescent="0.25">
      <c r="A2010" s="70">
        <v>42812</v>
      </c>
      <c r="B2010" s="71" t="s">
        <v>9818</v>
      </c>
      <c r="C2010" s="20">
        <v>104788</v>
      </c>
      <c r="D2010" s="4" t="s">
        <v>17</v>
      </c>
      <c r="E2010" s="17">
        <v>5280</v>
      </c>
      <c r="F2010" s="78">
        <v>42812</v>
      </c>
      <c r="G2010" s="17">
        <f t="shared" si="63"/>
        <v>5280</v>
      </c>
      <c r="H2010" s="17">
        <f t="shared" si="64"/>
        <v>0</v>
      </c>
    </row>
    <row r="2011" spans="1:8" ht="15.75" x14ac:dyDescent="0.25">
      <c r="A2011" s="70">
        <v>42812</v>
      </c>
      <c r="B2011" s="71" t="s">
        <v>9819</v>
      </c>
      <c r="C2011" s="20">
        <v>104789</v>
      </c>
      <c r="D2011" s="4" t="s">
        <v>26</v>
      </c>
      <c r="E2011" s="17">
        <v>26986.5</v>
      </c>
      <c r="F2011" s="78">
        <v>42812</v>
      </c>
      <c r="G2011" s="17">
        <f t="shared" si="63"/>
        <v>26986.5</v>
      </c>
      <c r="H2011" s="17">
        <f t="shared" si="64"/>
        <v>0</v>
      </c>
    </row>
    <row r="2012" spans="1:8" ht="15.75" x14ac:dyDescent="0.25">
      <c r="A2012" s="70">
        <v>42812</v>
      </c>
      <c r="B2012" s="71" t="s">
        <v>9820</v>
      </c>
      <c r="C2012" s="20">
        <v>104790</v>
      </c>
      <c r="D2012" s="15" t="s">
        <v>231</v>
      </c>
      <c r="E2012" s="16">
        <v>0</v>
      </c>
      <c r="F2012" s="145" t="s">
        <v>95</v>
      </c>
      <c r="G2012" s="16">
        <f t="shared" si="63"/>
        <v>0</v>
      </c>
      <c r="H2012" s="16">
        <f t="shared" si="64"/>
        <v>0</v>
      </c>
    </row>
    <row r="2013" spans="1:8" ht="15.75" x14ac:dyDescent="0.25">
      <c r="A2013" s="70">
        <v>42812</v>
      </c>
      <c r="B2013" s="71" t="s">
        <v>9821</v>
      </c>
      <c r="C2013" s="20">
        <v>104791</v>
      </c>
      <c r="D2013" s="4" t="s">
        <v>21</v>
      </c>
      <c r="E2013" s="17">
        <v>45073.599999999999</v>
      </c>
      <c r="F2013" s="78">
        <v>42825</v>
      </c>
      <c r="G2013" s="17">
        <f t="shared" si="63"/>
        <v>45073.599999999999</v>
      </c>
      <c r="H2013" s="17">
        <f t="shared" si="64"/>
        <v>0</v>
      </c>
    </row>
    <row r="2014" spans="1:8" ht="15.75" x14ac:dyDescent="0.25">
      <c r="A2014" s="70">
        <v>42812</v>
      </c>
      <c r="B2014" s="71" t="s">
        <v>9822</v>
      </c>
      <c r="C2014" s="20">
        <v>104792</v>
      </c>
      <c r="D2014" s="15" t="s">
        <v>231</v>
      </c>
      <c r="E2014" s="16">
        <v>0</v>
      </c>
      <c r="F2014" s="145" t="s">
        <v>95</v>
      </c>
      <c r="G2014" s="16">
        <f t="shared" si="63"/>
        <v>0</v>
      </c>
      <c r="H2014" s="16">
        <f t="shared" si="64"/>
        <v>0</v>
      </c>
    </row>
    <row r="2015" spans="1:8" ht="15.75" x14ac:dyDescent="0.25">
      <c r="A2015" s="70">
        <v>42812</v>
      </c>
      <c r="B2015" s="71" t="s">
        <v>9823</v>
      </c>
      <c r="C2015" s="20">
        <v>104793</v>
      </c>
      <c r="D2015" s="15" t="s">
        <v>35</v>
      </c>
      <c r="E2015" s="16">
        <v>0</v>
      </c>
      <c r="F2015" s="145" t="s">
        <v>95</v>
      </c>
      <c r="G2015" s="16">
        <f t="shared" si="63"/>
        <v>0</v>
      </c>
      <c r="H2015" s="16">
        <f t="shared" si="64"/>
        <v>0</v>
      </c>
    </row>
    <row r="2016" spans="1:8" ht="15.75" x14ac:dyDescent="0.25">
      <c r="A2016" s="70">
        <v>42812</v>
      </c>
      <c r="B2016" s="71" t="s">
        <v>9824</v>
      </c>
      <c r="C2016" s="20">
        <v>104794</v>
      </c>
      <c r="D2016" s="4" t="s">
        <v>1786</v>
      </c>
      <c r="E2016" s="17">
        <v>9201.6</v>
      </c>
      <c r="F2016" s="78">
        <v>42812</v>
      </c>
      <c r="G2016" s="17">
        <f t="shared" si="63"/>
        <v>9201.6</v>
      </c>
      <c r="H2016" s="17">
        <f t="shared" si="64"/>
        <v>0</v>
      </c>
    </row>
    <row r="2017" spans="1:8" ht="15.75" x14ac:dyDescent="0.25">
      <c r="A2017" s="70">
        <v>42812</v>
      </c>
      <c r="B2017" s="71" t="s">
        <v>9825</v>
      </c>
      <c r="C2017" s="20">
        <v>104795</v>
      </c>
      <c r="D2017" s="4" t="s">
        <v>32</v>
      </c>
      <c r="E2017" s="17">
        <v>15919</v>
      </c>
      <c r="F2017" s="78">
        <v>43062</v>
      </c>
      <c r="G2017" s="17">
        <f t="shared" si="63"/>
        <v>15919</v>
      </c>
      <c r="H2017" s="17">
        <f t="shared" si="64"/>
        <v>0</v>
      </c>
    </row>
    <row r="2018" spans="1:8" ht="15.75" x14ac:dyDescent="0.25">
      <c r="A2018" s="70">
        <v>42812</v>
      </c>
      <c r="B2018" s="71" t="s">
        <v>9826</v>
      </c>
      <c r="C2018" s="20">
        <v>104796</v>
      </c>
      <c r="D2018" s="15" t="s">
        <v>35</v>
      </c>
      <c r="E2018" s="16">
        <v>0</v>
      </c>
      <c r="F2018" s="145" t="s">
        <v>95</v>
      </c>
      <c r="G2018" s="16">
        <f t="shared" si="63"/>
        <v>0</v>
      </c>
      <c r="H2018" s="16">
        <f t="shared" si="64"/>
        <v>0</v>
      </c>
    </row>
    <row r="2019" spans="1:8" ht="15.75" x14ac:dyDescent="0.25">
      <c r="A2019" s="70">
        <v>42812</v>
      </c>
      <c r="B2019" s="71" t="s">
        <v>9827</v>
      </c>
      <c r="C2019" s="20">
        <v>104797</v>
      </c>
      <c r="D2019" s="4" t="s">
        <v>528</v>
      </c>
      <c r="E2019" s="17">
        <v>9609.5</v>
      </c>
      <c r="F2019" s="78">
        <v>42812</v>
      </c>
      <c r="G2019" s="17">
        <f t="shared" si="63"/>
        <v>9609.5</v>
      </c>
      <c r="H2019" s="17">
        <f t="shared" si="64"/>
        <v>0</v>
      </c>
    </row>
    <row r="2020" spans="1:8" ht="15.75" x14ac:dyDescent="0.25">
      <c r="A2020" s="70">
        <v>42812</v>
      </c>
      <c r="B2020" s="71" t="s">
        <v>9828</v>
      </c>
      <c r="C2020" s="20">
        <v>104798</v>
      </c>
      <c r="D2020" s="4" t="s">
        <v>69</v>
      </c>
      <c r="E2020" s="17">
        <v>1965.2</v>
      </c>
      <c r="F2020" s="78">
        <v>42812</v>
      </c>
      <c r="G2020" s="17">
        <f t="shared" si="63"/>
        <v>1965.2</v>
      </c>
      <c r="H2020" s="17">
        <f t="shared" si="64"/>
        <v>0</v>
      </c>
    </row>
    <row r="2021" spans="1:8" ht="15.75" x14ac:dyDescent="0.25">
      <c r="A2021" s="70">
        <v>42812</v>
      </c>
      <c r="B2021" s="71" t="s">
        <v>9829</v>
      </c>
      <c r="C2021" s="20">
        <v>104799</v>
      </c>
      <c r="D2021" s="4" t="s">
        <v>430</v>
      </c>
      <c r="E2021" s="17">
        <v>1665.4</v>
      </c>
      <c r="F2021" s="78">
        <v>42812</v>
      </c>
      <c r="G2021" s="17">
        <f t="shared" si="63"/>
        <v>1665.4</v>
      </c>
      <c r="H2021" s="17">
        <f t="shared" si="64"/>
        <v>0</v>
      </c>
    </row>
    <row r="2022" spans="1:8" ht="15.75" x14ac:dyDescent="0.25">
      <c r="A2022" s="70">
        <v>42812</v>
      </c>
      <c r="B2022" s="71" t="s">
        <v>9830</v>
      </c>
      <c r="C2022" s="20">
        <v>104800</v>
      </c>
      <c r="D2022" s="4" t="s">
        <v>231</v>
      </c>
      <c r="E2022" s="17">
        <v>40249.800000000003</v>
      </c>
      <c r="G2022" s="17">
        <f t="shared" si="63"/>
        <v>40249.800000000003</v>
      </c>
      <c r="H2022" s="17">
        <f t="shared" si="64"/>
        <v>0</v>
      </c>
    </row>
    <row r="2023" spans="1:8" ht="15.75" x14ac:dyDescent="0.25">
      <c r="A2023" s="70">
        <v>42812</v>
      </c>
      <c r="B2023" s="71" t="s">
        <v>9831</v>
      </c>
      <c r="C2023" s="20">
        <v>104801</v>
      </c>
      <c r="D2023" s="4" t="s">
        <v>35</v>
      </c>
      <c r="E2023" s="17">
        <v>32475.4</v>
      </c>
      <c r="F2023" s="83" t="s">
        <v>9832</v>
      </c>
      <c r="G2023" s="22">
        <f>28000+914.8+3560.6</f>
        <v>32475.399999999998</v>
      </c>
      <c r="H2023" s="22">
        <f t="shared" si="64"/>
        <v>0</v>
      </c>
    </row>
    <row r="2024" spans="1:8" ht="15.75" x14ac:dyDescent="0.25">
      <c r="A2024" s="70">
        <v>42812</v>
      </c>
      <c r="B2024" s="71" t="s">
        <v>9833</v>
      </c>
      <c r="C2024" s="20">
        <v>104802</v>
      </c>
      <c r="D2024" s="4" t="s">
        <v>19</v>
      </c>
      <c r="E2024" s="17">
        <v>1440</v>
      </c>
      <c r="F2024" s="78">
        <v>42812</v>
      </c>
      <c r="G2024" s="17">
        <f t="shared" si="63"/>
        <v>1440</v>
      </c>
      <c r="H2024" s="17">
        <f t="shared" si="64"/>
        <v>0</v>
      </c>
    </row>
    <row r="2025" spans="1:8" ht="15.75" x14ac:dyDescent="0.25">
      <c r="A2025" s="70">
        <v>42812</v>
      </c>
      <c r="B2025" s="71" t="s">
        <v>9834</v>
      </c>
      <c r="C2025" s="20">
        <v>104803</v>
      </c>
      <c r="D2025" s="4" t="s">
        <v>358</v>
      </c>
      <c r="E2025" s="17">
        <v>40199.9</v>
      </c>
      <c r="F2025" s="78">
        <v>42812</v>
      </c>
      <c r="G2025" s="17">
        <f t="shared" si="63"/>
        <v>40199.9</v>
      </c>
      <c r="H2025" s="17">
        <f t="shared" si="64"/>
        <v>0</v>
      </c>
    </row>
    <row r="2026" spans="1:8" ht="15.75" x14ac:dyDescent="0.25">
      <c r="A2026" s="70">
        <v>42812</v>
      </c>
      <c r="B2026" s="71" t="s">
        <v>9835</v>
      </c>
      <c r="C2026" s="20">
        <v>104804</v>
      </c>
      <c r="D2026" s="4" t="s">
        <v>49</v>
      </c>
      <c r="E2026" s="17">
        <v>23043</v>
      </c>
      <c r="F2026" s="78">
        <v>42815</v>
      </c>
      <c r="G2026" s="17">
        <f t="shared" si="63"/>
        <v>23043</v>
      </c>
      <c r="H2026" s="17">
        <f t="shared" si="64"/>
        <v>0</v>
      </c>
    </row>
    <row r="2027" spans="1:8" ht="15.75" x14ac:dyDescent="0.25">
      <c r="A2027" s="70">
        <v>42812</v>
      </c>
      <c r="B2027" s="71" t="s">
        <v>9836</v>
      </c>
      <c r="C2027" s="20">
        <v>104805</v>
      </c>
      <c r="D2027" s="4" t="s">
        <v>386</v>
      </c>
      <c r="E2027" s="17">
        <v>750</v>
      </c>
      <c r="F2027" s="78">
        <v>42812</v>
      </c>
      <c r="G2027" s="17">
        <f t="shared" si="63"/>
        <v>750</v>
      </c>
      <c r="H2027" s="17">
        <f t="shared" si="64"/>
        <v>0</v>
      </c>
    </row>
    <row r="2028" spans="1:8" ht="15.75" x14ac:dyDescent="0.25">
      <c r="A2028" s="70">
        <v>42812</v>
      </c>
      <c r="B2028" s="71" t="s">
        <v>9837</v>
      </c>
      <c r="C2028" s="20">
        <v>104806</v>
      </c>
      <c r="D2028" s="4" t="s">
        <v>43</v>
      </c>
      <c r="E2028" s="17">
        <v>10744.5</v>
      </c>
      <c r="F2028" s="78">
        <v>42815</v>
      </c>
      <c r="G2028" s="17">
        <f t="shared" si="63"/>
        <v>10744.5</v>
      </c>
      <c r="H2028" s="17">
        <f t="shared" si="64"/>
        <v>0</v>
      </c>
    </row>
    <row r="2029" spans="1:8" ht="15.75" x14ac:dyDescent="0.25">
      <c r="A2029" s="70">
        <v>42812</v>
      </c>
      <c r="B2029" s="71" t="s">
        <v>9838</v>
      </c>
      <c r="C2029" s="20">
        <v>104807</v>
      </c>
      <c r="D2029" s="4" t="s">
        <v>712</v>
      </c>
      <c r="E2029" s="17">
        <v>12151.1</v>
      </c>
      <c r="F2029" s="78">
        <v>42812</v>
      </c>
      <c r="G2029" s="17">
        <f t="shared" si="63"/>
        <v>12151.1</v>
      </c>
      <c r="H2029" s="17">
        <f t="shared" si="64"/>
        <v>0</v>
      </c>
    </row>
    <row r="2030" spans="1:8" ht="15.75" x14ac:dyDescent="0.25">
      <c r="A2030" s="70">
        <v>42812</v>
      </c>
      <c r="B2030" s="71" t="s">
        <v>9839</v>
      </c>
      <c r="C2030" s="20">
        <v>104808</v>
      </c>
      <c r="D2030" s="4" t="s">
        <v>253</v>
      </c>
      <c r="E2030" s="17">
        <v>9879.7999999999993</v>
      </c>
      <c r="F2030" s="83" t="s">
        <v>9840</v>
      </c>
      <c r="G2030" s="22">
        <f>5500+4379.8</f>
        <v>9879.7999999999993</v>
      </c>
      <c r="H2030" s="22">
        <f t="shared" si="64"/>
        <v>0</v>
      </c>
    </row>
    <row r="2031" spans="1:8" ht="15.75" x14ac:dyDescent="0.25">
      <c r="A2031" s="70">
        <v>42812</v>
      </c>
      <c r="B2031" s="71" t="s">
        <v>9841</v>
      </c>
      <c r="C2031" s="20">
        <v>104809</v>
      </c>
      <c r="D2031" s="4" t="s">
        <v>51</v>
      </c>
      <c r="E2031" s="17">
        <v>6160.8</v>
      </c>
      <c r="F2031" s="78">
        <v>43062</v>
      </c>
      <c r="G2031" s="17">
        <f t="shared" si="63"/>
        <v>6160.8</v>
      </c>
      <c r="H2031" s="17">
        <f t="shared" si="64"/>
        <v>0</v>
      </c>
    </row>
    <row r="2032" spans="1:8" ht="15.75" x14ac:dyDescent="0.25">
      <c r="A2032" s="70">
        <v>42812</v>
      </c>
      <c r="B2032" s="71" t="s">
        <v>9842</v>
      </c>
      <c r="C2032" s="20">
        <v>104810</v>
      </c>
      <c r="D2032" s="4" t="s">
        <v>30</v>
      </c>
      <c r="E2032" s="17">
        <v>1078.5</v>
      </c>
      <c r="F2032" s="78">
        <v>42812</v>
      </c>
      <c r="G2032" s="17">
        <f t="shared" si="63"/>
        <v>1078.5</v>
      </c>
      <c r="H2032" s="17">
        <f t="shared" si="64"/>
        <v>0</v>
      </c>
    </row>
    <row r="2033" spans="1:8" ht="15.75" x14ac:dyDescent="0.25">
      <c r="A2033" s="70">
        <v>42812</v>
      </c>
      <c r="B2033" s="71" t="s">
        <v>9843</v>
      </c>
      <c r="C2033" s="20">
        <v>104811</v>
      </c>
      <c r="D2033" s="4" t="s">
        <v>250</v>
      </c>
      <c r="E2033" s="17">
        <v>15713.1</v>
      </c>
      <c r="G2033" s="17">
        <f t="shared" si="63"/>
        <v>15713.1</v>
      </c>
      <c r="H2033" s="17">
        <f t="shared" si="64"/>
        <v>0</v>
      </c>
    </row>
    <row r="2034" spans="1:8" ht="15.75" x14ac:dyDescent="0.25">
      <c r="A2034" s="70">
        <v>42812</v>
      </c>
      <c r="B2034" s="71" t="s">
        <v>9844</v>
      </c>
      <c r="C2034" s="20">
        <v>104812</v>
      </c>
      <c r="D2034" s="4" t="s">
        <v>38</v>
      </c>
      <c r="E2034" s="17">
        <v>4520.6000000000004</v>
      </c>
      <c r="F2034" s="78">
        <v>42815</v>
      </c>
      <c r="G2034" s="17">
        <f t="shared" si="63"/>
        <v>4520.6000000000004</v>
      </c>
      <c r="H2034" s="17">
        <f t="shared" si="64"/>
        <v>0</v>
      </c>
    </row>
    <row r="2035" spans="1:8" ht="15.75" x14ac:dyDescent="0.25">
      <c r="A2035" s="70">
        <v>42812</v>
      </c>
      <c r="B2035" s="71" t="s">
        <v>9845</v>
      </c>
      <c r="C2035" s="20">
        <v>104813</v>
      </c>
      <c r="D2035" s="4" t="s">
        <v>268</v>
      </c>
      <c r="E2035" s="17">
        <v>14079.9</v>
      </c>
      <c r="F2035" s="78">
        <v>42816</v>
      </c>
      <c r="G2035" s="17">
        <f t="shared" si="63"/>
        <v>14079.9</v>
      </c>
      <c r="H2035" s="17">
        <f t="shared" si="64"/>
        <v>0</v>
      </c>
    </row>
    <row r="2036" spans="1:8" ht="15.75" x14ac:dyDescent="0.25">
      <c r="A2036" s="70">
        <v>42812</v>
      </c>
      <c r="B2036" s="71" t="s">
        <v>9846</v>
      </c>
      <c r="C2036" s="20">
        <v>104814</v>
      </c>
      <c r="D2036" s="4" t="s">
        <v>47</v>
      </c>
      <c r="E2036" s="17">
        <v>4886.72</v>
      </c>
      <c r="F2036" s="78">
        <v>42812</v>
      </c>
      <c r="G2036" s="17">
        <f t="shared" si="63"/>
        <v>4886.72</v>
      </c>
      <c r="H2036" s="17">
        <f t="shared" si="64"/>
        <v>0</v>
      </c>
    </row>
    <row r="2037" spans="1:8" ht="15.75" x14ac:dyDescent="0.25">
      <c r="A2037" s="70">
        <v>42812</v>
      </c>
      <c r="B2037" s="71" t="s">
        <v>9847</v>
      </c>
      <c r="C2037" s="20">
        <v>104815</v>
      </c>
      <c r="D2037" s="4" t="s">
        <v>236</v>
      </c>
      <c r="E2037" s="17">
        <v>37602.6</v>
      </c>
      <c r="F2037" s="78">
        <v>42818</v>
      </c>
      <c r="G2037" s="17">
        <f t="shared" si="63"/>
        <v>37602.6</v>
      </c>
      <c r="H2037" s="17">
        <f t="shared" si="64"/>
        <v>0</v>
      </c>
    </row>
    <row r="2038" spans="1:8" ht="15.75" x14ac:dyDescent="0.25">
      <c r="A2038" s="70">
        <v>42812</v>
      </c>
      <c r="B2038" s="71" t="s">
        <v>9848</v>
      </c>
      <c r="C2038" s="20">
        <v>104816</v>
      </c>
      <c r="D2038" s="4" t="s">
        <v>414</v>
      </c>
      <c r="E2038" s="17">
        <v>2376</v>
      </c>
      <c r="F2038" s="78">
        <v>42812</v>
      </c>
      <c r="G2038" s="17">
        <f t="shared" si="63"/>
        <v>2376</v>
      </c>
      <c r="H2038" s="17">
        <f t="shared" si="64"/>
        <v>0</v>
      </c>
    </row>
    <row r="2039" spans="1:8" ht="15.75" x14ac:dyDescent="0.25">
      <c r="A2039" s="70">
        <v>42812</v>
      </c>
      <c r="B2039" s="71" t="s">
        <v>9849</v>
      </c>
      <c r="C2039" s="20">
        <v>104817</v>
      </c>
      <c r="D2039" s="4" t="s">
        <v>3426</v>
      </c>
      <c r="E2039" s="17">
        <v>874</v>
      </c>
      <c r="F2039" s="78">
        <v>42812</v>
      </c>
      <c r="G2039" s="17">
        <f t="shared" si="63"/>
        <v>874</v>
      </c>
      <c r="H2039" s="17">
        <f t="shared" si="64"/>
        <v>0</v>
      </c>
    </row>
    <row r="2040" spans="1:8" ht="15.75" x14ac:dyDescent="0.25">
      <c r="A2040" s="70">
        <v>42812</v>
      </c>
      <c r="B2040" s="71" t="s">
        <v>9850</v>
      </c>
      <c r="C2040" s="20">
        <v>104818</v>
      </c>
      <c r="D2040" s="4" t="s">
        <v>157</v>
      </c>
      <c r="E2040" s="17">
        <v>25555.200000000001</v>
      </c>
      <c r="F2040" s="78">
        <v>42812</v>
      </c>
      <c r="G2040" s="17">
        <f t="shared" si="63"/>
        <v>25555.200000000001</v>
      </c>
      <c r="H2040" s="17">
        <f t="shared" si="64"/>
        <v>0</v>
      </c>
    </row>
    <row r="2041" spans="1:8" ht="15.75" x14ac:dyDescent="0.25">
      <c r="A2041" s="70">
        <v>42812</v>
      </c>
      <c r="B2041" s="71" t="s">
        <v>9851</v>
      </c>
      <c r="C2041" s="20">
        <v>104819</v>
      </c>
      <c r="D2041" s="4" t="s">
        <v>151</v>
      </c>
      <c r="E2041" s="17">
        <v>18552.3</v>
      </c>
      <c r="F2041" s="78">
        <v>42812</v>
      </c>
      <c r="G2041" s="17">
        <f t="shared" si="63"/>
        <v>18552.3</v>
      </c>
      <c r="H2041" s="17">
        <f t="shared" si="64"/>
        <v>0</v>
      </c>
    </row>
    <row r="2042" spans="1:8" ht="15.75" x14ac:dyDescent="0.25">
      <c r="A2042" s="70">
        <v>42812</v>
      </c>
      <c r="B2042" s="71" t="s">
        <v>9852</v>
      </c>
      <c r="C2042" s="20">
        <v>104820</v>
      </c>
      <c r="D2042" s="4" t="s">
        <v>428</v>
      </c>
      <c r="E2042" s="17">
        <v>1509.2</v>
      </c>
      <c r="F2042" s="78">
        <v>43062</v>
      </c>
      <c r="G2042" s="17">
        <f t="shared" si="63"/>
        <v>1509.2</v>
      </c>
      <c r="H2042" s="17">
        <f t="shared" si="64"/>
        <v>0</v>
      </c>
    </row>
    <row r="2043" spans="1:8" ht="15.75" x14ac:dyDescent="0.25">
      <c r="A2043" s="70">
        <v>42812</v>
      </c>
      <c r="B2043" s="71" t="s">
        <v>9853</v>
      </c>
      <c r="C2043" s="20">
        <v>104821</v>
      </c>
      <c r="D2043" s="4" t="s">
        <v>1870</v>
      </c>
      <c r="E2043" s="17">
        <v>2030.2</v>
      </c>
      <c r="F2043" s="78">
        <v>42812</v>
      </c>
      <c r="G2043" s="17">
        <f t="shared" si="63"/>
        <v>2030.2</v>
      </c>
      <c r="H2043" s="17">
        <f t="shared" si="64"/>
        <v>0</v>
      </c>
    </row>
    <row r="2044" spans="1:8" ht="15.75" x14ac:dyDescent="0.25">
      <c r="A2044" s="70">
        <v>42812</v>
      </c>
      <c r="B2044" s="71" t="s">
        <v>9854</v>
      </c>
      <c r="C2044" s="20">
        <v>104822</v>
      </c>
      <c r="D2044" s="4" t="s">
        <v>240</v>
      </c>
      <c r="E2044" s="17">
        <v>6309.4</v>
      </c>
      <c r="F2044" s="78">
        <v>42812</v>
      </c>
      <c r="G2044" s="17">
        <f t="shared" si="63"/>
        <v>6309.4</v>
      </c>
      <c r="H2044" s="17">
        <f t="shared" si="64"/>
        <v>0</v>
      </c>
    </row>
    <row r="2045" spans="1:8" ht="15.75" x14ac:dyDescent="0.25">
      <c r="A2045" s="70">
        <v>42812</v>
      </c>
      <c r="B2045" s="71" t="s">
        <v>9855</v>
      </c>
      <c r="C2045" s="20">
        <v>104823</v>
      </c>
      <c r="D2045" s="4" t="s">
        <v>61</v>
      </c>
      <c r="E2045" s="17">
        <v>10789.4</v>
      </c>
      <c r="F2045" s="78">
        <v>42812</v>
      </c>
      <c r="G2045" s="17">
        <f t="shared" si="63"/>
        <v>10789.4</v>
      </c>
      <c r="H2045" s="17">
        <f t="shared" si="64"/>
        <v>0</v>
      </c>
    </row>
    <row r="2046" spans="1:8" ht="15.75" x14ac:dyDescent="0.25">
      <c r="A2046" s="70">
        <v>42812</v>
      </c>
      <c r="B2046" s="71" t="s">
        <v>9856</v>
      </c>
      <c r="C2046" s="20">
        <v>104824</v>
      </c>
      <c r="D2046" s="4" t="s">
        <v>509</v>
      </c>
      <c r="E2046" s="17">
        <v>18991.2</v>
      </c>
      <c r="G2046" s="17">
        <f t="shared" si="63"/>
        <v>18991.2</v>
      </c>
      <c r="H2046" s="17">
        <f t="shared" si="64"/>
        <v>0</v>
      </c>
    </row>
    <row r="2047" spans="1:8" ht="15.75" x14ac:dyDescent="0.25">
      <c r="A2047" s="70">
        <v>42812</v>
      </c>
      <c r="B2047" s="71" t="s">
        <v>9857</v>
      </c>
      <c r="C2047" s="20">
        <v>104825</v>
      </c>
      <c r="D2047" s="4" t="s">
        <v>909</v>
      </c>
      <c r="E2047" s="17">
        <v>732</v>
      </c>
      <c r="F2047" s="78">
        <v>42812</v>
      </c>
      <c r="G2047" s="17">
        <f t="shared" si="63"/>
        <v>732</v>
      </c>
      <c r="H2047" s="17">
        <f t="shared" si="64"/>
        <v>0</v>
      </c>
    </row>
    <row r="2048" spans="1:8" ht="15.75" x14ac:dyDescent="0.25">
      <c r="A2048" s="70">
        <v>42812</v>
      </c>
      <c r="B2048" s="71" t="s">
        <v>9858</v>
      </c>
      <c r="C2048" s="20">
        <v>104826</v>
      </c>
      <c r="D2048" s="4" t="s">
        <v>198</v>
      </c>
      <c r="E2048" s="17">
        <v>2486.4</v>
      </c>
      <c r="F2048" s="78">
        <v>42812</v>
      </c>
      <c r="G2048" s="17">
        <f t="shared" si="63"/>
        <v>2486.4</v>
      </c>
      <c r="H2048" s="17">
        <f t="shared" si="64"/>
        <v>0</v>
      </c>
    </row>
    <row r="2049" spans="1:8" ht="15.75" x14ac:dyDescent="0.25">
      <c r="A2049" s="70">
        <v>42812</v>
      </c>
      <c r="B2049" s="71" t="s">
        <v>9859</v>
      </c>
      <c r="C2049" s="20">
        <v>104827</v>
      </c>
      <c r="D2049" s="4" t="s">
        <v>45</v>
      </c>
      <c r="E2049" s="17">
        <v>1087</v>
      </c>
      <c r="F2049" s="78">
        <v>42812</v>
      </c>
      <c r="G2049" s="17">
        <f t="shared" si="63"/>
        <v>1087</v>
      </c>
      <c r="H2049" s="17">
        <f t="shared" si="64"/>
        <v>0</v>
      </c>
    </row>
    <row r="2050" spans="1:8" ht="15.75" x14ac:dyDescent="0.25">
      <c r="A2050" s="70">
        <v>42812</v>
      </c>
      <c r="B2050" s="71" t="s">
        <v>9860</v>
      </c>
      <c r="C2050" s="20">
        <v>104828</v>
      </c>
      <c r="D2050" s="4" t="s">
        <v>45</v>
      </c>
      <c r="E2050" s="17">
        <v>1302.4000000000001</v>
      </c>
      <c r="F2050" s="78">
        <v>42812</v>
      </c>
      <c r="G2050" s="17">
        <f t="shared" si="63"/>
        <v>1302.4000000000001</v>
      </c>
      <c r="H2050" s="17">
        <f t="shared" si="64"/>
        <v>0</v>
      </c>
    </row>
    <row r="2051" spans="1:8" ht="15.75" x14ac:dyDescent="0.25">
      <c r="A2051" s="70">
        <v>42812</v>
      </c>
      <c r="B2051" s="71" t="s">
        <v>9861</v>
      </c>
      <c r="C2051" s="20">
        <v>104829</v>
      </c>
      <c r="D2051" s="4" t="s">
        <v>186</v>
      </c>
      <c r="E2051" s="17">
        <v>962.8</v>
      </c>
      <c r="G2051" s="17">
        <f t="shared" si="63"/>
        <v>962.8</v>
      </c>
      <c r="H2051" s="17">
        <f t="shared" si="64"/>
        <v>0</v>
      </c>
    </row>
    <row r="2052" spans="1:8" ht="15.75" x14ac:dyDescent="0.25">
      <c r="A2052" s="70">
        <v>42812</v>
      </c>
      <c r="B2052" s="71" t="s">
        <v>9862</v>
      </c>
      <c r="C2052" s="20">
        <v>104830</v>
      </c>
      <c r="D2052" s="4" t="s">
        <v>63</v>
      </c>
      <c r="E2052" s="17">
        <v>527.79999999999995</v>
      </c>
      <c r="F2052" s="78">
        <v>42812</v>
      </c>
      <c r="G2052" s="17">
        <f t="shared" ref="G2052:G2115" si="65">E2052</f>
        <v>527.79999999999995</v>
      </c>
      <c r="H2052" s="17">
        <f t="shared" ref="H2052:H2115" si="66">E2052-G2052</f>
        <v>0</v>
      </c>
    </row>
    <row r="2053" spans="1:8" ht="15.75" x14ac:dyDescent="0.25">
      <c r="A2053" s="70">
        <v>42812</v>
      </c>
      <c r="B2053" s="71" t="s">
        <v>9863</v>
      </c>
      <c r="C2053" s="20">
        <v>104831</v>
      </c>
      <c r="D2053" s="4" t="s">
        <v>331</v>
      </c>
      <c r="E2053" s="17">
        <v>2575.1999999999998</v>
      </c>
      <c r="F2053" s="78">
        <v>42812</v>
      </c>
      <c r="G2053" s="17">
        <f t="shared" si="65"/>
        <v>2575.1999999999998</v>
      </c>
      <c r="H2053" s="17">
        <f t="shared" si="66"/>
        <v>0</v>
      </c>
    </row>
    <row r="2054" spans="1:8" ht="15.75" x14ac:dyDescent="0.25">
      <c r="A2054" s="70">
        <v>42812</v>
      </c>
      <c r="B2054" s="71" t="s">
        <v>9864</v>
      </c>
      <c r="C2054" s="20">
        <v>104832</v>
      </c>
      <c r="D2054" s="4" t="s">
        <v>79</v>
      </c>
      <c r="E2054" s="17">
        <v>2665.6</v>
      </c>
      <c r="F2054" s="78">
        <v>42812</v>
      </c>
      <c r="G2054" s="17">
        <f t="shared" si="65"/>
        <v>2665.6</v>
      </c>
      <c r="H2054" s="17">
        <f t="shared" si="66"/>
        <v>0</v>
      </c>
    </row>
    <row r="2055" spans="1:8" ht="15.75" x14ac:dyDescent="0.25">
      <c r="A2055" s="70">
        <v>42812</v>
      </c>
      <c r="B2055" s="71" t="s">
        <v>9865</v>
      </c>
      <c r="C2055" s="20">
        <v>104833</v>
      </c>
      <c r="D2055" s="4" t="s">
        <v>57</v>
      </c>
      <c r="E2055" s="17">
        <v>480</v>
      </c>
      <c r="F2055" s="78">
        <v>42812</v>
      </c>
      <c r="G2055" s="17">
        <f t="shared" si="65"/>
        <v>480</v>
      </c>
      <c r="H2055" s="17">
        <f t="shared" si="66"/>
        <v>0</v>
      </c>
    </row>
    <row r="2056" spans="1:8" ht="15.75" x14ac:dyDescent="0.25">
      <c r="A2056" s="70">
        <v>42812</v>
      </c>
      <c r="B2056" s="71" t="s">
        <v>9866</v>
      </c>
      <c r="C2056" s="20">
        <v>104834</v>
      </c>
      <c r="D2056" s="4" t="s">
        <v>285</v>
      </c>
      <c r="E2056" s="17">
        <v>4224.72</v>
      </c>
      <c r="F2056" s="78">
        <v>42816</v>
      </c>
      <c r="G2056" s="17">
        <f t="shared" si="65"/>
        <v>4224.72</v>
      </c>
      <c r="H2056" s="17">
        <f t="shared" si="66"/>
        <v>0</v>
      </c>
    </row>
    <row r="2057" spans="1:8" ht="15.75" x14ac:dyDescent="0.25">
      <c r="A2057" s="70">
        <v>42812</v>
      </c>
      <c r="B2057" s="71" t="s">
        <v>9867</v>
      </c>
      <c r="C2057" s="20">
        <v>104835</v>
      </c>
      <c r="D2057" s="4" t="s">
        <v>10</v>
      </c>
      <c r="E2057" s="17">
        <v>1017.6</v>
      </c>
      <c r="F2057" s="78">
        <v>42815</v>
      </c>
      <c r="G2057" s="17">
        <f t="shared" si="65"/>
        <v>1017.6</v>
      </c>
      <c r="H2057" s="17">
        <f t="shared" si="66"/>
        <v>0</v>
      </c>
    </row>
    <row r="2058" spans="1:8" ht="15.75" x14ac:dyDescent="0.25">
      <c r="A2058" s="70">
        <v>42812</v>
      </c>
      <c r="B2058" s="71" t="s">
        <v>9868</v>
      </c>
      <c r="C2058" s="20">
        <v>104836</v>
      </c>
      <c r="D2058" s="4" t="s">
        <v>139</v>
      </c>
      <c r="E2058" s="17">
        <v>2284.5</v>
      </c>
      <c r="F2058" s="78">
        <v>42812</v>
      </c>
      <c r="G2058" s="17">
        <f t="shared" si="65"/>
        <v>2284.5</v>
      </c>
      <c r="H2058" s="17">
        <f t="shared" si="66"/>
        <v>0</v>
      </c>
    </row>
    <row r="2059" spans="1:8" ht="15.75" x14ac:dyDescent="0.25">
      <c r="A2059" s="70">
        <v>42812</v>
      </c>
      <c r="B2059" s="71" t="s">
        <v>9869</v>
      </c>
      <c r="C2059" s="20">
        <v>104837</v>
      </c>
      <c r="D2059" s="4" t="s">
        <v>298</v>
      </c>
      <c r="E2059" s="17">
        <v>3167.5</v>
      </c>
      <c r="F2059" s="78">
        <v>42812</v>
      </c>
      <c r="G2059" s="17">
        <f t="shared" si="65"/>
        <v>3167.5</v>
      </c>
      <c r="H2059" s="17">
        <f t="shared" si="66"/>
        <v>0</v>
      </c>
    </row>
    <row r="2060" spans="1:8" ht="15.75" x14ac:dyDescent="0.25">
      <c r="A2060" s="70">
        <v>42812</v>
      </c>
      <c r="B2060" s="71" t="s">
        <v>9870</v>
      </c>
      <c r="C2060" s="20">
        <v>104838</v>
      </c>
      <c r="D2060" s="4" t="s">
        <v>168</v>
      </c>
      <c r="E2060" s="17">
        <v>1235.8</v>
      </c>
      <c r="F2060" s="78">
        <v>42812</v>
      </c>
      <c r="G2060" s="17">
        <f t="shared" si="65"/>
        <v>1235.8</v>
      </c>
      <c r="H2060" s="17">
        <f t="shared" si="66"/>
        <v>0</v>
      </c>
    </row>
    <row r="2061" spans="1:8" ht="15.75" x14ac:dyDescent="0.25">
      <c r="A2061" s="70">
        <v>42812</v>
      </c>
      <c r="B2061" s="71" t="s">
        <v>9871</v>
      </c>
      <c r="C2061" s="20">
        <v>104839</v>
      </c>
      <c r="D2061" s="4" t="s">
        <v>838</v>
      </c>
      <c r="E2061" s="17">
        <v>3406.5</v>
      </c>
      <c r="F2061" s="78">
        <v>42812</v>
      </c>
      <c r="G2061" s="17">
        <f t="shared" si="65"/>
        <v>3406.5</v>
      </c>
      <c r="H2061" s="17">
        <f t="shared" si="66"/>
        <v>0</v>
      </c>
    </row>
    <row r="2062" spans="1:8" ht="15.75" x14ac:dyDescent="0.25">
      <c r="A2062" s="70">
        <v>42812</v>
      </c>
      <c r="B2062" s="71" t="s">
        <v>9872</v>
      </c>
      <c r="C2062" s="20">
        <v>104840</v>
      </c>
      <c r="D2062" s="4" t="s">
        <v>99</v>
      </c>
      <c r="E2062" s="17">
        <v>3830.4</v>
      </c>
      <c r="F2062" s="78">
        <v>42812</v>
      </c>
      <c r="G2062" s="17">
        <f t="shared" si="65"/>
        <v>3830.4</v>
      </c>
      <c r="H2062" s="17">
        <f t="shared" si="66"/>
        <v>0</v>
      </c>
    </row>
    <row r="2063" spans="1:8" ht="15.75" x14ac:dyDescent="0.25">
      <c r="A2063" s="70">
        <v>42812</v>
      </c>
      <c r="B2063" s="71" t="s">
        <v>9873</v>
      </c>
      <c r="C2063" s="20">
        <v>104841</v>
      </c>
      <c r="D2063" s="4" t="s">
        <v>101</v>
      </c>
      <c r="E2063" s="17">
        <v>2164.8000000000002</v>
      </c>
      <c r="F2063" s="78">
        <v>42812</v>
      </c>
      <c r="G2063" s="17">
        <f t="shared" si="65"/>
        <v>2164.8000000000002</v>
      </c>
      <c r="H2063" s="17">
        <f t="shared" si="66"/>
        <v>0</v>
      </c>
    </row>
    <row r="2064" spans="1:8" ht="15.75" x14ac:dyDescent="0.25">
      <c r="A2064" s="70">
        <v>42812</v>
      </c>
      <c r="B2064" s="71" t="s">
        <v>9874</v>
      </c>
      <c r="C2064" s="20">
        <v>104842</v>
      </c>
      <c r="D2064" s="4" t="s">
        <v>4369</v>
      </c>
      <c r="E2064" s="17">
        <v>1327.2</v>
      </c>
      <c r="F2064" s="78">
        <v>42812</v>
      </c>
      <c r="G2064" s="17">
        <f t="shared" si="65"/>
        <v>1327.2</v>
      </c>
      <c r="H2064" s="17">
        <f t="shared" si="66"/>
        <v>0</v>
      </c>
    </row>
    <row r="2065" spans="1:8" ht="15.75" x14ac:dyDescent="0.25">
      <c r="A2065" s="70">
        <v>42812</v>
      </c>
      <c r="B2065" s="71" t="s">
        <v>9875</v>
      </c>
      <c r="C2065" s="20">
        <v>104843</v>
      </c>
      <c r="D2065" s="4" t="s">
        <v>281</v>
      </c>
      <c r="E2065" s="17">
        <v>2855.6</v>
      </c>
      <c r="F2065" s="78">
        <v>42812</v>
      </c>
      <c r="G2065" s="17">
        <f t="shared" si="65"/>
        <v>2855.6</v>
      </c>
      <c r="H2065" s="17">
        <f t="shared" si="66"/>
        <v>0</v>
      </c>
    </row>
    <row r="2066" spans="1:8" ht="15.75" x14ac:dyDescent="0.25">
      <c r="A2066" s="70">
        <v>42812</v>
      </c>
      <c r="B2066" s="71" t="s">
        <v>9876</v>
      </c>
      <c r="C2066" s="20">
        <v>104844</v>
      </c>
      <c r="D2066" s="4" t="s">
        <v>448</v>
      </c>
      <c r="E2066" s="17">
        <v>336</v>
      </c>
      <c r="F2066" s="78">
        <v>42812</v>
      </c>
      <c r="G2066" s="17">
        <f t="shared" si="65"/>
        <v>336</v>
      </c>
      <c r="H2066" s="17">
        <f t="shared" si="66"/>
        <v>0</v>
      </c>
    </row>
    <row r="2067" spans="1:8" ht="15.75" x14ac:dyDescent="0.25">
      <c r="A2067" s="70">
        <v>42812</v>
      </c>
      <c r="B2067" s="71" t="s">
        <v>9877</v>
      </c>
      <c r="C2067" s="20">
        <v>104845</v>
      </c>
      <c r="D2067" s="4" t="s">
        <v>81</v>
      </c>
      <c r="E2067" s="17">
        <v>313.2</v>
      </c>
      <c r="F2067" s="78">
        <v>42812</v>
      </c>
      <c r="G2067" s="17">
        <f t="shared" si="65"/>
        <v>313.2</v>
      </c>
      <c r="H2067" s="17">
        <f t="shared" si="66"/>
        <v>0</v>
      </c>
    </row>
    <row r="2068" spans="1:8" ht="15.75" x14ac:dyDescent="0.25">
      <c r="A2068" s="70">
        <v>42812</v>
      </c>
      <c r="B2068" s="71" t="s">
        <v>9878</v>
      </c>
      <c r="C2068" s="20">
        <v>104846</v>
      </c>
      <c r="D2068" s="4" t="s">
        <v>92</v>
      </c>
      <c r="E2068" s="17">
        <v>1793.4</v>
      </c>
      <c r="F2068" s="78">
        <v>42812</v>
      </c>
      <c r="G2068" s="17">
        <f t="shared" si="65"/>
        <v>1793.4</v>
      </c>
      <c r="H2068" s="17">
        <f t="shared" si="66"/>
        <v>0</v>
      </c>
    </row>
    <row r="2069" spans="1:8" ht="15.75" x14ac:dyDescent="0.25">
      <c r="A2069" s="70">
        <v>42812</v>
      </c>
      <c r="B2069" s="71" t="s">
        <v>9879</v>
      </c>
      <c r="C2069" s="20">
        <v>104847</v>
      </c>
      <c r="D2069" s="4" t="s">
        <v>2240</v>
      </c>
      <c r="E2069" s="17">
        <v>8437.5</v>
      </c>
      <c r="F2069" s="78">
        <v>42812</v>
      </c>
      <c r="G2069" s="17">
        <f t="shared" si="65"/>
        <v>8437.5</v>
      </c>
      <c r="H2069" s="17">
        <f t="shared" si="66"/>
        <v>0</v>
      </c>
    </row>
    <row r="2070" spans="1:8" ht="15.75" x14ac:dyDescent="0.25">
      <c r="A2070" s="70">
        <v>42812</v>
      </c>
      <c r="B2070" s="71" t="s">
        <v>9880</v>
      </c>
      <c r="C2070" s="20">
        <v>104848</v>
      </c>
      <c r="D2070" s="4" t="s">
        <v>103</v>
      </c>
      <c r="E2070" s="17">
        <v>136</v>
      </c>
      <c r="F2070" s="78">
        <v>1</v>
      </c>
      <c r="G2070" s="17">
        <f t="shared" si="65"/>
        <v>136</v>
      </c>
      <c r="H2070" s="17">
        <f t="shared" si="66"/>
        <v>0</v>
      </c>
    </row>
    <row r="2071" spans="1:8" ht="15.75" x14ac:dyDescent="0.25">
      <c r="A2071" s="70">
        <v>42812</v>
      </c>
      <c r="B2071" s="71" t="s">
        <v>9881</v>
      </c>
      <c r="C2071" s="20">
        <v>104849</v>
      </c>
      <c r="D2071" s="4" t="s">
        <v>105</v>
      </c>
      <c r="E2071" s="17">
        <v>1247.9000000000001</v>
      </c>
      <c r="F2071" s="78">
        <v>42812</v>
      </c>
      <c r="G2071" s="17">
        <f t="shared" si="65"/>
        <v>1247.9000000000001</v>
      </c>
      <c r="H2071" s="17">
        <f t="shared" si="66"/>
        <v>0</v>
      </c>
    </row>
    <row r="2072" spans="1:8" ht="15.75" x14ac:dyDescent="0.25">
      <c r="A2072" s="70">
        <v>42812</v>
      </c>
      <c r="B2072" s="71" t="s">
        <v>9882</v>
      </c>
      <c r="C2072" s="20">
        <v>104850</v>
      </c>
      <c r="D2072" s="4" t="s">
        <v>1081</v>
      </c>
      <c r="E2072" s="17">
        <v>221</v>
      </c>
      <c r="F2072" s="78">
        <v>42812</v>
      </c>
      <c r="G2072" s="17">
        <f t="shared" si="65"/>
        <v>221</v>
      </c>
      <c r="H2072" s="17">
        <f t="shared" si="66"/>
        <v>0</v>
      </c>
    </row>
    <row r="2073" spans="1:8" ht="15.75" x14ac:dyDescent="0.25">
      <c r="A2073" s="70">
        <v>42812</v>
      </c>
      <c r="B2073" s="71" t="s">
        <v>9883</v>
      </c>
      <c r="C2073" s="20">
        <v>104851</v>
      </c>
      <c r="D2073" s="4" t="s">
        <v>613</v>
      </c>
      <c r="E2073" s="17">
        <v>5271.5</v>
      </c>
      <c r="F2073" s="78">
        <v>42812</v>
      </c>
      <c r="G2073" s="17">
        <f t="shared" si="65"/>
        <v>5271.5</v>
      </c>
      <c r="H2073" s="17">
        <f t="shared" si="66"/>
        <v>0</v>
      </c>
    </row>
    <row r="2074" spans="1:8" ht="15.75" x14ac:dyDescent="0.25">
      <c r="A2074" s="70">
        <v>42812</v>
      </c>
      <c r="B2074" s="71" t="s">
        <v>9884</v>
      </c>
      <c r="C2074" s="20">
        <v>104852</v>
      </c>
      <c r="D2074" s="4" t="s">
        <v>83</v>
      </c>
      <c r="E2074" s="17">
        <v>5050</v>
      </c>
      <c r="F2074" s="78">
        <v>42812</v>
      </c>
      <c r="G2074" s="17">
        <f t="shared" si="65"/>
        <v>5050</v>
      </c>
      <c r="H2074" s="17">
        <f t="shared" si="66"/>
        <v>0</v>
      </c>
    </row>
    <row r="2075" spans="1:8" ht="15.75" x14ac:dyDescent="0.25">
      <c r="A2075" s="70">
        <v>42812</v>
      </c>
      <c r="B2075" s="71" t="s">
        <v>9885</v>
      </c>
      <c r="C2075" s="20">
        <v>104853</v>
      </c>
      <c r="D2075" s="4" t="s">
        <v>1259</v>
      </c>
      <c r="E2075" s="17">
        <v>1831.5</v>
      </c>
      <c r="F2075" s="78">
        <v>42812</v>
      </c>
      <c r="G2075" s="17">
        <f t="shared" si="65"/>
        <v>1831.5</v>
      </c>
      <c r="H2075" s="17">
        <f t="shared" si="66"/>
        <v>0</v>
      </c>
    </row>
    <row r="2076" spans="1:8" ht="15.75" x14ac:dyDescent="0.25">
      <c r="A2076" s="70">
        <v>42812</v>
      </c>
      <c r="B2076" s="71" t="s">
        <v>9886</v>
      </c>
      <c r="C2076" s="20">
        <v>104854</v>
      </c>
      <c r="D2076" s="4" t="s">
        <v>445</v>
      </c>
      <c r="E2076" s="17">
        <v>1877</v>
      </c>
      <c r="F2076" s="78">
        <v>42812</v>
      </c>
      <c r="G2076" s="17">
        <f t="shared" si="65"/>
        <v>1877</v>
      </c>
      <c r="H2076" s="17">
        <f t="shared" si="66"/>
        <v>0</v>
      </c>
    </row>
    <row r="2077" spans="1:8" ht="15.75" x14ac:dyDescent="0.25">
      <c r="A2077" s="70">
        <v>42812</v>
      </c>
      <c r="B2077" s="71" t="s">
        <v>9887</v>
      </c>
      <c r="C2077" s="20">
        <v>104855</v>
      </c>
      <c r="D2077" s="4" t="s">
        <v>88</v>
      </c>
      <c r="E2077" s="17">
        <v>10644.5</v>
      </c>
      <c r="F2077" s="78">
        <v>42812</v>
      </c>
      <c r="G2077" s="17">
        <f t="shared" si="65"/>
        <v>10644.5</v>
      </c>
      <c r="H2077" s="17">
        <f t="shared" si="66"/>
        <v>0</v>
      </c>
    </row>
    <row r="2078" spans="1:8" ht="15.75" x14ac:dyDescent="0.25">
      <c r="A2078" s="70">
        <v>42812</v>
      </c>
      <c r="B2078" s="71" t="s">
        <v>9888</v>
      </c>
      <c r="C2078" s="20">
        <v>104856</v>
      </c>
      <c r="D2078" s="4" t="s">
        <v>305</v>
      </c>
      <c r="E2078" s="17">
        <v>7578.1</v>
      </c>
      <c r="F2078" s="78">
        <v>42815</v>
      </c>
      <c r="G2078" s="17">
        <f t="shared" si="65"/>
        <v>7578.1</v>
      </c>
      <c r="H2078" s="17">
        <f t="shared" si="66"/>
        <v>0</v>
      </c>
    </row>
    <row r="2079" spans="1:8" ht="15.75" x14ac:dyDescent="0.25">
      <c r="A2079" s="70">
        <v>42812</v>
      </c>
      <c r="B2079" s="71" t="s">
        <v>9889</v>
      </c>
      <c r="C2079" s="20">
        <v>104857</v>
      </c>
      <c r="D2079" s="4" t="s">
        <v>109</v>
      </c>
      <c r="E2079" s="17">
        <v>5259.9</v>
      </c>
      <c r="F2079" s="78">
        <v>42812</v>
      </c>
      <c r="G2079" s="17">
        <f t="shared" si="65"/>
        <v>5259.9</v>
      </c>
      <c r="H2079" s="17">
        <f t="shared" si="66"/>
        <v>0</v>
      </c>
    </row>
    <row r="2080" spans="1:8" ht="15.75" x14ac:dyDescent="0.25">
      <c r="A2080" s="70">
        <v>42812</v>
      </c>
      <c r="B2080" s="71" t="s">
        <v>9890</v>
      </c>
      <c r="C2080" s="20">
        <v>104858</v>
      </c>
      <c r="D2080" s="4" t="s">
        <v>476</v>
      </c>
      <c r="E2080" s="17">
        <v>23565.8</v>
      </c>
      <c r="F2080" s="78">
        <v>42791</v>
      </c>
      <c r="G2080" s="17">
        <f t="shared" si="65"/>
        <v>23565.8</v>
      </c>
      <c r="H2080" s="17">
        <f t="shared" si="66"/>
        <v>0</v>
      </c>
    </row>
    <row r="2081" spans="1:8" ht="15.75" x14ac:dyDescent="0.25">
      <c r="A2081" s="70">
        <v>42812</v>
      </c>
      <c r="B2081" s="71" t="s">
        <v>9891</v>
      </c>
      <c r="C2081" s="20">
        <v>104859</v>
      </c>
      <c r="D2081" s="4" t="s">
        <v>268</v>
      </c>
      <c r="E2081" s="17">
        <v>15718.2</v>
      </c>
      <c r="F2081" s="78">
        <v>42816</v>
      </c>
      <c r="G2081" s="17">
        <f t="shared" si="65"/>
        <v>15718.2</v>
      </c>
      <c r="H2081" s="17">
        <f t="shared" si="66"/>
        <v>0</v>
      </c>
    </row>
    <row r="2082" spans="1:8" ht="15.75" x14ac:dyDescent="0.25">
      <c r="A2082" s="70">
        <v>42812</v>
      </c>
      <c r="B2082" s="71" t="s">
        <v>9892</v>
      </c>
      <c r="C2082" s="20">
        <v>104860</v>
      </c>
      <c r="D2082" s="4" t="s">
        <v>432</v>
      </c>
      <c r="E2082" s="17">
        <v>14756</v>
      </c>
      <c r="F2082" s="78">
        <v>42816</v>
      </c>
      <c r="G2082" s="17">
        <f t="shared" si="65"/>
        <v>14756</v>
      </c>
      <c r="H2082" s="17">
        <f t="shared" si="66"/>
        <v>0</v>
      </c>
    </row>
    <row r="2083" spans="1:8" ht="15.75" x14ac:dyDescent="0.25">
      <c r="A2083" s="70">
        <v>42812</v>
      </c>
      <c r="B2083" s="71" t="s">
        <v>9893</v>
      </c>
      <c r="C2083" s="20">
        <v>104861</v>
      </c>
      <c r="D2083" s="4" t="s">
        <v>1666</v>
      </c>
      <c r="E2083" s="17">
        <v>14732.2</v>
      </c>
      <c r="F2083" s="78">
        <v>42816</v>
      </c>
      <c r="G2083" s="17">
        <f t="shared" si="65"/>
        <v>14732.2</v>
      </c>
      <c r="H2083" s="17">
        <f t="shared" si="66"/>
        <v>0</v>
      </c>
    </row>
    <row r="2084" spans="1:8" ht="15.75" x14ac:dyDescent="0.25">
      <c r="A2084" s="70">
        <v>42812</v>
      </c>
      <c r="B2084" s="71" t="s">
        <v>9894</v>
      </c>
      <c r="C2084" s="20">
        <v>104862</v>
      </c>
      <c r="D2084" s="4" t="s">
        <v>270</v>
      </c>
      <c r="E2084" s="17">
        <v>4739.3999999999996</v>
      </c>
      <c r="F2084" s="78">
        <v>42816</v>
      </c>
      <c r="G2084" s="17">
        <f t="shared" si="65"/>
        <v>4739.3999999999996</v>
      </c>
      <c r="H2084" s="17">
        <f t="shared" si="66"/>
        <v>0</v>
      </c>
    </row>
    <row r="2085" spans="1:8" ht="15.75" x14ac:dyDescent="0.25">
      <c r="A2085" s="70">
        <v>42812</v>
      </c>
      <c r="B2085" s="71" t="s">
        <v>9895</v>
      </c>
      <c r="C2085" s="20">
        <v>104863</v>
      </c>
      <c r="D2085" s="4" t="s">
        <v>159</v>
      </c>
      <c r="E2085" s="17">
        <v>9562</v>
      </c>
      <c r="F2085" s="78">
        <v>42812</v>
      </c>
      <c r="G2085" s="17">
        <f t="shared" si="65"/>
        <v>9562</v>
      </c>
      <c r="H2085" s="17">
        <f t="shared" si="66"/>
        <v>0</v>
      </c>
    </row>
    <row r="2086" spans="1:8" ht="15.75" x14ac:dyDescent="0.25">
      <c r="A2086" s="70">
        <v>42812</v>
      </c>
      <c r="B2086" s="71" t="s">
        <v>9896</v>
      </c>
      <c r="C2086" s="20">
        <v>104864</v>
      </c>
      <c r="D2086" s="4" t="s">
        <v>30</v>
      </c>
      <c r="E2086" s="17">
        <v>18367.8</v>
      </c>
      <c r="F2086" s="78">
        <v>42812</v>
      </c>
      <c r="G2086" s="17">
        <f t="shared" si="65"/>
        <v>18367.8</v>
      </c>
      <c r="H2086" s="17">
        <f t="shared" si="66"/>
        <v>0</v>
      </c>
    </row>
    <row r="2087" spans="1:8" ht="15.75" x14ac:dyDescent="0.25">
      <c r="A2087" s="70">
        <v>42812</v>
      </c>
      <c r="B2087" s="71" t="s">
        <v>9897</v>
      </c>
      <c r="C2087" s="20">
        <v>104865</v>
      </c>
      <c r="D2087" s="4" t="s">
        <v>30</v>
      </c>
      <c r="E2087" s="17">
        <v>2598.3000000000002</v>
      </c>
      <c r="F2087" s="78">
        <v>42812</v>
      </c>
      <c r="G2087" s="17">
        <f t="shared" si="65"/>
        <v>2598.3000000000002</v>
      </c>
      <c r="H2087" s="17">
        <f t="shared" si="66"/>
        <v>0</v>
      </c>
    </row>
    <row r="2088" spans="1:8" ht="15.75" x14ac:dyDescent="0.25">
      <c r="A2088" s="70">
        <v>42812</v>
      </c>
      <c r="B2088" s="71" t="s">
        <v>9898</v>
      </c>
      <c r="C2088" s="20">
        <v>104866</v>
      </c>
      <c r="D2088" s="4" t="s">
        <v>472</v>
      </c>
      <c r="E2088" s="17">
        <v>9235.2000000000007</v>
      </c>
      <c r="F2088" s="78">
        <v>42816</v>
      </c>
      <c r="G2088" s="17">
        <f t="shared" si="65"/>
        <v>9235.2000000000007</v>
      </c>
      <c r="H2088" s="17">
        <f t="shared" si="66"/>
        <v>0</v>
      </c>
    </row>
    <row r="2089" spans="1:8" ht="15.75" x14ac:dyDescent="0.25">
      <c r="A2089" s="70">
        <v>42812</v>
      </c>
      <c r="B2089" s="71" t="s">
        <v>9899</v>
      </c>
      <c r="C2089" s="20">
        <v>104867</v>
      </c>
      <c r="D2089" s="4" t="s">
        <v>422</v>
      </c>
      <c r="E2089" s="17">
        <v>3180.6</v>
      </c>
      <c r="F2089" s="78">
        <v>42812</v>
      </c>
      <c r="G2089" s="17">
        <f t="shared" si="65"/>
        <v>3180.6</v>
      </c>
      <c r="H2089" s="17">
        <f t="shared" si="66"/>
        <v>0</v>
      </c>
    </row>
    <row r="2090" spans="1:8" ht="15.75" x14ac:dyDescent="0.25">
      <c r="A2090" s="70">
        <v>42812</v>
      </c>
      <c r="B2090" s="71" t="s">
        <v>9900</v>
      </c>
      <c r="C2090" s="20">
        <v>104868</v>
      </c>
      <c r="D2090" s="4" t="s">
        <v>30</v>
      </c>
      <c r="E2090" s="17">
        <v>750</v>
      </c>
      <c r="F2090" s="78">
        <v>42812</v>
      </c>
      <c r="G2090" s="17">
        <f t="shared" si="65"/>
        <v>750</v>
      </c>
      <c r="H2090" s="17">
        <f t="shared" si="66"/>
        <v>0</v>
      </c>
    </row>
    <row r="2091" spans="1:8" ht="15.75" x14ac:dyDescent="0.25">
      <c r="A2091" s="70">
        <v>42812</v>
      </c>
      <c r="B2091" s="71" t="s">
        <v>9901</v>
      </c>
      <c r="C2091" s="20">
        <v>104869</v>
      </c>
      <c r="D2091" s="4" t="s">
        <v>30</v>
      </c>
      <c r="E2091" s="17">
        <v>1891.4</v>
      </c>
      <c r="F2091" s="78">
        <v>42812</v>
      </c>
      <c r="G2091" s="17">
        <f t="shared" si="65"/>
        <v>1891.4</v>
      </c>
      <c r="H2091" s="17">
        <f t="shared" si="66"/>
        <v>0</v>
      </c>
    </row>
    <row r="2092" spans="1:8" ht="15.75" x14ac:dyDescent="0.25">
      <c r="A2092" s="70">
        <v>42812</v>
      </c>
      <c r="B2092" s="71" t="s">
        <v>9902</v>
      </c>
      <c r="C2092" s="20">
        <v>104870</v>
      </c>
      <c r="D2092" s="4" t="s">
        <v>1634</v>
      </c>
      <c r="E2092" s="17">
        <v>2080</v>
      </c>
      <c r="F2092" s="78">
        <v>42812</v>
      </c>
      <c r="G2092" s="17">
        <f t="shared" si="65"/>
        <v>2080</v>
      </c>
      <c r="H2092" s="17">
        <f t="shared" si="66"/>
        <v>0</v>
      </c>
    </row>
    <row r="2093" spans="1:8" ht="15.75" x14ac:dyDescent="0.25">
      <c r="A2093" s="70">
        <v>42812</v>
      </c>
      <c r="B2093" s="71" t="s">
        <v>9903</v>
      </c>
      <c r="C2093" s="20">
        <v>104871</v>
      </c>
      <c r="D2093" s="4" t="s">
        <v>12</v>
      </c>
      <c r="E2093" s="17">
        <v>3001.5</v>
      </c>
      <c r="F2093" s="78">
        <v>42812</v>
      </c>
      <c r="G2093" s="17">
        <f t="shared" si="65"/>
        <v>3001.5</v>
      </c>
      <c r="H2093" s="17">
        <f t="shared" si="66"/>
        <v>0</v>
      </c>
    </row>
    <row r="2094" spans="1:8" ht="15.75" x14ac:dyDescent="0.25">
      <c r="A2094" s="70">
        <v>42812</v>
      </c>
      <c r="B2094" s="71" t="s">
        <v>9904</v>
      </c>
      <c r="C2094" s="20">
        <v>104872</v>
      </c>
      <c r="D2094" s="4" t="s">
        <v>492</v>
      </c>
      <c r="E2094" s="17">
        <v>25813.200000000001</v>
      </c>
      <c r="F2094" s="78">
        <v>42816</v>
      </c>
      <c r="G2094" s="17">
        <f t="shared" si="65"/>
        <v>25813.200000000001</v>
      </c>
      <c r="H2094" s="17">
        <f t="shared" si="66"/>
        <v>0</v>
      </c>
    </row>
    <row r="2095" spans="1:8" ht="15.75" x14ac:dyDescent="0.25">
      <c r="A2095" s="70">
        <v>42812</v>
      </c>
      <c r="B2095" s="71" t="s">
        <v>9905</v>
      </c>
      <c r="C2095" s="20">
        <v>104873</v>
      </c>
      <c r="D2095" s="4" t="s">
        <v>879</v>
      </c>
      <c r="E2095" s="17">
        <v>2822.4</v>
      </c>
      <c r="F2095" s="78">
        <v>42812</v>
      </c>
      <c r="G2095" s="17">
        <f t="shared" si="65"/>
        <v>2822.4</v>
      </c>
      <c r="H2095" s="17">
        <f t="shared" si="66"/>
        <v>0</v>
      </c>
    </row>
    <row r="2096" spans="1:8" ht="15.75" x14ac:dyDescent="0.25">
      <c r="A2096" s="70">
        <v>42812</v>
      </c>
      <c r="B2096" s="71" t="s">
        <v>9906</v>
      </c>
      <c r="C2096" s="20">
        <v>104874</v>
      </c>
      <c r="D2096" s="4" t="s">
        <v>141</v>
      </c>
      <c r="E2096" s="17">
        <v>11356.9</v>
      </c>
      <c r="F2096" s="78">
        <v>42812</v>
      </c>
      <c r="G2096" s="17">
        <f t="shared" si="65"/>
        <v>11356.9</v>
      </c>
      <c r="H2096" s="17">
        <f t="shared" si="66"/>
        <v>0</v>
      </c>
    </row>
    <row r="2097" spans="1:8" ht="15.75" x14ac:dyDescent="0.25">
      <c r="A2097" s="70">
        <v>42812</v>
      </c>
      <c r="B2097" s="71" t="s">
        <v>9907</v>
      </c>
      <c r="C2097" s="20">
        <v>104875</v>
      </c>
      <c r="D2097" s="4" t="s">
        <v>7421</v>
      </c>
      <c r="E2097" s="17">
        <v>4254.5</v>
      </c>
      <c r="F2097" s="78">
        <v>42812</v>
      </c>
      <c r="G2097" s="17">
        <f t="shared" si="65"/>
        <v>4254.5</v>
      </c>
      <c r="H2097" s="17">
        <f t="shared" si="66"/>
        <v>0</v>
      </c>
    </row>
    <row r="2098" spans="1:8" ht="15.75" x14ac:dyDescent="0.25">
      <c r="A2098" s="70">
        <v>42812</v>
      </c>
      <c r="B2098" s="71" t="s">
        <v>9908</v>
      </c>
      <c r="C2098" s="20">
        <v>104876</v>
      </c>
      <c r="D2098" s="4" t="s">
        <v>9909</v>
      </c>
      <c r="E2098" s="17">
        <v>14407.2</v>
      </c>
      <c r="F2098" s="78">
        <v>42812</v>
      </c>
      <c r="G2098" s="17">
        <f t="shared" si="65"/>
        <v>14407.2</v>
      </c>
      <c r="H2098" s="17">
        <f t="shared" si="66"/>
        <v>0</v>
      </c>
    </row>
    <row r="2099" spans="1:8" ht="15.75" x14ac:dyDescent="0.25">
      <c r="A2099" s="70">
        <v>42812</v>
      </c>
      <c r="B2099" s="71" t="s">
        <v>9910</v>
      </c>
      <c r="C2099" s="20">
        <v>104877</v>
      </c>
      <c r="D2099" s="4" t="s">
        <v>1830</v>
      </c>
      <c r="E2099" s="17">
        <v>14468</v>
      </c>
      <c r="F2099" s="78">
        <v>42812</v>
      </c>
      <c r="G2099" s="17">
        <f t="shared" si="65"/>
        <v>14468</v>
      </c>
      <c r="H2099" s="17">
        <f t="shared" si="66"/>
        <v>0</v>
      </c>
    </row>
    <row r="2100" spans="1:8" ht="15.75" x14ac:dyDescent="0.25">
      <c r="A2100" s="70">
        <v>42812</v>
      </c>
      <c r="B2100" s="71" t="s">
        <v>9911</v>
      </c>
      <c r="C2100" s="20">
        <v>104878</v>
      </c>
      <c r="D2100" s="4" t="s">
        <v>125</v>
      </c>
      <c r="E2100" s="17">
        <v>8906.4</v>
      </c>
      <c r="F2100" s="78">
        <v>42812</v>
      </c>
      <c r="G2100" s="17">
        <f t="shared" si="65"/>
        <v>8906.4</v>
      </c>
      <c r="H2100" s="17">
        <f t="shared" si="66"/>
        <v>0</v>
      </c>
    </row>
    <row r="2101" spans="1:8" ht="15.75" x14ac:dyDescent="0.25">
      <c r="A2101" s="70">
        <v>42812</v>
      </c>
      <c r="B2101" s="71" t="s">
        <v>9912</v>
      </c>
      <c r="C2101" s="20">
        <v>104879</v>
      </c>
      <c r="D2101" s="4" t="s">
        <v>131</v>
      </c>
      <c r="E2101" s="17">
        <v>10715.2</v>
      </c>
      <c r="F2101" s="78">
        <v>42812</v>
      </c>
      <c r="G2101" s="17">
        <f t="shared" si="65"/>
        <v>10715.2</v>
      </c>
      <c r="H2101" s="17">
        <f t="shared" si="66"/>
        <v>0</v>
      </c>
    </row>
    <row r="2102" spans="1:8" ht="15.75" x14ac:dyDescent="0.25">
      <c r="A2102" s="70">
        <v>42812</v>
      </c>
      <c r="B2102" s="71" t="s">
        <v>9913</v>
      </c>
      <c r="C2102" s="20">
        <v>104880</v>
      </c>
      <c r="D2102" s="4" t="s">
        <v>470</v>
      </c>
      <c r="E2102" s="17">
        <v>14315</v>
      </c>
      <c r="F2102" s="78">
        <v>42812</v>
      </c>
      <c r="G2102" s="17">
        <f t="shared" si="65"/>
        <v>14315</v>
      </c>
      <c r="H2102" s="17">
        <f t="shared" si="66"/>
        <v>0</v>
      </c>
    </row>
    <row r="2103" spans="1:8" ht="15.75" x14ac:dyDescent="0.25">
      <c r="A2103" s="70">
        <v>42812</v>
      </c>
      <c r="B2103" s="71" t="s">
        <v>9914</v>
      </c>
      <c r="C2103" s="20">
        <v>104881</v>
      </c>
      <c r="D2103" s="4" t="s">
        <v>10</v>
      </c>
      <c r="E2103" s="17">
        <v>314238.05</v>
      </c>
      <c r="F2103" s="78">
        <v>42815</v>
      </c>
      <c r="G2103" s="17">
        <f t="shared" si="65"/>
        <v>314238.05</v>
      </c>
      <c r="H2103" s="17">
        <f t="shared" si="66"/>
        <v>0</v>
      </c>
    </row>
    <row r="2104" spans="1:8" ht="15.75" x14ac:dyDescent="0.25">
      <c r="A2104" s="70">
        <v>42812</v>
      </c>
      <c r="B2104" s="71" t="s">
        <v>9915</v>
      </c>
      <c r="C2104" s="20">
        <v>104882</v>
      </c>
      <c r="D2104" s="4" t="s">
        <v>10</v>
      </c>
      <c r="E2104" s="17">
        <v>48893.599999999999</v>
      </c>
      <c r="F2104" s="78">
        <v>42815</v>
      </c>
      <c r="G2104" s="17">
        <f t="shared" si="65"/>
        <v>48893.599999999999</v>
      </c>
      <c r="H2104" s="17">
        <f t="shared" si="66"/>
        <v>0</v>
      </c>
    </row>
    <row r="2105" spans="1:8" ht="15.75" x14ac:dyDescent="0.25">
      <c r="A2105" s="70">
        <v>42812</v>
      </c>
      <c r="B2105" s="71" t="s">
        <v>9916</v>
      </c>
      <c r="C2105" s="20">
        <v>104883</v>
      </c>
      <c r="D2105" s="15" t="s">
        <v>302</v>
      </c>
      <c r="E2105" s="16">
        <v>0</v>
      </c>
      <c r="F2105" s="145" t="s">
        <v>95</v>
      </c>
      <c r="G2105" s="16">
        <f t="shared" si="65"/>
        <v>0</v>
      </c>
      <c r="H2105" s="16">
        <f t="shared" si="66"/>
        <v>0</v>
      </c>
    </row>
    <row r="2106" spans="1:8" ht="15.75" x14ac:dyDescent="0.25">
      <c r="A2106" s="70">
        <v>42812</v>
      </c>
      <c r="B2106" s="71" t="s">
        <v>9917</v>
      </c>
      <c r="C2106" s="20">
        <v>104884</v>
      </c>
      <c r="D2106" s="4" t="s">
        <v>531</v>
      </c>
      <c r="E2106" s="17">
        <v>35315.699999999997</v>
      </c>
      <c r="F2106" s="78">
        <v>42812</v>
      </c>
      <c r="G2106" s="17">
        <f t="shared" si="65"/>
        <v>35315.699999999997</v>
      </c>
      <c r="H2106" s="17">
        <f t="shared" si="66"/>
        <v>0</v>
      </c>
    </row>
    <row r="2107" spans="1:8" ht="15.75" x14ac:dyDescent="0.25">
      <c r="A2107" s="70">
        <v>42812</v>
      </c>
      <c r="B2107" s="71" t="s">
        <v>9918</v>
      </c>
      <c r="C2107" s="20">
        <v>104885</v>
      </c>
      <c r="D2107" s="4" t="s">
        <v>264</v>
      </c>
      <c r="E2107" s="17">
        <v>14600</v>
      </c>
      <c r="F2107" s="78">
        <v>42812</v>
      </c>
      <c r="G2107" s="17">
        <f t="shared" si="65"/>
        <v>14600</v>
      </c>
      <c r="H2107" s="17">
        <f t="shared" si="66"/>
        <v>0</v>
      </c>
    </row>
    <row r="2108" spans="1:8" ht="15.75" x14ac:dyDescent="0.25">
      <c r="A2108" s="70">
        <v>42812</v>
      </c>
      <c r="B2108" s="71" t="s">
        <v>9919</v>
      </c>
      <c r="C2108" s="20">
        <v>104886</v>
      </c>
      <c r="D2108" s="4" t="s">
        <v>9920</v>
      </c>
      <c r="E2108" s="17">
        <v>783.8</v>
      </c>
      <c r="F2108" s="78">
        <v>42812</v>
      </c>
      <c r="G2108" s="17">
        <f t="shared" si="65"/>
        <v>783.8</v>
      </c>
      <c r="H2108" s="17">
        <f t="shared" si="66"/>
        <v>0</v>
      </c>
    </row>
    <row r="2109" spans="1:8" ht="15.75" x14ac:dyDescent="0.25">
      <c r="A2109" s="70">
        <v>42812</v>
      </c>
      <c r="B2109" s="71" t="s">
        <v>9921</v>
      </c>
      <c r="C2109" s="20">
        <v>104887</v>
      </c>
      <c r="D2109" s="4" t="s">
        <v>405</v>
      </c>
      <c r="E2109" s="17">
        <v>1516.8</v>
      </c>
      <c r="F2109" s="78">
        <v>42812</v>
      </c>
      <c r="G2109" s="17">
        <f t="shared" si="65"/>
        <v>1516.8</v>
      </c>
      <c r="H2109" s="17">
        <f t="shared" si="66"/>
        <v>0</v>
      </c>
    </row>
    <row r="2110" spans="1:8" ht="15.75" x14ac:dyDescent="0.25">
      <c r="A2110" s="70">
        <v>42812</v>
      </c>
      <c r="B2110" s="71" t="s">
        <v>9922</v>
      </c>
      <c r="C2110" s="20">
        <v>104888</v>
      </c>
      <c r="D2110" s="4" t="s">
        <v>7184</v>
      </c>
      <c r="E2110" s="17">
        <v>1089.5999999999999</v>
      </c>
      <c r="G2110" s="17">
        <f t="shared" si="65"/>
        <v>1089.5999999999999</v>
      </c>
      <c r="H2110" s="17">
        <f t="shared" si="66"/>
        <v>0</v>
      </c>
    </row>
    <row r="2111" spans="1:8" ht="15.75" x14ac:dyDescent="0.25">
      <c r="A2111" s="70">
        <v>42812</v>
      </c>
      <c r="B2111" s="71" t="s">
        <v>9923</v>
      </c>
      <c r="C2111" s="20">
        <v>104889</v>
      </c>
      <c r="D2111" s="4" t="s">
        <v>523</v>
      </c>
      <c r="E2111" s="17">
        <v>23338.799999999999</v>
      </c>
      <c r="F2111" s="78">
        <v>42823</v>
      </c>
      <c r="G2111" s="17">
        <f t="shared" si="65"/>
        <v>23338.799999999999</v>
      </c>
      <c r="H2111" s="17">
        <f t="shared" si="66"/>
        <v>0</v>
      </c>
    </row>
    <row r="2112" spans="1:8" ht="15.75" x14ac:dyDescent="0.25">
      <c r="A2112" s="70">
        <v>42812</v>
      </c>
      <c r="B2112" s="71" t="s">
        <v>9924</v>
      </c>
      <c r="C2112" s="20">
        <v>104890</v>
      </c>
      <c r="D2112" s="4" t="s">
        <v>2533</v>
      </c>
      <c r="E2112" s="17">
        <v>582.4</v>
      </c>
      <c r="G2112" s="17">
        <f t="shared" si="65"/>
        <v>582.4</v>
      </c>
      <c r="H2112" s="17">
        <f t="shared" si="66"/>
        <v>0</v>
      </c>
    </row>
    <row r="2113" spans="1:9" ht="15.75" x14ac:dyDescent="0.25">
      <c r="A2113" s="70">
        <v>42812</v>
      </c>
      <c r="B2113" s="71" t="s">
        <v>9925</v>
      </c>
      <c r="C2113" s="20">
        <v>104891</v>
      </c>
      <c r="D2113" s="4" t="s">
        <v>193</v>
      </c>
      <c r="E2113" s="17">
        <v>3717</v>
      </c>
      <c r="G2113" s="17">
        <f t="shared" si="65"/>
        <v>3717</v>
      </c>
      <c r="H2113" s="17">
        <f t="shared" si="66"/>
        <v>0</v>
      </c>
    </row>
    <row r="2114" spans="1:9" ht="15.75" x14ac:dyDescent="0.25">
      <c r="A2114" s="70">
        <v>42812</v>
      </c>
      <c r="B2114" s="71" t="s">
        <v>9926</v>
      </c>
      <c r="C2114" s="20">
        <v>104892</v>
      </c>
      <c r="D2114" s="4" t="s">
        <v>182</v>
      </c>
      <c r="E2114" s="17">
        <v>4800</v>
      </c>
      <c r="G2114" s="17">
        <f t="shared" si="65"/>
        <v>4800</v>
      </c>
      <c r="H2114" s="17">
        <f t="shared" si="66"/>
        <v>0</v>
      </c>
    </row>
    <row r="2115" spans="1:9" ht="15.75" x14ac:dyDescent="0.25">
      <c r="A2115" s="70">
        <v>42812</v>
      </c>
      <c r="B2115" s="71" t="s">
        <v>9927</v>
      </c>
      <c r="C2115" s="20">
        <v>104893</v>
      </c>
      <c r="D2115" s="4" t="s">
        <v>693</v>
      </c>
      <c r="E2115" s="17">
        <v>16319.2</v>
      </c>
      <c r="G2115" s="17">
        <f t="shared" si="65"/>
        <v>16319.2</v>
      </c>
      <c r="H2115" s="17">
        <f t="shared" si="66"/>
        <v>0</v>
      </c>
    </row>
    <row r="2116" spans="1:9" ht="15.75" x14ac:dyDescent="0.25">
      <c r="A2116" s="70">
        <v>42812</v>
      </c>
      <c r="B2116" s="71" t="s">
        <v>9928</v>
      </c>
      <c r="C2116" s="20">
        <v>104894</v>
      </c>
      <c r="D2116" s="4" t="s">
        <v>115</v>
      </c>
      <c r="E2116" s="17">
        <v>671.4</v>
      </c>
      <c r="F2116" s="78">
        <v>42812</v>
      </c>
      <c r="G2116" s="17">
        <f t="shared" ref="G2116:G2179" si="67">E2116</f>
        <v>671.4</v>
      </c>
      <c r="H2116" s="17">
        <f t="shared" ref="H2116:H2179" si="68">E2116-G2116</f>
        <v>0</v>
      </c>
    </row>
    <row r="2117" spans="1:9" ht="15.75" x14ac:dyDescent="0.25">
      <c r="A2117" s="70">
        <v>42812</v>
      </c>
      <c r="B2117" s="71" t="s">
        <v>9929</v>
      </c>
      <c r="C2117" s="20">
        <v>104895</v>
      </c>
      <c r="D2117" s="4" t="s">
        <v>10</v>
      </c>
      <c r="E2117" s="17">
        <v>78926.7</v>
      </c>
      <c r="F2117" s="83" t="s">
        <v>9930</v>
      </c>
      <c r="G2117" s="22">
        <f>14057.47+64869.23</f>
        <v>78926.7</v>
      </c>
      <c r="H2117" s="22">
        <f t="shared" si="68"/>
        <v>0</v>
      </c>
    </row>
    <row r="2118" spans="1:9" ht="15.75" x14ac:dyDescent="0.25">
      <c r="A2118" s="70">
        <v>42812</v>
      </c>
      <c r="B2118" s="71" t="s">
        <v>9931</v>
      </c>
      <c r="C2118" s="20">
        <v>104896</v>
      </c>
      <c r="D2118" s="4" t="s">
        <v>302</v>
      </c>
      <c r="E2118" s="17">
        <v>4992</v>
      </c>
      <c r="G2118" s="17">
        <f t="shared" si="67"/>
        <v>4992</v>
      </c>
      <c r="H2118" s="17">
        <f t="shared" si="68"/>
        <v>0</v>
      </c>
    </row>
    <row r="2119" spans="1:9" ht="15.75" x14ac:dyDescent="0.25">
      <c r="A2119" s="70">
        <v>42812</v>
      </c>
      <c r="B2119" s="71" t="s">
        <v>9932</v>
      </c>
      <c r="C2119" s="20">
        <v>104897</v>
      </c>
      <c r="D2119" s="4" t="s">
        <v>379</v>
      </c>
      <c r="E2119" s="17">
        <v>1204.8</v>
      </c>
      <c r="F2119" s="78">
        <v>42818</v>
      </c>
      <c r="G2119" s="17">
        <f t="shared" si="67"/>
        <v>1204.8</v>
      </c>
      <c r="H2119" s="17">
        <f t="shared" si="68"/>
        <v>0</v>
      </c>
      <c r="I2119" s="21"/>
    </row>
    <row r="2120" spans="1:9" ht="15.75" x14ac:dyDescent="0.25">
      <c r="A2120" s="70">
        <v>42812</v>
      </c>
      <c r="B2120" s="71" t="s">
        <v>9933</v>
      </c>
      <c r="C2120" s="20">
        <v>104898</v>
      </c>
      <c r="D2120" s="4" t="s">
        <v>118</v>
      </c>
      <c r="E2120" s="17">
        <v>2972.4</v>
      </c>
      <c r="F2120" s="78">
        <v>42812</v>
      </c>
      <c r="G2120" s="17">
        <f t="shared" si="67"/>
        <v>2972.4</v>
      </c>
      <c r="H2120" s="17">
        <f t="shared" si="68"/>
        <v>0</v>
      </c>
      <c r="I2120" s="21"/>
    </row>
    <row r="2121" spans="1:9" ht="15.75" x14ac:dyDescent="0.25">
      <c r="A2121" s="70">
        <v>42812</v>
      </c>
      <c r="B2121" s="71" t="s">
        <v>9934</v>
      </c>
      <c r="C2121" s="20">
        <v>104899</v>
      </c>
      <c r="D2121" s="4" t="s">
        <v>686</v>
      </c>
      <c r="E2121" s="17">
        <v>15102.2</v>
      </c>
      <c r="F2121" s="78">
        <v>42812</v>
      </c>
      <c r="G2121" s="17">
        <f t="shared" si="67"/>
        <v>15102.2</v>
      </c>
      <c r="H2121" s="17">
        <f t="shared" si="68"/>
        <v>0</v>
      </c>
      <c r="I2121" s="21"/>
    </row>
    <row r="2122" spans="1:9" ht="15.75" x14ac:dyDescent="0.25">
      <c r="A2122" s="70">
        <v>42812</v>
      </c>
      <c r="B2122" s="71" t="s">
        <v>9935</v>
      </c>
      <c r="C2122" s="20">
        <v>104900</v>
      </c>
      <c r="D2122" s="4" t="s">
        <v>358</v>
      </c>
      <c r="E2122" s="17">
        <v>32070.5</v>
      </c>
      <c r="G2122" s="17">
        <f t="shared" si="67"/>
        <v>32070.5</v>
      </c>
      <c r="H2122" s="17">
        <f t="shared" si="68"/>
        <v>0</v>
      </c>
      <c r="I2122" s="21"/>
    </row>
    <row r="2123" spans="1:9" ht="15.75" x14ac:dyDescent="0.25">
      <c r="A2123" s="70">
        <v>42812</v>
      </c>
      <c r="B2123" s="71" t="s">
        <v>9936</v>
      </c>
      <c r="C2123" s="20">
        <v>104901</v>
      </c>
      <c r="D2123" s="4" t="s">
        <v>21</v>
      </c>
      <c r="E2123" s="17">
        <v>43130.3</v>
      </c>
      <c r="F2123" s="78">
        <v>42825</v>
      </c>
      <c r="G2123" s="17">
        <f t="shared" si="67"/>
        <v>43130.3</v>
      </c>
      <c r="H2123" s="17">
        <f t="shared" si="68"/>
        <v>0</v>
      </c>
      <c r="I2123" s="21"/>
    </row>
    <row r="2124" spans="1:9" ht="15.75" x14ac:dyDescent="0.25">
      <c r="A2124" s="70">
        <v>42812</v>
      </c>
      <c r="B2124" s="71" t="s">
        <v>9937</v>
      </c>
      <c r="C2124" s="20">
        <v>104902</v>
      </c>
      <c r="D2124" s="4" t="s">
        <v>10</v>
      </c>
      <c r="E2124" s="17">
        <v>39851.5</v>
      </c>
      <c r="F2124" s="78">
        <v>42791</v>
      </c>
      <c r="G2124" s="17">
        <f t="shared" si="67"/>
        <v>39851.5</v>
      </c>
      <c r="H2124" s="17">
        <f t="shared" si="68"/>
        <v>0</v>
      </c>
      <c r="I2124" s="21"/>
    </row>
    <row r="2125" spans="1:9" ht="15.75" x14ac:dyDescent="0.25">
      <c r="A2125" s="70">
        <v>42812</v>
      </c>
      <c r="B2125" s="71" t="s">
        <v>9938</v>
      </c>
      <c r="C2125" s="20">
        <v>104903</v>
      </c>
      <c r="D2125" s="4" t="s">
        <v>222</v>
      </c>
      <c r="E2125" s="17">
        <v>13500</v>
      </c>
      <c r="F2125" s="78">
        <v>43062</v>
      </c>
      <c r="G2125" s="17">
        <f t="shared" si="67"/>
        <v>13500</v>
      </c>
      <c r="H2125" s="17">
        <f t="shared" si="68"/>
        <v>0</v>
      </c>
      <c r="I2125" s="21"/>
    </row>
    <row r="2126" spans="1:9" ht="15.75" x14ac:dyDescent="0.25">
      <c r="A2126" s="70">
        <v>42812</v>
      </c>
      <c r="B2126" s="71" t="s">
        <v>9939</v>
      </c>
      <c r="C2126" s="20">
        <v>104904</v>
      </c>
      <c r="D2126" s="4" t="s">
        <v>222</v>
      </c>
      <c r="E2126" s="17">
        <v>23755.8</v>
      </c>
      <c r="F2126" s="83" t="s">
        <v>9940</v>
      </c>
      <c r="G2126" s="22">
        <f>138+23617.8</f>
        <v>23755.8</v>
      </c>
      <c r="H2126" s="22">
        <f t="shared" si="68"/>
        <v>0</v>
      </c>
      <c r="I2126" s="21"/>
    </row>
    <row r="2127" spans="1:9" ht="15.75" x14ac:dyDescent="0.25">
      <c r="A2127" s="70">
        <v>42812</v>
      </c>
      <c r="B2127" s="71" t="s">
        <v>9941</v>
      </c>
      <c r="C2127" s="20">
        <v>104905</v>
      </c>
      <c r="D2127" s="4" t="s">
        <v>10</v>
      </c>
      <c r="E2127" s="17">
        <v>8080</v>
      </c>
      <c r="F2127" s="78">
        <v>42791</v>
      </c>
      <c r="G2127" s="17">
        <f t="shared" si="67"/>
        <v>8080</v>
      </c>
      <c r="H2127" s="17">
        <f t="shared" si="68"/>
        <v>0</v>
      </c>
      <c r="I2127" s="21"/>
    </row>
    <row r="2128" spans="1:9" ht="15.75" x14ac:dyDescent="0.25">
      <c r="A2128" s="70">
        <v>42812</v>
      </c>
      <c r="B2128" s="71" t="s">
        <v>9942</v>
      </c>
      <c r="C2128" s="20">
        <v>104906</v>
      </c>
      <c r="D2128" s="4" t="s">
        <v>222</v>
      </c>
      <c r="E2128" s="17">
        <v>384552</v>
      </c>
      <c r="F2128" s="78">
        <v>43062</v>
      </c>
      <c r="G2128" s="17">
        <f t="shared" si="67"/>
        <v>384552</v>
      </c>
      <c r="H2128" s="17">
        <f t="shared" si="68"/>
        <v>0</v>
      </c>
      <c r="I2128" s="21"/>
    </row>
    <row r="2129" spans="1:9" ht="15.75" x14ac:dyDescent="0.25">
      <c r="A2129" s="70">
        <v>42812</v>
      </c>
      <c r="B2129" s="71" t="s">
        <v>9943</v>
      </c>
      <c r="C2129" s="20">
        <v>104907</v>
      </c>
      <c r="D2129" s="4" t="s">
        <v>222</v>
      </c>
      <c r="E2129" s="17">
        <v>399127.5</v>
      </c>
      <c r="F2129" s="78">
        <v>43062</v>
      </c>
      <c r="G2129" s="17">
        <f t="shared" si="67"/>
        <v>399127.5</v>
      </c>
      <c r="H2129" s="17">
        <f t="shared" si="68"/>
        <v>0</v>
      </c>
      <c r="I2129" s="21"/>
    </row>
    <row r="2130" spans="1:9" ht="15.75" x14ac:dyDescent="0.25">
      <c r="A2130" s="70">
        <v>42812</v>
      </c>
      <c r="B2130" s="71" t="s">
        <v>9944</v>
      </c>
      <c r="C2130" s="20">
        <v>104908</v>
      </c>
      <c r="D2130" s="4" t="s">
        <v>9112</v>
      </c>
      <c r="E2130" s="17">
        <v>10312</v>
      </c>
      <c r="G2130" s="17">
        <f t="shared" si="67"/>
        <v>10312</v>
      </c>
      <c r="H2130" s="17">
        <f t="shared" si="68"/>
        <v>0</v>
      </c>
      <c r="I2130" s="21"/>
    </row>
    <row r="2131" spans="1:9" ht="15.75" x14ac:dyDescent="0.25">
      <c r="A2131" s="70">
        <v>42812</v>
      </c>
      <c r="B2131" s="71" t="s">
        <v>9945</v>
      </c>
      <c r="C2131" s="20">
        <v>104909</v>
      </c>
      <c r="D2131" s="4" t="s">
        <v>472</v>
      </c>
      <c r="E2131" s="17">
        <v>1404</v>
      </c>
      <c r="F2131" s="78">
        <v>42816</v>
      </c>
      <c r="G2131" s="17">
        <f t="shared" si="67"/>
        <v>1404</v>
      </c>
      <c r="H2131" s="17">
        <f t="shared" si="68"/>
        <v>0</v>
      </c>
      <c r="I2131" s="21"/>
    </row>
    <row r="2132" spans="1:9" ht="15.75" x14ac:dyDescent="0.25">
      <c r="A2132" s="70">
        <v>42812</v>
      </c>
      <c r="B2132" s="71" t="s">
        <v>9946</v>
      </c>
      <c r="C2132" s="20">
        <v>104910</v>
      </c>
      <c r="D2132" s="4" t="s">
        <v>921</v>
      </c>
      <c r="E2132" s="17">
        <v>10307.1</v>
      </c>
      <c r="F2132" s="78">
        <v>42812</v>
      </c>
      <c r="G2132" s="17">
        <f t="shared" si="67"/>
        <v>10307.1</v>
      </c>
      <c r="H2132" s="17">
        <f t="shared" si="68"/>
        <v>0</v>
      </c>
      <c r="I2132" s="21"/>
    </row>
    <row r="2133" spans="1:9" ht="15.75" x14ac:dyDescent="0.25">
      <c r="A2133" s="70">
        <v>42812</v>
      </c>
      <c r="B2133" s="71" t="s">
        <v>9947</v>
      </c>
      <c r="C2133" s="20">
        <v>104911</v>
      </c>
      <c r="D2133" s="4" t="s">
        <v>10</v>
      </c>
      <c r="E2133" s="17">
        <v>47407.6</v>
      </c>
      <c r="F2133" s="78">
        <v>42791</v>
      </c>
      <c r="G2133" s="17">
        <f t="shared" si="67"/>
        <v>47407.6</v>
      </c>
      <c r="H2133" s="17">
        <f t="shared" si="68"/>
        <v>0</v>
      </c>
      <c r="I2133" s="21"/>
    </row>
    <row r="2134" spans="1:9" ht="15.75" x14ac:dyDescent="0.25">
      <c r="A2134" s="70">
        <v>42812</v>
      </c>
      <c r="B2134" s="71" t="s">
        <v>9948</v>
      </c>
      <c r="C2134" s="20">
        <v>104912</v>
      </c>
      <c r="D2134" s="4" t="s">
        <v>354</v>
      </c>
      <c r="E2134" s="17">
        <v>601.4</v>
      </c>
      <c r="F2134" s="78">
        <v>42812</v>
      </c>
      <c r="G2134" s="17">
        <f t="shared" si="67"/>
        <v>601.4</v>
      </c>
      <c r="H2134" s="17">
        <f t="shared" si="68"/>
        <v>0</v>
      </c>
      <c r="I2134" s="21"/>
    </row>
    <row r="2135" spans="1:9" ht="15.75" x14ac:dyDescent="0.25">
      <c r="A2135" s="70">
        <v>42812</v>
      </c>
      <c r="B2135" s="71" t="s">
        <v>9949</v>
      </c>
      <c r="C2135" s="20">
        <v>104913</v>
      </c>
      <c r="D2135" s="4" t="s">
        <v>430</v>
      </c>
      <c r="E2135" s="17">
        <v>2649.6</v>
      </c>
      <c r="F2135" s="78">
        <v>42812</v>
      </c>
      <c r="G2135" s="17">
        <f t="shared" si="67"/>
        <v>2649.6</v>
      </c>
      <c r="H2135" s="17">
        <f t="shared" si="68"/>
        <v>0</v>
      </c>
      <c r="I2135" s="21"/>
    </row>
    <row r="2136" spans="1:9" ht="15.75" x14ac:dyDescent="0.25">
      <c r="A2136" s="70">
        <v>42813</v>
      </c>
      <c r="B2136" s="71" t="s">
        <v>9950</v>
      </c>
      <c r="C2136" s="20">
        <v>104914</v>
      </c>
      <c r="D2136" s="4" t="s">
        <v>28</v>
      </c>
      <c r="E2136" s="17">
        <v>4470.3999999999996</v>
      </c>
      <c r="G2136" s="17">
        <f t="shared" si="67"/>
        <v>4470.3999999999996</v>
      </c>
      <c r="H2136" s="17">
        <f t="shared" si="68"/>
        <v>0</v>
      </c>
      <c r="I2136" s="21"/>
    </row>
    <row r="2137" spans="1:9" ht="15.75" x14ac:dyDescent="0.25">
      <c r="A2137" s="70">
        <v>42813</v>
      </c>
      <c r="B2137" s="71" t="s">
        <v>9951</v>
      </c>
      <c r="C2137" s="20">
        <v>104915</v>
      </c>
      <c r="D2137" s="4" t="s">
        <v>231</v>
      </c>
      <c r="E2137" s="17">
        <v>5647.65</v>
      </c>
      <c r="G2137" s="17">
        <f t="shared" si="67"/>
        <v>5647.65</v>
      </c>
      <c r="H2137" s="17">
        <f t="shared" si="68"/>
        <v>0</v>
      </c>
      <c r="I2137" s="21"/>
    </row>
    <row r="2138" spans="1:9" ht="15.75" x14ac:dyDescent="0.25">
      <c r="A2138" s="70">
        <v>42813</v>
      </c>
      <c r="B2138" s="71" t="s">
        <v>9952</v>
      </c>
      <c r="C2138" s="20">
        <v>104916</v>
      </c>
      <c r="D2138" s="4" t="s">
        <v>17</v>
      </c>
      <c r="E2138" s="17">
        <v>5040</v>
      </c>
      <c r="G2138" s="17">
        <f t="shared" si="67"/>
        <v>5040</v>
      </c>
      <c r="H2138" s="17">
        <f t="shared" si="68"/>
        <v>0</v>
      </c>
      <c r="I2138" s="21"/>
    </row>
    <row r="2139" spans="1:9" ht="15.75" x14ac:dyDescent="0.25">
      <c r="A2139" s="70">
        <v>42813</v>
      </c>
      <c r="B2139" s="71" t="s">
        <v>9953</v>
      </c>
      <c r="C2139" s="20">
        <v>104917</v>
      </c>
      <c r="D2139" s="4" t="s">
        <v>721</v>
      </c>
      <c r="E2139" s="17">
        <v>7741.6</v>
      </c>
      <c r="G2139" s="17">
        <f t="shared" si="67"/>
        <v>7741.6</v>
      </c>
      <c r="H2139" s="17">
        <f t="shared" si="68"/>
        <v>0</v>
      </c>
      <c r="I2139" s="21"/>
    </row>
    <row r="2140" spans="1:9" ht="15.75" x14ac:dyDescent="0.25">
      <c r="A2140" s="70">
        <v>42813</v>
      </c>
      <c r="B2140" s="71" t="s">
        <v>9954</v>
      </c>
      <c r="C2140" s="20">
        <v>104918</v>
      </c>
      <c r="D2140" s="4" t="s">
        <v>1786</v>
      </c>
      <c r="E2140" s="17">
        <v>7848</v>
      </c>
      <c r="G2140" s="17">
        <f t="shared" si="67"/>
        <v>7848</v>
      </c>
      <c r="H2140" s="17">
        <f t="shared" si="68"/>
        <v>0</v>
      </c>
      <c r="I2140" s="21"/>
    </row>
    <row r="2141" spans="1:9" ht="15.75" x14ac:dyDescent="0.25">
      <c r="A2141" s="70">
        <v>42813</v>
      </c>
      <c r="B2141" s="71" t="s">
        <v>9955</v>
      </c>
      <c r="C2141" s="20">
        <v>104919</v>
      </c>
      <c r="D2141" s="4" t="s">
        <v>231</v>
      </c>
      <c r="E2141" s="17">
        <v>34477.5</v>
      </c>
      <c r="G2141" s="17">
        <f t="shared" si="67"/>
        <v>34477.5</v>
      </c>
      <c r="H2141" s="17">
        <f t="shared" si="68"/>
        <v>0</v>
      </c>
      <c r="I2141" s="21"/>
    </row>
    <row r="2142" spans="1:9" ht="15.75" x14ac:dyDescent="0.25">
      <c r="A2142" s="70">
        <v>42813</v>
      </c>
      <c r="B2142" s="71" t="s">
        <v>9956</v>
      </c>
      <c r="C2142" s="20">
        <v>104920</v>
      </c>
      <c r="D2142" s="4" t="s">
        <v>67</v>
      </c>
      <c r="E2142" s="17">
        <v>18397.400000000001</v>
      </c>
      <c r="G2142" s="17">
        <f t="shared" si="67"/>
        <v>18397.400000000001</v>
      </c>
      <c r="H2142" s="17">
        <f t="shared" si="68"/>
        <v>0</v>
      </c>
      <c r="I2142" s="21"/>
    </row>
    <row r="2143" spans="1:9" ht="15.75" x14ac:dyDescent="0.25">
      <c r="A2143" s="70">
        <v>42813</v>
      </c>
      <c r="B2143" s="71" t="s">
        <v>9957</v>
      </c>
      <c r="C2143" s="20">
        <v>104921</v>
      </c>
      <c r="D2143" s="4" t="s">
        <v>69</v>
      </c>
      <c r="E2143" s="17">
        <v>1269</v>
      </c>
      <c r="G2143" s="17">
        <f t="shared" si="67"/>
        <v>1269</v>
      </c>
      <c r="H2143" s="17">
        <f t="shared" si="68"/>
        <v>0</v>
      </c>
      <c r="I2143" s="21"/>
    </row>
    <row r="2144" spans="1:9" ht="15.75" x14ac:dyDescent="0.25">
      <c r="A2144" s="70">
        <v>42813</v>
      </c>
      <c r="B2144" s="71" t="s">
        <v>9958</v>
      </c>
      <c r="C2144" s="20">
        <v>104922</v>
      </c>
      <c r="D2144" s="4" t="s">
        <v>47</v>
      </c>
      <c r="E2144" s="17">
        <v>3067.8</v>
      </c>
      <c r="G2144" s="17">
        <f t="shared" si="67"/>
        <v>3067.8</v>
      </c>
      <c r="H2144" s="17">
        <f t="shared" si="68"/>
        <v>0</v>
      </c>
      <c r="I2144" s="21"/>
    </row>
    <row r="2145" spans="1:9" ht="15.75" x14ac:dyDescent="0.25">
      <c r="A2145" s="70">
        <v>42813</v>
      </c>
      <c r="B2145" s="71" t="s">
        <v>9959</v>
      </c>
      <c r="C2145" s="20">
        <v>104923</v>
      </c>
      <c r="D2145" s="4" t="s">
        <v>26</v>
      </c>
      <c r="E2145" s="17">
        <v>23547.360000000001</v>
      </c>
      <c r="G2145" s="17">
        <f t="shared" si="67"/>
        <v>23547.360000000001</v>
      </c>
      <c r="H2145" s="17">
        <f t="shared" si="68"/>
        <v>0</v>
      </c>
      <c r="I2145" s="21"/>
    </row>
    <row r="2146" spans="1:9" ht="15.75" x14ac:dyDescent="0.25">
      <c r="A2146" s="70">
        <v>42813</v>
      </c>
      <c r="B2146" s="71" t="s">
        <v>9960</v>
      </c>
      <c r="C2146" s="20">
        <v>104924</v>
      </c>
      <c r="D2146" s="4" t="s">
        <v>10</v>
      </c>
      <c r="E2146" s="17">
        <v>15767.9</v>
      </c>
      <c r="F2146" s="78">
        <v>42791</v>
      </c>
      <c r="G2146" s="17">
        <f t="shared" si="67"/>
        <v>15767.9</v>
      </c>
      <c r="H2146" s="17">
        <f t="shared" si="68"/>
        <v>0</v>
      </c>
      <c r="I2146" s="21"/>
    </row>
    <row r="2147" spans="1:9" ht="15.75" x14ac:dyDescent="0.25">
      <c r="A2147" s="70">
        <v>42813</v>
      </c>
      <c r="B2147" s="71" t="s">
        <v>9961</v>
      </c>
      <c r="C2147" s="20">
        <v>104925</v>
      </c>
      <c r="D2147" s="4" t="s">
        <v>143</v>
      </c>
      <c r="E2147" s="17">
        <v>2562.1999999999998</v>
      </c>
      <c r="G2147" s="17">
        <f t="shared" si="67"/>
        <v>2562.1999999999998</v>
      </c>
      <c r="H2147" s="17">
        <f t="shared" si="68"/>
        <v>0</v>
      </c>
      <c r="I2147" s="21"/>
    </row>
    <row r="2148" spans="1:9" ht="15.75" x14ac:dyDescent="0.25">
      <c r="A2148" s="70">
        <v>42813</v>
      </c>
      <c r="B2148" s="71" t="s">
        <v>9962</v>
      </c>
      <c r="C2148" s="20">
        <v>104926</v>
      </c>
      <c r="D2148" s="4" t="s">
        <v>17</v>
      </c>
      <c r="E2148" s="17">
        <v>240</v>
      </c>
      <c r="G2148" s="17">
        <f t="shared" si="67"/>
        <v>240</v>
      </c>
      <c r="H2148" s="17">
        <f t="shared" si="68"/>
        <v>0</v>
      </c>
      <c r="I2148" s="21"/>
    </row>
    <row r="2149" spans="1:9" ht="15.75" x14ac:dyDescent="0.25">
      <c r="A2149" s="70">
        <v>42813</v>
      </c>
      <c r="B2149" s="71" t="s">
        <v>9963</v>
      </c>
      <c r="C2149" s="20">
        <v>104927</v>
      </c>
      <c r="D2149" s="4" t="s">
        <v>111</v>
      </c>
      <c r="E2149" s="17">
        <v>2509</v>
      </c>
      <c r="G2149" s="17">
        <f t="shared" si="67"/>
        <v>2509</v>
      </c>
      <c r="H2149" s="17">
        <f t="shared" si="68"/>
        <v>0</v>
      </c>
      <c r="I2149" s="21"/>
    </row>
    <row r="2150" spans="1:9" ht="15.75" x14ac:dyDescent="0.25">
      <c r="A2150" s="70">
        <v>42813</v>
      </c>
      <c r="B2150" s="71" t="s">
        <v>9964</v>
      </c>
      <c r="C2150" s="20">
        <v>104928</v>
      </c>
      <c r="D2150" s="4" t="s">
        <v>3426</v>
      </c>
      <c r="E2150" s="17">
        <v>1733</v>
      </c>
      <c r="G2150" s="17">
        <f t="shared" si="67"/>
        <v>1733</v>
      </c>
      <c r="H2150" s="17">
        <f t="shared" si="68"/>
        <v>0</v>
      </c>
      <c r="I2150" s="21"/>
    </row>
    <row r="2151" spans="1:9" ht="15.75" x14ac:dyDescent="0.25">
      <c r="A2151" s="70">
        <v>42813</v>
      </c>
      <c r="B2151" s="71" t="s">
        <v>9965</v>
      </c>
      <c r="C2151" s="20">
        <v>104929</v>
      </c>
      <c r="D2151" s="4" t="s">
        <v>30</v>
      </c>
      <c r="E2151" s="17">
        <v>432</v>
      </c>
      <c r="G2151" s="17">
        <f t="shared" si="67"/>
        <v>432</v>
      </c>
      <c r="H2151" s="17">
        <f t="shared" si="68"/>
        <v>0</v>
      </c>
      <c r="I2151" s="21"/>
    </row>
    <row r="2152" spans="1:9" ht="15.75" x14ac:dyDescent="0.25">
      <c r="A2152" s="70">
        <v>42813</v>
      </c>
      <c r="B2152" s="71" t="s">
        <v>9966</v>
      </c>
      <c r="C2152" s="20">
        <v>104930</v>
      </c>
      <c r="D2152" s="4" t="s">
        <v>1090</v>
      </c>
      <c r="E2152" s="17">
        <v>4647.3</v>
      </c>
      <c r="G2152" s="17">
        <f t="shared" si="67"/>
        <v>4647.3</v>
      </c>
      <c r="H2152" s="17">
        <f t="shared" si="68"/>
        <v>0</v>
      </c>
      <c r="I2152" s="21"/>
    </row>
    <row r="2153" spans="1:9" ht="15.75" x14ac:dyDescent="0.25">
      <c r="A2153" s="70">
        <v>42813</v>
      </c>
      <c r="B2153" s="71" t="s">
        <v>9967</v>
      </c>
      <c r="C2153" s="20">
        <v>104931</v>
      </c>
      <c r="D2153" s="4" t="s">
        <v>1968</v>
      </c>
      <c r="E2153" s="17">
        <v>5583</v>
      </c>
      <c r="G2153" s="17">
        <f t="shared" si="67"/>
        <v>5583</v>
      </c>
      <c r="H2153" s="17">
        <f t="shared" si="68"/>
        <v>0</v>
      </c>
      <c r="I2153" s="21"/>
    </row>
    <row r="2154" spans="1:9" ht="15.75" x14ac:dyDescent="0.25">
      <c r="A2154" s="70">
        <v>42813</v>
      </c>
      <c r="B2154" s="71" t="s">
        <v>9968</v>
      </c>
      <c r="C2154" s="20">
        <v>104932</v>
      </c>
      <c r="D2154" s="4" t="s">
        <v>1645</v>
      </c>
      <c r="E2154" s="17">
        <v>1173.2</v>
      </c>
      <c r="G2154" s="17">
        <f t="shared" si="67"/>
        <v>1173.2</v>
      </c>
      <c r="H2154" s="17">
        <f t="shared" si="68"/>
        <v>0</v>
      </c>
      <c r="I2154" s="21"/>
    </row>
    <row r="2155" spans="1:9" ht="15.75" x14ac:dyDescent="0.25">
      <c r="A2155" s="70">
        <v>42813</v>
      </c>
      <c r="B2155" s="71" t="s">
        <v>9969</v>
      </c>
      <c r="C2155" s="20">
        <v>104933</v>
      </c>
      <c r="D2155" s="4" t="s">
        <v>1126</v>
      </c>
      <c r="E2155" s="17">
        <v>22273</v>
      </c>
      <c r="G2155" s="17">
        <f t="shared" si="67"/>
        <v>22273</v>
      </c>
      <c r="H2155" s="17">
        <f t="shared" si="68"/>
        <v>0</v>
      </c>
      <c r="I2155" s="21"/>
    </row>
    <row r="2156" spans="1:9" ht="15.75" x14ac:dyDescent="0.25">
      <c r="A2156" s="70">
        <v>42813</v>
      </c>
      <c r="B2156" s="71" t="s">
        <v>9970</v>
      </c>
      <c r="C2156" s="20">
        <v>104934</v>
      </c>
      <c r="D2156" s="4" t="s">
        <v>240</v>
      </c>
      <c r="E2156" s="17">
        <v>4237.8</v>
      </c>
      <c r="G2156" s="17">
        <f t="shared" si="67"/>
        <v>4237.8</v>
      </c>
      <c r="H2156" s="17">
        <f t="shared" si="68"/>
        <v>0</v>
      </c>
      <c r="I2156" s="21"/>
    </row>
    <row r="2157" spans="1:9" ht="15.75" x14ac:dyDescent="0.25">
      <c r="A2157" s="70">
        <v>42813</v>
      </c>
      <c r="B2157" s="71" t="s">
        <v>9971</v>
      </c>
      <c r="C2157" s="20">
        <v>104935</v>
      </c>
      <c r="D2157" s="4" t="s">
        <v>21</v>
      </c>
      <c r="E2157" s="17">
        <v>43199.199999999997</v>
      </c>
      <c r="F2157" s="78">
        <v>42832</v>
      </c>
      <c r="G2157" s="17">
        <f t="shared" si="67"/>
        <v>43199.199999999997</v>
      </c>
      <c r="H2157" s="17">
        <f t="shared" si="68"/>
        <v>0</v>
      </c>
      <c r="I2157" s="21"/>
    </row>
    <row r="2158" spans="1:9" ht="15.75" x14ac:dyDescent="0.25">
      <c r="A2158" s="70">
        <v>42813</v>
      </c>
      <c r="B2158" s="71" t="s">
        <v>9972</v>
      </c>
      <c r="C2158" s="20">
        <v>104936</v>
      </c>
      <c r="D2158" s="4" t="s">
        <v>226</v>
      </c>
      <c r="E2158" s="17">
        <v>1627.6</v>
      </c>
      <c r="G2158" s="17">
        <f t="shared" si="67"/>
        <v>1627.6</v>
      </c>
      <c r="H2158" s="17">
        <f t="shared" si="68"/>
        <v>0</v>
      </c>
      <c r="I2158" s="21"/>
    </row>
    <row r="2159" spans="1:9" ht="15.75" x14ac:dyDescent="0.25">
      <c r="A2159" s="70">
        <v>42813</v>
      </c>
      <c r="B2159" s="71" t="s">
        <v>9973</v>
      </c>
      <c r="C2159" s="20">
        <v>104937</v>
      </c>
      <c r="D2159" s="4" t="s">
        <v>222</v>
      </c>
      <c r="E2159" s="17">
        <v>11795.7</v>
      </c>
      <c r="F2159" s="78">
        <v>43062</v>
      </c>
      <c r="G2159" s="17">
        <f t="shared" si="67"/>
        <v>11795.7</v>
      </c>
      <c r="H2159" s="17">
        <f t="shared" si="68"/>
        <v>0</v>
      </c>
      <c r="I2159" s="21"/>
    </row>
    <row r="2160" spans="1:9" ht="15.75" x14ac:dyDescent="0.25">
      <c r="A2160" s="70">
        <v>42813</v>
      </c>
      <c r="B2160" s="71" t="s">
        <v>9974</v>
      </c>
      <c r="C2160" s="20">
        <v>104938</v>
      </c>
      <c r="D2160" s="4" t="s">
        <v>476</v>
      </c>
      <c r="E2160" s="17">
        <v>13034.1</v>
      </c>
      <c r="F2160" s="78">
        <v>43062</v>
      </c>
      <c r="G2160" s="17">
        <f t="shared" si="67"/>
        <v>13034.1</v>
      </c>
      <c r="H2160" s="17">
        <f t="shared" si="68"/>
        <v>0</v>
      </c>
      <c r="I2160" s="21"/>
    </row>
    <row r="2161" spans="1:9" ht="15.75" x14ac:dyDescent="0.25">
      <c r="A2161" s="70">
        <v>42813</v>
      </c>
      <c r="B2161" s="71" t="s">
        <v>9975</v>
      </c>
      <c r="C2161" s="20">
        <v>104939</v>
      </c>
      <c r="D2161" s="4" t="s">
        <v>12</v>
      </c>
      <c r="E2161" s="17">
        <v>2075.1</v>
      </c>
      <c r="G2161" s="17">
        <f t="shared" si="67"/>
        <v>2075.1</v>
      </c>
      <c r="H2161" s="17">
        <f t="shared" si="68"/>
        <v>0</v>
      </c>
      <c r="I2161" s="21"/>
    </row>
    <row r="2162" spans="1:9" ht="15.75" x14ac:dyDescent="0.25">
      <c r="A2162" s="70">
        <v>42813</v>
      </c>
      <c r="B2162" s="71" t="s">
        <v>9976</v>
      </c>
      <c r="C2162" s="20">
        <v>104940</v>
      </c>
      <c r="D2162" s="4" t="s">
        <v>305</v>
      </c>
      <c r="E2162" s="17">
        <v>3003</v>
      </c>
      <c r="F2162" s="78">
        <v>42815</v>
      </c>
      <c r="G2162" s="17">
        <f t="shared" si="67"/>
        <v>3003</v>
      </c>
      <c r="H2162" s="17">
        <f t="shared" si="68"/>
        <v>0</v>
      </c>
      <c r="I2162" s="21"/>
    </row>
    <row r="2163" spans="1:9" ht="15.75" x14ac:dyDescent="0.25">
      <c r="A2163" s="70">
        <v>42813</v>
      </c>
      <c r="B2163" s="71" t="s">
        <v>9977</v>
      </c>
      <c r="C2163" s="20">
        <v>104941</v>
      </c>
      <c r="D2163" s="4" t="s">
        <v>157</v>
      </c>
      <c r="E2163" s="17">
        <v>23130.5</v>
      </c>
      <c r="G2163" s="17">
        <f t="shared" si="67"/>
        <v>23130.5</v>
      </c>
      <c r="H2163" s="17">
        <f t="shared" si="68"/>
        <v>0</v>
      </c>
      <c r="I2163" s="21"/>
    </row>
    <row r="2164" spans="1:9" ht="15.75" x14ac:dyDescent="0.25">
      <c r="A2164" s="70">
        <v>42813</v>
      </c>
      <c r="B2164" s="71" t="s">
        <v>9978</v>
      </c>
      <c r="C2164" s="20">
        <v>104942</v>
      </c>
      <c r="D2164" s="4" t="s">
        <v>168</v>
      </c>
      <c r="E2164" s="17">
        <v>976.8</v>
      </c>
      <c r="G2164" s="17">
        <f t="shared" si="67"/>
        <v>976.8</v>
      </c>
      <c r="H2164" s="17">
        <f t="shared" si="68"/>
        <v>0</v>
      </c>
      <c r="I2164" s="21"/>
    </row>
    <row r="2165" spans="1:9" ht="15.75" x14ac:dyDescent="0.25">
      <c r="A2165" s="70">
        <v>42813</v>
      </c>
      <c r="B2165" s="71" t="s">
        <v>9979</v>
      </c>
      <c r="C2165" s="20">
        <v>104943</v>
      </c>
      <c r="D2165" s="4" t="s">
        <v>85</v>
      </c>
      <c r="E2165" s="17">
        <v>12337.5</v>
      </c>
      <c r="G2165" s="17">
        <f t="shared" si="67"/>
        <v>12337.5</v>
      </c>
      <c r="H2165" s="17">
        <f t="shared" si="68"/>
        <v>0</v>
      </c>
      <c r="I2165" s="21"/>
    </row>
    <row r="2166" spans="1:9" ht="15.75" x14ac:dyDescent="0.25">
      <c r="A2166" s="70">
        <v>42813</v>
      </c>
      <c r="B2166" s="71" t="s">
        <v>9980</v>
      </c>
      <c r="C2166" s="20">
        <v>104944</v>
      </c>
      <c r="D2166" s="4" t="s">
        <v>168</v>
      </c>
      <c r="E2166" s="17">
        <v>16.899999999999999</v>
      </c>
      <c r="G2166" s="17">
        <f t="shared" si="67"/>
        <v>16.899999999999999</v>
      </c>
      <c r="H2166" s="17">
        <f t="shared" si="68"/>
        <v>0</v>
      </c>
      <c r="I2166" s="23"/>
    </row>
    <row r="2167" spans="1:9" ht="15.75" x14ac:dyDescent="0.25">
      <c r="A2167" s="70">
        <v>42813</v>
      </c>
      <c r="B2167" s="71" t="s">
        <v>9981</v>
      </c>
      <c r="C2167" s="20">
        <v>104945</v>
      </c>
      <c r="D2167" s="4" t="s">
        <v>289</v>
      </c>
      <c r="E2167" s="17">
        <v>107124.75</v>
      </c>
      <c r="G2167" s="17">
        <f t="shared" si="67"/>
        <v>107124.75</v>
      </c>
      <c r="H2167" s="17">
        <f t="shared" si="68"/>
        <v>0</v>
      </c>
      <c r="I2167" s="23"/>
    </row>
    <row r="2168" spans="1:9" ht="15.75" x14ac:dyDescent="0.25">
      <c r="A2168" s="70">
        <v>42813</v>
      </c>
      <c r="B2168" s="71" t="s">
        <v>9982</v>
      </c>
      <c r="C2168" s="20">
        <v>104946</v>
      </c>
      <c r="D2168" s="4" t="s">
        <v>289</v>
      </c>
      <c r="E2168" s="17">
        <v>106205.4</v>
      </c>
      <c r="F2168" s="83" t="s">
        <v>11505</v>
      </c>
      <c r="G2168" s="22">
        <f>67664.61+38540.79</f>
        <v>106205.4</v>
      </c>
      <c r="H2168" s="22">
        <f t="shared" si="68"/>
        <v>0</v>
      </c>
      <c r="I2168" s="23"/>
    </row>
    <row r="2169" spans="1:9" ht="15.75" x14ac:dyDescent="0.25">
      <c r="A2169" s="70">
        <v>42813</v>
      </c>
      <c r="B2169" s="71" t="s">
        <v>9983</v>
      </c>
      <c r="C2169" s="20">
        <v>104947</v>
      </c>
      <c r="D2169" s="4" t="s">
        <v>7184</v>
      </c>
      <c r="E2169" s="17">
        <v>3625.55</v>
      </c>
      <c r="G2169" s="17">
        <f t="shared" si="67"/>
        <v>3625.55</v>
      </c>
      <c r="H2169" s="17">
        <f t="shared" si="68"/>
        <v>0</v>
      </c>
      <c r="I2169" s="23"/>
    </row>
    <row r="2170" spans="1:9" ht="15.75" x14ac:dyDescent="0.25">
      <c r="A2170" s="70">
        <v>42813</v>
      </c>
      <c r="B2170" s="71" t="s">
        <v>9984</v>
      </c>
      <c r="C2170" s="20">
        <v>104948</v>
      </c>
      <c r="D2170" s="4" t="s">
        <v>289</v>
      </c>
      <c r="E2170" s="17">
        <v>800.8</v>
      </c>
      <c r="F2170" s="78">
        <v>42824</v>
      </c>
      <c r="G2170" s="17">
        <f t="shared" si="67"/>
        <v>800.8</v>
      </c>
      <c r="H2170" s="17">
        <f t="shared" si="68"/>
        <v>0</v>
      </c>
      <c r="I2170" s="23"/>
    </row>
    <row r="2171" spans="1:9" ht="15.75" x14ac:dyDescent="0.25">
      <c r="A2171" s="70">
        <v>42813</v>
      </c>
      <c r="B2171" s="71" t="s">
        <v>9985</v>
      </c>
      <c r="C2171" s="20">
        <v>104949</v>
      </c>
      <c r="D2171" s="4" t="s">
        <v>81</v>
      </c>
      <c r="E2171" s="17">
        <v>8436.1</v>
      </c>
      <c r="G2171" s="17">
        <f t="shared" si="67"/>
        <v>8436.1</v>
      </c>
      <c r="H2171" s="17">
        <f t="shared" si="68"/>
        <v>0</v>
      </c>
      <c r="I2171" s="23"/>
    </row>
    <row r="2172" spans="1:9" ht="15.75" x14ac:dyDescent="0.25">
      <c r="A2172" s="70">
        <v>42813</v>
      </c>
      <c r="B2172" s="71" t="s">
        <v>9986</v>
      </c>
      <c r="C2172" s="20">
        <v>104950</v>
      </c>
      <c r="D2172" s="4" t="s">
        <v>101</v>
      </c>
      <c r="E2172" s="17">
        <v>1536</v>
      </c>
      <c r="G2172" s="17">
        <f t="shared" si="67"/>
        <v>1536</v>
      </c>
      <c r="H2172" s="17">
        <f t="shared" si="68"/>
        <v>0</v>
      </c>
      <c r="I2172" s="23"/>
    </row>
    <row r="2173" spans="1:9" ht="15.75" x14ac:dyDescent="0.25">
      <c r="A2173" s="70">
        <v>42813</v>
      </c>
      <c r="B2173" s="71" t="s">
        <v>9987</v>
      </c>
      <c r="C2173" s="20">
        <v>104951</v>
      </c>
      <c r="D2173" s="4" t="s">
        <v>99</v>
      </c>
      <c r="E2173" s="17">
        <v>3369.6</v>
      </c>
      <c r="G2173" s="17">
        <f t="shared" si="67"/>
        <v>3369.6</v>
      </c>
      <c r="H2173" s="17">
        <f t="shared" si="68"/>
        <v>0</v>
      </c>
      <c r="I2173" s="23"/>
    </row>
    <row r="2174" spans="1:9" ht="15.75" x14ac:dyDescent="0.25">
      <c r="A2174" s="70">
        <v>42813</v>
      </c>
      <c r="B2174" s="71" t="s">
        <v>9988</v>
      </c>
      <c r="C2174" s="20">
        <v>104952</v>
      </c>
      <c r="D2174" s="4" t="s">
        <v>1081</v>
      </c>
      <c r="E2174" s="17">
        <v>2123.16</v>
      </c>
      <c r="G2174" s="17">
        <f t="shared" si="67"/>
        <v>2123.16</v>
      </c>
      <c r="H2174" s="17">
        <f t="shared" si="68"/>
        <v>0</v>
      </c>
      <c r="I2174" s="23"/>
    </row>
    <row r="2175" spans="1:9" ht="15.75" x14ac:dyDescent="0.25">
      <c r="A2175" s="70">
        <v>42813</v>
      </c>
      <c r="B2175" s="71" t="s">
        <v>9989</v>
      </c>
      <c r="C2175" s="20">
        <v>104953</v>
      </c>
      <c r="D2175" s="4" t="s">
        <v>30</v>
      </c>
      <c r="E2175" s="17">
        <v>228.8</v>
      </c>
      <c r="G2175" s="17">
        <f t="shared" si="67"/>
        <v>228.8</v>
      </c>
      <c r="H2175" s="17">
        <f t="shared" si="68"/>
        <v>0</v>
      </c>
      <c r="I2175" s="23"/>
    </row>
    <row r="2176" spans="1:9" ht="15.75" x14ac:dyDescent="0.25">
      <c r="A2176" s="70">
        <v>42813</v>
      </c>
      <c r="B2176" s="71" t="s">
        <v>9990</v>
      </c>
      <c r="C2176" s="20">
        <v>104954</v>
      </c>
      <c r="D2176" s="4" t="s">
        <v>879</v>
      </c>
      <c r="E2176" s="17">
        <v>3171.6</v>
      </c>
      <c r="G2176" s="17">
        <f t="shared" si="67"/>
        <v>3171.6</v>
      </c>
      <c r="H2176" s="17">
        <f t="shared" si="68"/>
        <v>0</v>
      </c>
      <c r="I2176" s="23"/>
    </row>
    <row r="2177" spans="1:9" ht="15.75" x14ac:dyDescent="0.25">
      <c r="A2177" s="70">
        <v>42813</v>
      </c>
      <c r="B2177" s="71" t="s">
        <v>9991</v>
      </c>
      <c r="C2177" s="20">
        <v>104955</v>
      </c>
      <c r="D2177" s="4" t="s">
        <v>83</v>
      </c>
      <c r="E2177" s="17">
        <v>5195</v>
      </c>
      <c r="G2177" s="17">
        <f t="shared" si="67"/>
        <v>5195</v>
      </c>
      <c r="H2177" s="17">
        <f t="shared" si="68"/>
        <v>0</v>
      </c>
      <c r="I2177" s="23"/>
    </row>
    <row r="2178" spans="1:9" ht="15.75" x14ac:dyDescent="0.25">
      <c r="A2178" s="70">
        <v>42813</v>
      </c>
      <c r="B2178" s="71" t="s">
        <v>9992</v>
      </c>
      <c r="C2178" s="20">
        <v>104956</v>
      </c>
      <c r="D2178" s="4" t="s">
        <v>937</v>
      </c>
      <c r="E2178" s="17">
        <v>3840</v>
      </c>
      <c r="F2178" s="78">
        <v>42815</v>
      </c>
      <c r="G2178" s="17">
        <f t="shared" si="67"/>
        <v>3840</v>
      </c>
      <c r="H2178" s="17">
        <f t="shared" si="68"/>
        <v>0</v>
      </c>
      <c r="I2178" s="23"/>
    </row>
    <row r="2179" spans="1:9" ht="15.75" x14ac:dyDescent="0.25">
      <c r="A2179" s="70">
        <v>42813</v>
      </c>
      <c r="B2179" s="71" t="s">
        <v>9993</v>
      </c>
      <c r="C2179" s="20">
        <v>104957</v>
      </c>
      <c r="D2179" s="4" t="s">
        <v>125</v>
      </c>
      <c r="E2179" s="17">
        <v>11563.2</v>
      </c>
      <c r="G2179" s="17">
        <f t="shared" si="67"/>
        <v>11563.2</v>
      </c>
      <c r="H2179" s="17">
        <f t="shared" si="68"/>
        <v>0</v>
      </c>
      <c r="I2179" s="23"/>
    </row>
    <row r="2180" spans="1:9" ht="15.75" x14ac:dyDescent="0.25">
      <c r="A2180" s="70">
        <v>42813</v>
      </c>
      <c r="B2180" s="71" t="s">
        <v>9994</v>
      </c>
      <c r="C2180" s="20">
        <v>104958</v>
      </c>
      <c r="D2180" s="4" t="s">
        <v>30</v>
      </c>
      <c r="E2180" s="17">
        <v>330.2</v>
      </c>
      <c r="G2180" s="17">
        <f t="shared" ref="G2180:G2243" si="69">E2180</f>
        <v>330.2</v>
      </c>
      <c r="H2180" s="17">
        <f t="shared" ref="H2180:H2243" si="70">E2180-G2180</f>
        <v>0</v>
      </c>
      <c r="I2180" s="23"/>
    </row>
    <row r="2181" spans="1:9" ht="15.75" x14ac:dyDescent="0.25">
      <c r="A2181" s="70">
        <v>42813</v>
      </c>
      <c r="B2181" s="71" t="s">
        <v>9995</v>
      </c>
      <c r="C2181" s="20">
        <v>104959</v>
      </c>
      <c r="D2181" s="4" t="s">
        <v>492</v>
      </c>
      <c r="E2181" s="17">
        <v>5605.2</v>
      </c>
      <c r="F2181" s="78">
        <v>42791</v>
      </c>
      <c r="G2181" s="17">
        <f t="shared" si="69"/>
        <v>5605.2</v>
      </c>
      <c r="H2181" s="17">
        <f t="shared" si="70"/>
        <v>0</v>
      </c>
      <c r="I2181" s="23"/>
    </row>
    <row r="2182" spans="1:9" ht="15.75" x14ac:dyDescent="0.25">
      <c r="A2182" s="70">
        <v>42813</v>
      </c>
      <c r="B2182" s="71" t="s">
        <v>9996</v>
      </c>
      <c r="C2182" s="20">
        <v>104960</v>
      </c>
      <c r="D2182" s="4" t="s">
        <v>118</v>
      </c>
      <c r="E2182" s="17">
        <v>32830</v>
      </c>
      <c r="G2182" s="17">
        <f t="shared" si="69"/>
        <v>32830</v>
      </c>
      <c r="H2182" s="17">
        <f t="shared" si="70"/>
        <v>0</v>
      </c>
      <c r="I2182" s="23"/>
    </row>
    <row r="2183" spans="1:9" ht="15.75" x14ac:dyDescent="0.25">
      <c r="A2183" s="70">
        <v>42813</v>
      </c>
      <c r="B2183" s="71" t="s">
        <v>9997</v>
      </c>
      <c r="C2183" s="20">
        <v>104961</v>
      </c>
      <c r="D2183" s="4" t="s">
        <v>55</v>
      </c>
      <c r="E2183" s="17">
        <v>2434.8000000000002</v>
      </c>
      <c r="G2183" s="17">
        <f t="shared" si="69"/>
        <v>2434.8000000000002</v>
      </c>
      <c r="H2183" s="17">
        <f t="shared" si="70"/>
        <v>0</v>
      </c>
      <c r="I2183" s="23"/>
    </row>
    <row r="2184" spans="1:9" ht="15.75" x14ac:dyDescent="0.25">
      <c r="A2184" s="70">
        <v>42813</v>
      </c>
      <c r="B2184" s="71" t="s">
        <v>9998</v>
      </c>
      <c r="C2184" s="20">
        <v>104962</v>
      </c>
      <c r="D2184" s="4" t="s">
        <v>470</v>
      </c>
      <c r="E2184" s="17">
        <v>10575.9</v>
      </c>
      <c r="F2184" s="78">
        <v>42822</v>
      </c>
      <c r="G2184" s="17">
        <f>3653+6922.9</f>
        <v>10575.9</v>
      </c>
      <c r="H2184" s="17">
        <f t="shared" si="70"/>
        <v>0</v>
      </c>
      <c r="I2184" s="23"/>
    </row>
    <row r="2185" spans="1:9" ht="15.75" x14ac:dyDescent="0.25">
      <c r="A2185" s="70">
        <v>42813</v>
      </c>
      <c r="B2185" s="71" t="s">
        <v>9999</v>
      </c>
      <c r="C2185" s="20">
        <v>104963</v>
      </c>
      <c r="D2185" s="4" t="s">
        <v>71</v>
      </c>
      <c r="E2185" s="17">
        <v>597</v>
      </c>
      <c r="G2185" s="17">
        <f t="shared" si="69"/>
        <v>597</v>
      </c>
      <c r="H2185" s="17">
        <f t="shared" si="70"/>
        <v>0</v>
      </c>
      <c r="I2185" s="23"/>
    </row>
    <row r="2186" spans="1:9" ht="15.75" x14ac:dyDescent="0.25">
      <c r="A2186" s="70">
        <v>42813</v>
      </c>
      <c r="B2186" s="71" t="s">
        <v>10000</v>
      </c>
      <c r="C2186" s="20">
        <v>104964</v>
      </c>
      <c r="D2186" s="4" t="s">
        <v>71</v>
      </c>
      <c r="E2186" s="17">
        <v>623</v>
      </c>
      <c r="G2186" s="17">
        <f t="shared" si="69"/>
        <v>623</v>
      </c>
      <c r="H2186" s="17">
        <f t="shared" si="70"/>
        <v>0</v>
      </c>
      <c r="I2186" s="23"/>
    </row>
    <row r="2187" spans="1:9" ht="15.75" x14ac:dyDescent="0.25">
      <c r="A2187" s="70">
        <v>42813</v>
      </c>
      <c r="B2187" s="71" t="s">
        <v>10001</v>
      </c>
      <c r="C2187" s="20">
        <v>104965</v>
      </c>
      <c r="D2187" s="4" t="s">
        <v>109</v>
      </c>
      <c r="E2187" s="17">
        <v>5086.2</v>
      </c>
      <c r="G2187" s="17">
        <f t="shared" si="69"/>
        <v>5086.2</v>
      </c>
      <c r="H2187" s="17">
        <f t="shared" si="70"/>
        <v>0</v>
      </c>
      <c r="I2187" s="23"/>
    </row>
    <row r="2188" spans="1:9" ht="15.75" x14ac:dyDescent="0.25">
      <c r="A2188" s="70">
        <v>42813</v>
      </c>
      <c r="B2188" s="71" t="s">
        <v>10002</v>
      </c>
      <c r="C2188" s="20">
        <v>104966</v>
      </c>
      <c r="D2188" s="4" t="s">
        <v>133</v>
      </c>
      <c r="E2188" s="17">
        <v>547.9</v>
      </c>
      <c r="G2188" s="17">
        <f t="shared" si="69"/>
        <v>547.9</v>
      </c>
      <c r="H2188" s="17">
        <f t="shared" si="70"/>
        <v>0</v>
      </c>
      <c r="I2188" s="21"/>
    </row>
    <row r="2189" spans="1:9" ht="15.75" x14ac:dyDescent="0.25">
      <c r="A2189" s="70">
        <v>42813</v>
      </c>
      <c r="B2189" s="71" t="s">
        <v>10003</v>
      </c>
      <c r="C2189" s="20">
        <v>104967</v>
      </c>
      <c r="D2189" s="4" t="s">
        <v>30</v>
      </c>
      <c r="E2189" s="17">
        <v>279.39999999999998</v>
      </c>
      <c r="G2189" s="17">
        <f t="shared" si="69"/>
        <v>279.39999999999998</v>
      </c>
      <c r="H2189" s="17">
        <f t="shared" si="70"/>
        <v>0</v>
      </c>
      <c r="I2189" s="23"/>
    </row>
    <row r="2190" spans="1:9" ht="15.75" x14ac:dyDescent="0.25">
      <c r="A2190" s="70">
        <v>42813</v>
      </c>
      <c r="B2190" s="71" t="s">
        <v>10004</v>
      </c>
      <c r="C2190" s="20">
        <v>104968</v>
      </c>
      <c r="D2190" s="4" t="s">
        <v>291</v>
      </c>
      <c r="E2190" s="17">
        <v>4100</v>
      </c>
      <c r="G2190" s="17">
        <f t="shared" si="69"/>
        <v>4100</v>
      </c>
      <c r="H2190" s="17">
        <f t="shared" si="70"/>
        <v>0</v>
      </c>
      <c r="I2190" s="23"/>
    </row>
    <row r="2191" spans="1:9" ht="15.75" x14ac:dyDescent="0.25">
      <c r="A2191" s="70">
        <v>42813</v>
      </c>
      <c r="B2191" s="71" t="s">
        <v>10005</v>
      </c>
      <c r="C2191" s="20">
        <v>104969</v>
      </c>
      <c r="D2191" s="4" t="s">
        <v>1925</v>
      </c>
      <c r="E2191" s="17">
        <v>91</v>
      </c>
      <c r="G2191" s="17">
        <f t="shared" si="69"/>
        <v>91</v>
      </c>
      <c r="H2191" s="17">
        <f t="shared" si="70"/>
        <v>0</v>
      </c>
      <c r="I2191" s="23"/>
    </row>
    <row r="2192" spans="1:9" ht="15.75" x14ac:dyDescent="0.25">
      <c r="A2192" s="70">
        <v>42813</v>
      </c>
      <c r="B2192" s="71" t="s">
        <v>10006</v>
      </c>
      <c r="C2192" s="20">
        <v>104970</v>
      </c>
      <c r="D2192" s="4" t="s">
        <v>1380</v>
      </c>
      <c r="E2192" s="17">
        <v>31746.05</v>
      </c>
      <c r="G2192" s="17">
        <f t="shared" si="69"/>
        <v>31746.05</v>
      </c>
      <c r="H2192" s="17">
        <f t="shared" si="70"/>
        <v>0</v>
      </c>
      <c r="I2192" s="23"/>
    </row>
    <row r="2193" spans="1:9" ht="15.75" x14ac:dyDescent="0.25">
      <c r="A2193" s="70">
        <v>42813</v>
      </c>
      <c r="B2193" s="71" t="s">
        <v>10007</v>
      </c>
      <c r="C2193" s="20">
        <v>104971</v>
      </c>
      <c r="D2193" s="4" t="s">
        <v>480</v>
      </c>
      <c r="E2193" s="17">
        <v>1927.2</v>
      </c>
      <c r="G2193" s="17">
        <f t="shared" si="69"/>
        <v>1927.2</v>
      </c>
      <c r="H2193" s="17">
        <f t="shared" si="70"/>
        <v>0</v>
      </c>
      <c r="I2193" s="23"/>
    </row>
    <row r="2194" spans="1:9" ht="15.75" x14ac:dyDescent="0.25">
      <c r="A2194" s="70">
        <v>42813</v>
      </c>
      <c r="B2194" s="71" t="s">
        <v>10008</v>
      </c>
      <c r="C2194" s="20">
        <v>104972</v>
      </c>
      <c r="D2194" s="4" t="s">
        <v>205</v>
      </c>
      <c r="E2194" s="17">
        <v>4465.5</v>
      </c>
      <c r="G2194" s="17">
        <f t="shared" si="69"/>
        <v>4465.5</v>
      </c>
      <c r="H2194" s="17">
        <f t="shared" si="70"/>
        <v>0</v>
      </c>
      <c r="I2194" s="23"/>
    </row>
    <row r="2195" spans="1:9" ht="15.75" x14ac:dyDescent="0.25">
      <c r="A2195" s="70">
        <v>42813</v>
      </c>
      <c r="B2195" s="71" t="s">
        <v>10009</v>
      </c>
      <c r="C2195" s="20">
        <v>104973</v>
      </c>
      <c r="D2195" s="4" t="s">
        <v>10010</v>
      </c>
      <c r="E2195" s="17">
        <v>179.1</v>
      </c>
      <c r="G2195" s="17">
        <f t="shared" si="69"/>
        <v>179.1</v>
      </c>
      <c r="H2195" s="17">
        <f t="shared" si="70"/>
        <v>0</v>
      </c>
      <c r="I2195" s="23"/>
    </row>
    <row r="2196" spans="1:9" ht="15.75" x14ac:dyDescent="0.25">
      <c r="A2196" s="70">
        <v>42813</v>
      </c>
      <c r="B2196" s="71" t="s">
        <v>10011</v>
      </c>
      <c r="C2196" s="20">
        <v>104974</v>
      </c>
      <c r="D2196" s="4" t="s">
        <v>211</v>
      </c>
      <c r="E2196" s="17">
        <v>9319.4</v>
      </c>
      <c r="G2196" s="17">
        <f t="shared" si="69"/>
        <v>9319.4</v>
      </c>
      <c r="H2196" s="17">
        <f t="shared" si="70"/>
        <v>0</v>
      </c>
      <c r="I2196" s="23"/>
    </row>
    <row r="2197" spans="1:9" ht="15.75" x14ac:dyDescent="0.25">
      <c r="A2197" s="70">
        <v>42813</v>
      </c>
      <c r="B2197" s="71" t="s">
        <v>10012</v>
      </c>
      <c r="C2197" s="20">
        <v>104975</v>
      </c>
      <c r="D2197" s="4" t="s">
        <v>10</v>
      </c>
      <c r="E2197" s="17">
        <v>22373.200000000001</v>
      </c>
      <c r="F2197" s="78">
        <v>42791</v>
      </c>
      <c r="G2197" s="17">
        <f t="shared" si="69"/>
        <v>22373.200000000001</v>
      </c>
      <c r="H2197" s="17">
        <f t="shared" si="70"/>
        <v>0</v>
      </c>
      <c r="I2197" s="23"/>
    </row>
    <row r="2198" spans="1:9" ht="15.75" x14ac:dyDescent="0.25">
      <c r="A2198" s="70">
        <v>42813</v>
      </c>
      <c r="B2198" s="71" t="s">
        <v>10013</v>
      </c>
      <c r="C2198" s="20">
        <v>104976</v>
      </c>
      <c r="D2198" s="4" t="s">
        <v>10</v>
      </c>
      <c r="E2198" s="17">
        <v>825.2</v>
      </c>
      <c r="F2198" s="78">
        <v>42791</v>
      </c>
      <c r="G2198" s="17">
        <f t="shared" si="69"/>
        <v>825.2</v>
      </c>
      <c r="H2198" s="17">
        <f t="shared" si="70"/>
        <v>0</v>
      </c>
      <c r="I2198" s="23"/>
    </row>
    <row r="2199" spans="1:9" ht="15.75" x14ac:dyDescent="0.25">
      <c r="A2199" s="70">
        <v>42813</v>
      </c>
      <c r="B2199" s="71" t="s">
        <v>10014</v>
      </c>
      <c r="C2199" s="20">
        <v>104977</v>
      </c>
      <c r="D2199" s="4" t="s">
        <v>55</v>
      </c>
      <c r="E2199" s="17">
        <v>3466</v>
      </c>
      <c r="G2199" s="17">
        <f t="shared" si="69"/>
        <v>3466</v>
      </c>
      <c r="H2199" s="17">
        <f t="shared" si="70"/>
        <v>0</v>
      </c>
      <c r="I2199" s="23"/>
    </row>
    <row r="2200" spans="1:9" ht="15.75" x14ac:dyDescent="0.25">
      <c r="A2200" s="70">
        <v>42814</v>
      </c>
      <c r="B2200" s="71" t="s">
        <v>10015</v>
      </c>
      <c r="C2200" s="20">
        <v>104978</v>
      </c>
      <c r="D2200" s="4" t="s">
        <v>231</v>
      </c>
      <c r="E2200" s="17">
        <v>5906</v>
      </c>
      <c r="F2200" s="78">
        <v>42815</v>
      </c>
      <c r="G2200" s="17">
        <f t="shared" si="69"/>
        <v>5906</v>
      </c>
      <c r="H2200" s="17">
        <f t="shared" si="70"/>
        <v>0</v>
      </c>
      <c r="I2200" s="23"/>
    </row>
    <row r="2201" spans="1:9" ht="15.75" x14ac:dyDescent="0.25">
      <c r="A2201" s="70">
        <v>42814</v>
      </c>
      <c r="B2201" s="71" t="s">
        <v>10016</v>
      </c>
      <c r="C2201" s="20">
        <v>104979</v>
      </c>
      <c r="D2201" s="4" t="s">
        <v>55</v>
      </c>
      <c r="E2201" s="17">
        <v>12177.6</v>
      </c>
      <c r="G2201" s="17">
        <f t="shared" si="69"/>
        <v>12177.6</v>
      </c>
      <c r="H2201" s="17">
        <f t="shared" si="70"/>
        <v>0</v>
      </c>
      <c r="I2201" s="23"/>
    </row>
    <row r="2202" spans="1:9" ht="15.75" x14ac:dyDescent="0.25">
      <c r="A2202" s="70">
        <v>42814</v>
      </c>
      <c r="B2202" s="71" t="s">
        <v>10017</v>
      </c>
      <c r="C2202" s="20">
        <v>104980</v>
      </c>
      <c r="D2202" s="4" t="s">
        <v>17</v>
      </c>
      <c r="E2202" s="17">
        <v>2160</v>
      </c>
      <c r="G2202" s="17">
        <f t="shared" si="69"/>
        <v>2160</v>
      </c>
      <c r="H2202" s="17">
        <f t="shared" si="70"/>
        <v>0</v>
      </c>
      <c r="I2202" s="23"/>
    </row>
    <row r="2203" spans="1:9" ht="15.75" x14ac:dyDescent="0.25">
      <c r="A2203" s="70">
        <v>42814</v>
      </c>
      <c r="B2203" s="71" t="s">
        <v>10018</v>
      </c>
      <c r="C2203" s="20">
        <v>104981</v>
      </c>
      <c r="D2203" s="4" t="s">
        <v>231</v>
      </c>
      <c r="E2203" s="17">
        <v>31084</v>
      </c>
      <c r="F2203" s="78">
        <v>42815</v>
      </c>
      <c r="G2203" s="17">
        <f t="shared" si="69"/>
        <v>31084</v>
      </c>
      <c r="H2203" s="17">
        <f t="shared" si="70"/>
        <v>0</v>
      </c>
      <c r="I2203" s="23"/>
    </row>
    <row r="2204" spans="1:9" ht="15.75" x14ac:dyDescent="0.25">
      <c r="A2204" s="70">
        <v>42814</v>
      </c>
      <c r="B2204" s="71" t="s">
        <v>10019</v>
      </c>
      <c r="C2204" s="20">
        <v>104982</v>
      </c>
      <c r="D2204" s="4" t="s">
        <v>26</v>
      </c>
      <c r="E2204" s="17">
        <v>21208.2</v>
      </c>
      <c r="G2204" s="17">
        <f t="shared" si="69"/>
        <v>21208.2</v>
      </c>
      <c r="H2204" s="17">
        <f t="shared" si="70"/>
        <v>0</v>
      </c>
      <c r="I2204" s="23"/>
    </row>
    <row r="2205" spans="1:9" ht="15.75" x14ac:dyDescent="0.25">
      <c r="A2205" s="70">
        <v>42814</v>
      </c>
      <c r="B2205" s="71" t="s">
        <v>10020</v>
      </c>
      <c r="C2205" s="20">
        <v>104983</v>
      </c>
      <c r="D2205" s="4" t="s">
        <v>47</v>
      </c>
      <c r="E2205" s="17">
        <v>4744.8</v>
      </c>
      <c r="G2205" s="17">
        <f t="shared" si="69"/>
        <v>4744.8</v>
      </c>
      <c r="H2205" s="17">
        <f t="shared" si="70"/>
        <v>0</v>
      </c>
      <c r="I2205" s="23"/>
    </row>
    <row r="2206" spans="1:9" ht="15.75" x14ac:dyDescent="0.25">
      <c r="A2206" s="70">
        <v>42814</v>
      </c>
      <c r="B2206" s="71" t="s">
        <v>10021</v>
      </c>
      <c r="C2206" s="20">
        <v>104984</v>
      </c>
      <c r="D2206" s="4" t="s">
        <v>19</v>
      </c>
      <c r="E2206" s="17">
        <v>960</v>
      </c>
      <c r="F2206" s="78">
        <v>42815</v>
      </c>
      <c r="G2206" s="17">
        <f t="shared" si="69"/>
        <v>960</v>
      </c>
      <c r="H2206" s="17">
        <f t="shared" si="70"/>
        <v>0</v>
      </c>
      <c r="I2206" s="23"/>
    </row>
    <row r="2207" spans="1:9" ht="15.75" x14ac:dyDescent="0.25">
      <c r="A2207" s="70">
        <v>42814</v>
      </c>
      <c r="B2207" s="71" t="s">
        <v>10022</v>
      </c>
      <c r="C2207" s="20">
        <v>104985</v>
      </c>
      <c r="D2207" s="4" t="s">
        <v>1786</v>
      </c>
      <c r="E2207" s="17">
        <v>8359.2000000000007</v>
      </c>
      <c r="G2207" s="17">
        <f t="shared" si="69"/>
        <v>8359.2000000000007</v>
      </c>
      <c r="H2207" s="17">
        <f t="shared" si="70"/>
        <v>0</v>
      </c>
      <c r="I2207" s="23"/>
    </row>
    <row r="2208" spans="1:9" ht="15.75" x14ac:dyDescent="0.25">
      <c r="A2208" s="70">
        <v>42814</v>
      </c>
      <c r="B2208" s="71" t="s">
        <v>10023</v>
      </c>
      <c r="C2208" s="20">
        <v>104986</v>
      </c>
      <c r="D2208" s="4" t="s">
        <v>38</v>
      </c>
      <c r="E2208" s="17">
        <v>6084.7</v>
      </c>
      <c r="G2208" s="17">
        <f t="shared" si="69"/>
        <v>6084.7</v>
      </c>
      <c r="H2208" s="17">
        <f t="shared" si="70"/>
        <v>0</v>
      </c>
      <c r="I2208" s="23"/>
    </row>
    <row r="2209" spans="1:9" ht="15.75" x14ac:dyDescent="0.25">
      <c r="A2209" s="70">
        <v>42814</v>
      </c>
      <c r="B2209" s="71" t="s">
        <v>10024</v>
      </c>
      <c r="C2209" s="20">
        <v>104987</v>
      </c>
      <c r="D2209" s="4" t="s">
        <v>38</v>
      </c>
      <c r="E2209" s="17">
        <v>3031.7</v>
      </c>
      <c r="F2209" s="78">
        <v>42818</v>
      </c>
      <c r="G2209" s="17">
        <f t="shared" si="69"/>
        <v>3031.7</v>
      </c>
      <c r="H2209" s="17">
        <f t="shared" si="70"/>
        <v>0</v>
      </c>
      <c r="I2209" s="23"/>
    </row>
    <row r="2210" spans="1:9" ht="15.75" x14ac:dyDescent="0.25">
      <c r="A2210" s="70">
        <v>42814</v>
      </c>
      <c r="B2210" s="71" t="s">
        <v>10025</v>
      </c>
      <c r="C2210" s="20">
        <v>104988</v>
      </c>
      <c r="D2210" s="4" t="s">
        <v>28</v>
      </c>
      <c r="E2210" s="17">
        <v>5288.8</v>
      </c>
      <c r="F2210" s="78">
        <v>42815</v>
      </c>
      <c r="G2210" s="17">
        <f t="shared" si="69"/>
        <v>5288.8</v>
      </c>
      <c r="H2210" s="17">
        <f t="shared" si="70"/>
        <v>0</v>
      </c>
      <c r="I2210" s="23"/>
    </row>
    <row r="2211" spans="1:9" ht="15.75" x14ac:dyDescent="0.25">
      <c r="A2211" s="70">
        <v>42814</v>
      </c>
      <c r="B2211" s="71" t="s">
        <v>10026</v>
      </c>
      <c r="C2211" s="20">
        <v>104989</v>
      </c>
      <c r="D2211" s="4" t="s">
        <v>21</v>
      </c>
      <c r="E2211" s="17">
        <v>44510.400000000001</v>
      </c>
      <c r="F2211" s="78">
        <v>42832</v>
      </c>
      <c r="G2211" s="17">
        <f t="shared" si="69"/>
        <v>44510.400000000001</v>
      </c>
      <c r="H2211" s="17">
        <f t="shared" si="70"/>
        <v>0</v>
      </c>
      <c r="I2211" s="23"/>
    </row>
    <row r="2212" spans="1:9" ht="15.75" x14ac:dyDescent="0.25">
      <c r="A2212" s="70">
        <v>42814</v>
      </c>
      <c r="B2212" s="71" t="s">
        <v>10027</v>
      </c>
      <c r="C2212" s="20">
        <v>104990</v>
      </c>
      <c r="D2212" s="4" t="s">
        <v>253</v>
      </c>
      <c r="E2212" s="17">
        <v>3463.4</v>
      </c>
      <c r="F2212" s="78">
        <v>42815</v>
      </c>
      <c r="G2212" s="17">
        <f t="shared" si="69"/>
        <v>3463.4</v>
      </c>
      <c r="H2212" s="17">
        <f t="shared" si="70"/>
        <v>0</v>
      </c>
      <c r="I2212" s="23"/>
    </row>
    <row r="2213" spans="1:9" ht="30" x14ac:dyDescent="0.25">
      <c r="A2213" s="70">
        <v>42814</v>
      </c>
      <c r="B2213" s="71" t="s">
        <v>10028</v>
      </c>
      <c r="C2213" s="20">
        <v>104991</v>
      </c>
      <c r="D2213" s="4" t="s">
        <v>40</v>
      </c>
      <c r="E2213" s="17">
        <v>6064.8</v>
      </c>
      <c r="F2213" s="83" t="s">
        <v>10029</v>
      </c>
      <c r="G2213" s="22">
        <f>2500+2800+764.8</f>
        <v>6064.8</v>
      </c>
      <c r="H2213" s="22">
        <f t="shared" si="70"/>
        <v>0</v>
      </c>
      <c r="I2213" s="23"/>
    </row>
    <row r="2214" spans="1:9" ht="15.75" x14ac:dyDescent="0.25">
      <c r="A2214" s="70">
        <v>42814</v>
      </c>
      <c r="B2214" s="71" t="s">
        <v>10030</v>
      </c>
      <c r="C2214" s="20">
        <v>104992</v>
      </c>
      <c r="D2214" s="4" t="s">
        <v>49</v>
      </c>
      <c r="E2214" s="17">
        <v>12586</v>
      </c>
      <c r="F2214" s="83" t="s">
        <v>10031</v>
      </c>
      <c r="G2214" s="22">
        <f>6000+6586</f>
        <v>12586</v>
      </c>
      <c r="H2214" s="22">
        <f t="shared" si="70"/>
        <v>0</v>
      </c>
      <c r="I2214" s="23"/>
    </row>
    <row r="2215" spans="1:9" ht="15.75" x14ac:dyDescent="0.25">
      <c r="A2215" s="70">
        <v>42814</v>
      </c>
      <c r="B2215" s="71" t="s">
        <v>10032</v>
      </c>
      <c r="C2215" s="20">
        <v>104993</v>
      </c>
      <c r="D2215" s="4" t="s">
        <v>10033</v>
      </c>
      <c r="E2215" s="17">
        <v>5836.2</v>
      </c>
      <c r="F2215" s="78">
        <v>43062</v>
      </c>
      <c r="G2215" s="17">
        <f t="shared" si="69"/>
        <v>5836.2</v>
      </c>
      <c r="H2215" s="17">
        <f t="shared" si="70"/>
        <v>0</v>
      </c>
      <c r="I2215" s="23"/>
    </row>
    <row r="2216" spans="1:9" ht="15.75" x14ac:dyDescent="0.25">
      <c r="A2216" s="70">
        <v>42814</v>
      </c>
      <c r="B2216" s="71" t="s">
        <v>10034</v>
      </c>
      <c r="C2216" s="20">
        <v>104994</v>
      </c>
      <c r="D2216" s="4" t="s">
        <v>43</v>
      </c>
      <c r="E2216" s="17">
        <v>2786.4</v>
      </c>
      <c r="F2216" s="78">
        <v>43062</v>
      </c>
      <c r="G2216" s="17">
        <f t="shared" si="69"/>
        <v>2786.4</v>
      </c>
      <c r="H2216" s="17">
        <f t="shared" si="70"/>
        <v>0</v>
      </c>
      <c r="I2216" s="23"/>
    </row>
    <row r="2217" spans="1:9" ht="15.75" x14ac:dyDescent="0.25">
      <c r="A2217" s="70">
        <v>42814</v>
      </c>
      <c r="B2217" s="71" t="s">
        <v>10035</v>
      </c>
      <c r="C2217" s="20">
        <v>104995</v>
      </c>
      <c r="D2217" s="4" t="s">
        <v>428</v>
      </c>
      <c r="E2217" s="17">
        <v>2009</v>
      </c>
      <c r="F2217" s="78">
        <v>43062</v>
      </c>
      <c r="G2217" s="17">
        <f t="shared" si="69"/>
        <v>2009</v>
      </c>
      <c r="H2217" s="17">
        <f t="shared" si="70"/>
        <v>0</v>
      </c>
      <c r="I2217" s="23"/>
    </row>
    <row r="2218" spans="1:9" ht="15.75" x14ac:dyDescent="0.25">
      <c r="A2218" s="70">
        <v>42814</v>
      </c>
      <c r="B2218" s="71" t="s">
        <v>10036</v>
      </c>
      <c r="C2218" s="20">
        <v>104996</v>
      </c>
      <c r="D2218" s="4" t="s">
        <v>32</v>
      </c>
      <c r="E2218" s="17">
        <v>5782</v>
      </c>
      <c r="F2218" s="78">
        <v>43062</v>
      </c>
      <c r="G2218" s="17">
        <f t="shared" si="69"/>
        <v>5782</v>
      </c>
      <c r="H2218" s="17">
        <f t="shared" si="70"/>
        <v>0</v>
      </c>
      <c r="I2218" s="23"/>
    </row>
    <row r="2219" spans="1:9" ht="15.75" x14ac:dyDescent="0.25">
      <c r="A2219" s="70">
        <v>42814</v>
      </c>
      <c r="B2219" s="71" t="s">
        <v>10037</v>
      </c>
      <c r="C2219" s="20">
        <v>104997</v>
      </c>
      <c r="D2219" s="4" t="s">
        <v>30</v>
      </c>
      <c r="E2219" s="17">
        <v>2414.6999999999998</v>
      </c>
      <c r="G2219" s="17">
        <f t="shared" si="69"/>
        <v>2414.6999999999998</v>
      </c>
      <c r="H2219" s="17">
        <f t="shared" si="70"/>
        <v>0</v>
      </c>
      <c r="I2219" s="23"/>
    </row>
    <row r="2220" spans="1:9" ht="15.75" x14ac:dyDescent="0.25">
      <c r="A2220" s="70">
        <v>42814</v>
      </c>
      <c r="B2220" s="71" t="s">
        <v>10038</v>
      </c>
      <c r="C2220" s="20">
        <v>104998</v>
      </c>
      <c r="D2220" s="4" t="s">
        <v>69</v>
      </c>
      <c r="E2220" s="17">
        <v>3050.3</v>
      </c>
      <c r="G2220" s="17">
        <f t="shared" si="69"/>
        <v>3050.3</v>
      </c>
      <c r="H2220" s="17">
        <f t="shared" si="70"/>
        <v>0</v>
      </c>
      <c r="I2220" s="23"/>
    </row>
    <row r="2221" spans="1:9" ht="15.75" x14ac:dyDescent="0.25">
      <c r="A2221" s="70">
        <v>42814</v>
      </c>
      <c r="B2221" s="71" t="s">
        <v>10039</v>
      </c>
      <c r="C2221" s="20">
        <v>104999</v>
      </c>
      <c r="D2221" s="4" t="s">
        <v>236</v>
      </c>
      <c r="E2221" s="17">
        <v>35976.6</v>
      </c>
      <c r="F2221" s="78">
        <v>42818</v>
      </c>
      <c r="G2221" s="17">
        <f t="shared" si="69"/>
        <v>35976.6</v>
      </c>
      <c r="H2221" s="17">
        <f t="shared" si="70"/>
        <v>0</v>
      </c>
      <c r="I2221" s="23"/>
    </row>
    <row r="2222" spans="1:9" ht="15.75" x14ac:dyDescent="0.25">
      <c r="A2222" s="70">
        <v>42814</v>
      </c>
      <c r="B2222" s="71" t="s">
        <v>10040</v>
      </c>
      <c r="C2222" s="20">
        <v>105000</v>
      </c>
      <c r="D2222" s="4" t="s">
        <v>14</v>
      </c>
      <c r="E2222" s="17">
        <v>17935</v>
      </c>
      <c r="G2222" s="17">
        <f t="shared" si="69"/>
        <v>17935</v>
      </c>
      <c r="H2222" s="17">
        <f t="shared" si="70"/>
        <v>0</v>
      </c>
      <c r="I2222" s="23"/>
    </row>
    <row r="2223" spans="1:9" ht="15.75" x14ac:dyDescent="0.25">
      <c r="A2223" s="70">
        <v>42814</v>
      </c>
      <c r="B2223" s="71" t="s">
        <v>10041</v>
      </c>
      <c r="C2223" s="20">
        <v>105001</v>
      </c>
      <c r="D2223" s="4" t="s">
        <v>10042</v>
      </c>
      <c r="E2223" s="17">
        <v>62603.1</v>
      </c>
      <c r="G2223" s="17">
        <f t="shared" si="69"/>
        <v>62603.1</v>
      </c>
      <c r="H2223" s="17">
        <f t="shared" si="70"/>
        <v>0</v>
      </c>
      <c r="I2223" s="23"/>
    </row>
    <row r="2224" spans="1:9" ht="15.75" x14ac:dyDescent="0.25">
      <c r="A2224" s="70">
        <v>42814</v>
      </c>
      <c r="B2224" s="71" t="s">
        <v>10043</v>
      </c>
      <c r="C2224" s="20">
        <v>105002</v>
      </c>
      <c r="D2224" s="4" t="s">
        <v>10042</v>
      </c>
      <c r="E2224" s="17">
        <v>1185.8</v>
      </c>
      <c r="G2224" s="17">
        <f t="shared" si="69"/>
        <v>1185.8</v>
      </c>
      <c r="H2224" s="17">
        <f t="shared" si="70"/>
        <v>0</v>
      </c>
      <c r="I2224" s="23"/>
    </row>
    <row r="2225" spans="1:9" ht="15.75" x14ac:dyDescent="0.25">
      <c r="A2225" s="70">
        <v>42814</v>
      </c>
      <c r="B2225" s="71" t="s">
        <v>10044</v>
      </c>
      <c r="C2225" s="20">
        <v>105003</v>
      </c>
      <c r="D2225" s="4" t="s">
        <v>414</v>
      </c>
      <c r="E2225" s="17">
        <v>774</v>
      </c>
      <c r="G2225" s="17">
        <f t="shared" si="69"/>
        <v>774</v>
      </c>
      <c r="H2225" s="17">
        <f t="shared" si="70"/>
        <v>0</v>
      </c>
      <c r="I2225" s="23"/>
    </row>
    <row r="2226" spans="1:9" ht="15.75" x14ac:dyDescent="0.25">
      <c r="A2226" s="70">
        <v>42814</v>
      </c>
      <c r="B2226" s="71" t="s">
        <v>10045</v>
      </c>
      <c r="C2226" s="20">
        <v>105004</v>
      </c>
      <c r="D2226" s="4" t="s">
        <v>231</v>
      </c>
      <c r="E2226" s="17">
        <v>932.8</v>
      </c>
      <c r="F2226" s="78">
        <v>42815</v>
      </c>
      <c r="G2226" s="17">
        <f t="shared" si="69"/>
        <v>932.8</v>
      </c>
      <c r="H2226" s="17">
        <f t="shared" si="70"/>
        <v>0</v>
      </c>
      <c r="I2226" s="23"/>
    </row>
    <row r="2227" spans="1:9" ht="15.75" x14ac:dyDescent="0.25">
      <c r="A2227" s="70">
        <v>42814</v>
      </c>
      <c r="B2227" s="71" t="s">
        <v>10046</v>
      </c>
      <c r="C2227" s="20">
        <v>105005</v>
      </c>
      <c r="D2227" s="4" t="s">
        <v>92</v>
      </c>
      <c r="E2227" s="17">
        <v>2645</v>
      </c>
      <c r="G2227" s="17">
        <f t="shared" si="69"/>
        <v>2645</v>
      </c>
      <c r="H2227" s="17">
        <f t="shared" si="70"/>
        <v>0</v>
      </c>
      <c r="I2227" s="23"/>
    </row>
    <row r="2228" spans="1:9" ht="15.75" x14ac:dyDescent="0.25">
      <c r="A2228" s="70">
        <v>42814</v>
      </c>
      <c r="B2228" s="71" t="s">
        <v>10047</v>
      </c>
      <c r="C2228" s="20">
        <v>105006</v>
      </c>
      <c r="D2228" s="4" t="s">
        <v>101</v>
      </c>
      <c r="E2228" s="17">
        <v>2730</v>
      </c>
      <c r="G2228" s="17">
        <f t="shared" si="69"/>
        <v>2730</v>
      </c>
      <c r="H2228" s="17">
        <f t="shared" si="70"/>
        <v>0</v>
      </c>
      <c r="I2228" s="23"/>
    </row>
    <row r="2229" spans="1:9" ht="15.75" x14ac:dyDescent="0.25">
      <c r="A2229" s="70">
        <v>42814</v>
      </c>
      <c r="B2229" s="71" t="s">
        <v>10048</v>
      </c>
      <c r="C2229" s="20">
        <v>105007</v>
      </c>
      <c r="D2229" s="4" t="s">
        <v>69</v>
      </c>
      <c r="E2229" s="17">
        <v>1894.4</v>
      </c>
      <c r="G2229" s="17">
        <f t="shared" si="69"/>
        <v>1894.4</v>
      </c>
      <c r="H2229" s="17">
        <f t="shared" si="70"/>
        <v>0</v>
      </c>
      <c r="I2229" s="23"/>
    </row>
    <row r="2230" spans="1:9" ht="15.75" x14ac:dyDescent="0.25">
      <c r="A2230" s="70">
        <v>42814</v>
      </c>
      <c r="B2230" s="71" t="s">
        <v>10049</v>
      </c>
      <c r="C2230" s="20">
        <v>105008</v>
      </c>
      <c r="D2230" s="4" t="s">
        <v>99</v>
      </c>
      <c r="E2230" s="17">
        <v>1920</v>
      </c>
      <c r="G2230" s="17">
        <f t="shared" si="69"/>
        <v>1920</v>
      </c>
      <c r="H2230" s="17">
        <f t="shared" si="70"/>
        <v>0</v>
      </c>
      <c r="I2230" s="23"/>
    </row>
    <row r="2231" spans="1:9" ht="15.75" x14ac:dyDescent="0.25">
      <c r="A2231" s="70">
        <v>42814</v>
      </c>
      <c r="B2231" s="71" t="s">
        <v>10050</v>
      </c>
      <c r="C2231" s="20">
        <v>105009</v>
      </c>
      <c r="D2231" s="4" t="s">
        <v>281</v>
      </c>
      <c r="E2231" s="17">
        <v>2289.1999999999998</v>
      </c>
      <c r="G2231" s="17">
        <f t="shared" si="69"/>
        <v>2289.1999999999998</v>
      </c>
      <c r="H2231" s="17">
        <f t="shared" si="70"/>
        <v>0</v>
      </c>
      <c r="I2231" s="23"/>
    </row>
    <row r="2232" spans="1:9" ht="15.75" x14ac:dyDescent="0.25">
      <c r="A2232" s="70">
        <v>42814</v>
      </c>
      <c r="B2232" s="71" t="s">
        <v>10051</v>
      </c>
      <c r="C2232" s="20">
        <v>105010</v>
      </c>
      <c r="D2232" s="4" t="s">
        <v>291</v>
      </c>
      <c r="E2232" s="17">
        <v>2710</v>
      </c>
      <c r="G2232" s="17">
        <f t="shared" si="69"/>
        <v>2710</v>
      </c>
      <c r="H2232" s="17">
        <f t="shared" si="70"/>
        <v>0</v>
      </c>
      <c r="I2232" s="23"/>
    </row>
    <row r="2233" spans="1:9" ht="15.75" x14ac:dyDescent="0.25">
      <c r="A2233" s="70">
        <v>42814</v>
      </c>
      <c r="B2233" s="71" t="s">
        <v>10052</v>
      </c>
      <c r="C2233" s="20">
        <v>105011</v>
      </c>
      <c r="D2233" s="4" t="s">
        <v>105</v>
      </c>
      <c r="E2233" s="17">
        <v>3145.7</v>
      </c>
      <c r="F2233" s="78">
        <v>43062</v>
      </c>
      <c r="G2233" s="17">
        <f t="shared" si="69"/>
        <v>3145.7</v>
      </c>
      <c r="H2233" s="17">
        <f t="shared" si="70"/>
        <v>0</v>
      </c>
      <c r="I2233" s="23"/>
    </row>
    <row r="2234" spans="1:9" ht="15.75" x14ac:dyDescent="0.25">
      <c r="A2234" s="70">
        <v>42814</v>
      </c>
      <c r="B2234" s="71" t="s">
        <v>10053</v>
      </c>
      <c r="C2234" s="20">
        <v>105012</v>
      </c>
      <c r="D2234" s="4" t="s">
        <v>147</v>
      </c>
      <c r="E2234" s="17">
        <v>24693</v>
      </c>
      <c r="G2234" s="17">
        <f t="shared" si="69"/>
        <v>24693</v>
      </c>
      <c r="H2234" s="17">
        <f t="shared" si="70"/>
        <v>0</v>
      </c>
      <c r="I2234" s="23"/>
    </row>
    <row r="2235" spans="1:9" ht="15.75" x14ac:dyDescent="0.25">
      <c r="A2235" s="70">
        <v>42814</v>
      </c>
      <c r="B2235" s="71" t="s">
        <v>10054</v>
      </c>
      <c r="C2235" s="20">
        <v>105013</v>
      </c>
      <c r="D2235" s="4" t="s">
        <v>1259</v>
      </c>
      <c r="E2235" s="17">
        <v>1143</v>
      </c>
      <c r="G2235" s="17">
        <f t="shared" si="69"/>
        <v>1143</v>
      </c>
      <c r="H2235" s="17">
        <f t="shared" si="70"/>
        <v>0</v>
      </c>
      <c r="I2235" s="23"/>
    </row>
    <row r="2236" spans="1:9" ht="15.75" x14ac:dyDescent="0.25">
      <c r="A2236" s="70">
        <v>42814</v>
      </c>
      <c r="B2236" s="71" t="s">
        <v>10055</v>
      </c>
      <c r="C2236" s="20">
        <v>105014</v>
      </c>
      <c r="D2236" s="4" t="s">
        <v>88</v>
      </c>
      <c r="E2236" s="17">
        <v>5850</v>
      </c>
      <c r="G2236" s="17">
        <f t="shared" si="69"/>
        <v>5850</v>
      </c>
      <c r="H2236" s="17">
        <f t="shared" si="70"/>
        <v>0</v>
      </c>
      <c r="I2236" s="23"/>
    </row>
    <row r="2237" spans="1:9" ht="15.75" x14ac:dyDescent="0.25">
      <c r="A2237" s="70">
        <v>42814</v>
      </c>
      <c r="B2237" s="71" t="s">
        <v>10056</v>
      </c>
      <c r="C2237" s="20">
        <v>105015</v>
      </c>
      <c r="D2237" s="4" t="s">
        <v>81</v>
      </c>
      <c r="E2237" s="17">
        <v>6559.2</v>
      </c>
      <c r="G2237" s="17">
        <f t="shared" si="69"/>
        <v>6559.2</v>
      </c>
      <c r="H2237" s="17">
        <f t="shared" si="70"/>
        <v>0</v>
      </c>
      <c r="I2237" s="23"/>
    </row>
    <row r="2238" spans="1:9" ht="15.75" x14ac:dyDescent="0.25">
      <c r="A2238" s="70">
        <v>42814</v>
      </c>
      <c r="B2238" s="71" t="s">
        <v>10057</v>
      </c>
      <c r="C2238" s="20">
        <v>105016</v>
      </c>
      <c r="D2238" s="4" t="s">
        <v>240</v>
      </c>
      <c r="E2238" s="17">
        <v>2418</v>
      </c>
      <c r="G2238" s="17">
        <f t="shared" si="69"/>
        <v>2418</v>
      </c>
      <c r="H2238" s="17">
        <f t="shared" si="70"/>
        <v>0</v>
      </c>
      <c r="I2238" s="23"/>
    </row>
    <row r="2239" spans="1:9" ht="15.75" x14ac:dyDescent="0.25">
      <c r="A2239" s="70">
        <v>42814</v>
      </c>
      <c r="B2239" s="71" t="s">
        <v>10058</v>
      </c>
      <c r="C2239" s="20">
        <v>105017</v>
      </c>
      <c r="D2239" s="4" t="s">
        <v>240</v>
      </c>
      <c r="E2239" s="17">
        <v>4407.8</v>
      </c>
      <c r="G2239" s="17">
        <f t="shared" si="69"/>
        <v>4407.8</v>
      </c>
      <c r="H2239" s="17">
        <f t="shared" si="70"/>
        <v>0</v>
      </c>
      <c r="I2239" s="23"/>
    </row>
    <row r="2240" spans="1:9" ht="15.75" x14ac:dyDescent="0.25">
      <c r="A2240" s="70">
        <v>42814</v>
      </c>
      <c r="B2240" s="71" t="s">
        <v>10059</v>
      </c>
      <c r="C2240" s="20">
        <v>105018</v>
      </c>
      <c r="D2240" s="4" t="s">
        <v>1256</v>
      </c>
      <c r="E2240" s="17">
        <v>2050.3000000000002</v>
      </c>
      <c r="F2240" s="78">
        <v>43062</v>
      </c>
      <c r="G2240" s="17">
        <f t="shared" si="69"/>
        <v>2050.3000000000002</v>
      </c>
      <c r="H2240" s="17">
        <f t="shared" si="70"/>
        <v>0</v>
      </c>
      <c r="I2240" s="23"/>
    </row>
    <row r="2241" spans="1:9" ht="15.75" x14ac:dyDescent="0.25">
      <c r="A2241" s="70">
        <v>42814</v>
      </c>
      <c r="B2241" s="71" t="s">
        <v>10060</v>
      </c>
      <c r="C2241" s="20">
        <v>105019</v>
      </c>
      <c r="D2241" s="4" t="s">
        <v>79</v>
      </c>
      <c r="E2241" s="17">
        <v>3506.5</v>
      </c>
      <c r="G2241" s="17">
        <f t="shared" si="69"/>
        <v>3506.5</v>
      </c>
      <c r="H2241" s="17">
        <f t="shared" si="70"/>
        <v>0</v>
      </c>
      <c r="I2241" s="23"/>
    </row>
    <row r="2242" spans="1:9" ht="15.75" x14ac:dyDescent="0.25">
      <c r="A2242" s="70">
        <v>42814</v>
      </c>
      <c r="B2242" s="71" t="s">
        <v>10061</v>
      </c>
      <c r="C2242" s="20">
        <v>105020</v>
      </c>
      <c r="D2242" s="4" t="s">
        <v>109</v>
      </c>
      <c r="E2242" s="17">
        <v>4984.0600000000004</v>
      </c>
      <c r="G2242" s="17">
        <f t="shared" si="69"/>
        <v>4984.0600000000004</v>
      </c>
      <c r="H2242" s="17">
        <f t="shared" si="70"/>
        <v>0</v>
      </c>
      <c r="I2242" s="23"/>
    </row>
    <row r="2243" spans="1:9" ht="15.75" x14ac:dyDescent="0.25">
      <c r="A2243" s="70">
        <v>42814</v>
      </c>
      <c r="B2243" s="71" t="s">
        <v>10062</v>
      </c>
      <c r="C2243" s="20">
        <v>105021</v>
      </c>
      <c r="D2243" s="4" t="s">
        <v>103</v>
      </c>
      <c r="E2243" s="17">
        <v>3019.5</v>
      </c>
      <c r="F2243" s="78">
        <v>43062</v>
      </c>
      <c r="G2243" s="17">
        <f t="shared" si="69"/>
        <v>3019.5</v>
      </c>
      <c r="H2243" s="17">
        <f t="shared" si="70"/>
        <v>0</v>
      </c>
      <c r="I2243" s="23"/>
    </row>
    <row r="2244" spans="1:9" ht="15.75" x14ac:dyDescent="0.25">
      <c r="A2244" s="70">
        <v>42814</v>
      </c>
      <c r="B2244" s="71" t="s">
        <v>10063</v>
      </c>
      <c r="C2244" s="20">
        <v>105022</v>
      </c>
      <c r="D2244" s="4" t="s">
        <v>45</v>
      </c>
      <c r="E2244" s="17">
        <v>1953.6</v>
      </c>
      <c r="G2244" s="17">
        <f t="shared" ref="G2244:G2307" si="71">E2244</f>
        <v>1953.6</v>
      </c>
      <c r="H2244" s="17">
        <f t="shared" ref="H2244:H2307" si="72">E2244-G2244</f>
        <v>0</v>
      </c>
      <c r="I2244" s="23"/>
    </row>
    <row r="2245" spans="1:9" ht="15.75" x14ac:dyDescent="0.25">
      <c r="A2245" s="70">
        <v>42814</v>
      </c>
      <c r="B2245" s="71" t="s">
        <v>10064</v>
      </c>
      <c r="C2245" s="20">
        <v>105023</v>
      </c>
      <c r="D2245" s="4" t="s">
        <v>331</v>
      </c>
      <c r="E2245" s="17">
        <v>1563.1</v>
      </c>
      <c r="G2245" s="17">
        <f t="shared" si="71"/>
        <v>1563.1</v>
      </c>
      <c r="H2245" s="17">
        <f t="shared" si="72"/>
        <v>0</v>
      </c>
      <c r="I2245" s="23"/>
    </row>
    <row r="2246" spans="1:9" ht="15.75" x14ac:dyDescent="0.25">
      <c r="A2246" s="70">
        <v>42814</v>
      </c>
      <c r="B2246" s="71" t="s">
        <v>10065</v>
      </c>
      <c r="C2246" s="20">
        <v>105024</v>
      </c>
      <c r="D2246" s="4" t="s">
        <v>188</v>
      </c>
      <c r="E2246" s="17">
        <v>3802</v>
      </c>
      <c r="G2246" s="17">
        <f t="shared" si="71"/>
        <v>3802</v>
      </c>
      <c r="H2246" s="17">
        <f t="shared" si="72"/>
        <v>0</v>
      </c>
      <c r="I2246" s="23"/>
    </row>
    <row r="2247" spans="1:9" ht="15.75" x14ac:dyDescent="0.25">
      <c r="A2247" s="70">
        <v>42814</v>
      </c>
      <c r="B2247" s="71" t="s">
        <v>10066</v>
      </c>
      <c r="C2247" s="20">
        <v>105025</v>
      </c>
      <c r="D2247" s="4" t="s">
        <v>184</v>
      </c>
      <c r="E2247" s="17">
        <v>3577.5</v>
      </c>
      <c r="F2247" s="78">
        <v>42816</v>
      </c>
      <c r="G2247" s="17">
        <f t="shared" si="71"/>
        <v>3577.5</v>
      </c>
      <c r="H2247" s="17">
        <f t="shared" si="72"/>
        <v>0</v>
      </c>
      <c r="I2247" s="23"/>
    </row>
    <row r="2248" spans="1:9" ht="15.75" x14ac:dyDescent="0.25">
      <c r="A2248" s="70">
        <v>42814</v>
      </c>
      <c r="B2248" s="71" t="s">
        <v>10067</v>
      </c>
      <c r="C2248" s="20">
        <v>105026</v>
      </c>
      <c r="D2248" s="4" t="s">
        <v>186</v>
      </c>
      <c r="E2248" s="17">
        <v>3096</v>
      </c>
      <c r="F2248" s="78">
        <v>42791</v>
      </c>
      <c r="G2248" s="17">
        <f t="shared" si="71"/>
        <v>3096</v>
      </c>
      <c r="H2248" s="17">
        <f t="shared" si="72"/>
        <v>0</v>
      </c>
      <c r="I2248" s="23"/>
    </row>
    <row r="2249" spans="1:9" ht="15.75" x14ac:dyDescent="0.25">
      <c r="A2249" s="70">
        <v>42814</v>
      </c>
      <c r="B2249" s="71" t="s">
        <v>10068</v>
      </c>
      <c r="C2249" s="20">
        <v>105027</v>
      </c>
      <c r="D2249" s="4" t="s">
        <v>61</v>
      </c>
      <c r="E2249" s="17">
        <v>8925</v>
      </c>
      <c r="G2249" s="17">
        <f t="shared" si="71"/>
        <v>8925</v>
      </c>
      <c r="H2249" s="17">
        <f t="shared" si="72"/>
        <v>0</v>
      </c>
      <c r="I2249" s="23"/>
    </row>
    <row r="2250" spans="1:9" ht="15.75" x14ac:dyDescent="0.25">
      <c r="A2250" s="70">
        <v>42814</v>
      </c>
      <c r="B2250" s="71" t="s">
        <v>10069</v>
      </c>
      <c r="C2250" s="20">
        <v>105028</v>
      </c>
      <c r="D2250" s="4" t="s">
        <v>432</v>
      </c>
      <c r="E2250" s="17">
        <v>2852.5</v>
      </c>
      <c r="G2250" s="17">
        <f t="shared" si="71"/>
        <v>2852.5</v>
      </c>
      <c r="H2250" s="17">
        <f t="shared" si="72"/>
        <v>0</v>
      </c>
      <c r="I2250" s="23"/>
    </row>
    <row r="2251" spans="1:9" ht="15.75" x14ac:dyDescent="0.25">
      <c r="A2251" s="70">
        <v>42814</v>
      </c>
      <c r="B2251" s="71" t="s">
        <v>10070</v>
      </c>
      <c r="C2251" s="20">
        <v>105029</v>
      </c>
      <c r="D2251" s="4" t="s">
        <v>2986</v>
      </c>
      <c r="E2251" s="17">
        <v>5925.6</v>
      </c>
      <c r="G2251" s="17">
        <f t="shared" si="71"/>
        <v>5925.6</v>
      </c>
      <c r="H2251" s="17">
        <f t="shared" si="72"/>
        <v>0</v>
      </c>
      <c r="I2251" s="23"/>
    </row>
    <row r="2252" spans="1:9" ht="15.75" x14ac:dyDescent="0.25">
      <c r="A2252" s="70">
        <v>42814</v>
      </c>
      <c r="B2252" s="71" t="s">
        <v>10071</v>
      </c>
      <c r="C2252" s="20">
        <v>105030</v>
      </c>
      <c r="D2252" s="4" t="s">
        <v>236</v>
      </c>
      <c r="E2252" s="17">
        <v>31095.4</v>
      </c>
      <c r="G2252" s="17">
        <f t="shared" si="71"/>
        <v>31095.4</v>
      </c>
      <c r="H2252" s="17">
        <f t="shared" si="72"/>
        <v>0</v>
      </c>
      <c r="I2252" s="23"/>
    </row>
    <row r="2253" spans="1:9" ht="15.75" x14ac:dyDescent="0.25">
      <c r="A2253" s="70">
        <v>42814</v>
      </c>
      <c r="B2253" s="71" t="s">
        <v>10072</v>
      </c>
      <c r="C2253" s="20">
        <v>105031</v>
      </c>
      <c r="D2253" s="4" t="s">
        <v>531</v>
      </c>
      <c r="E2253" s="17">
        <v>32704</v>
      </c>
      <c r="F2253" s="78">
        <v>42815</v>
      </c>
      <c r="G2253" s="17">
        <f t="shared" si="71"/>
        <v>32704</v>
      </c>
      <c r="H2253" s="17">
        <f t="shared" si="72"/>
        <v>0</v>
      </c>
      <c r="I2253" s="23"/>
    </row>
    <row r="2254" spans="1:9" ht="15.75" x14ac:dyDescent="0.25">
      <c r="A2254" s="70">
        <v>42814</v>
      </c>
      <c r="B2254" s="71" t="s">
        <v>10073</v>
      </c>
      <c r="C2254" s="20">
        <v>105032</v>
      </c>
      <c r="D2254" s="4" t="s">
        <v>236</v>
      </c>
      <c r="E2254" s="17">
        <v>31476.2</v>
      </c>
      <c r="F2254" s="78">
        <v>42818</v>
      </c>
      <c r="G2254" s="17">
        <f>29518.2+1958</f>
        <v>31476.2</v>
      </c>
      <c r="H2254" s="17">
        <f t="shared" si="72"/>
        <v>0</v>
      </c>
      <c r="I2254" s="23"/>
    </row>
    <row r="2255" spans="1:9" ht="15.75" x14ac:dyDescent="0.25">
      <c r="A2255" s="70">
        <v>42814</v>
      </c>
      <c r="B2255" s="71" t="s">
        <v>10074</v>
      </c>
      <c r="C2255" s="20">
        <v>105033</v>
      </c>
      <c r="D2255" s="4" t="s">
        <v>85</v>
      </c>
      <c r="E2255" s="17">
        <v>12162.5</v>
      </c>
      <c r="F2255" s="78">
        <v>42821</v>
      </c>
      <c r="G2255" s="17">
        <f t="shared" si="71"/>
        <v>12162.5</v>
      </c>
      <c r="H2255" s="17">
        <f t="shared" si="72"/>
        <v>0</v>
      </c>
      <c r="I2255" s="23"/>
    </row>
    <row r="2256" spans="1:9" ht="15.75" x14ac:dyDescent="0.25">
      <c r="A2256" s="70">
        <v>42814</v>
      </c>
      <c r="B2256" s="71" t="s">
        <v>10075</v>
      </c>
      <c r="C2256" s="20">
        <v>105034</v>
      </c>
      <c r="D2256" s="4" t="s">
        <v>335</v>
      </c>
      <c r="E2256" s="17">
        <v>1370.8</v>
      </c>
      <c r="F2256" s="78">
        <v>42822</v>
      </c>
      <c r="G2256" s="17">
        <f t="shared" si="71"/>
        <v>1370.8</v>
      </c>
      <c r="H2256" s="17">
        <f t="shared" si="72"/>
        <v>0</v>
      </c>
      <c r="I2256" s="23"/>
    </row>
    <row r="2257" spans="1:9" ht="15.75" x14ac:dyDescent="0.25">
      <c r="A2257" s="70">
        <v>42814</v>
      </c>
      <c r="B2257" s="71" t="s">
        <v>10076</v>
      </c>
      <c r="C2257" s="20">
        <v>105035</v>
      </c>
      <c r="D2257" s="4" t="s">
        <v>305</v>
      </c>
      <c r="E2257" s="17">
        <v>3625.4</v>
      </c>
      <c r="F2257" s="78">
        <v>42822</v>
      </c>
      <c r="G2257" s="17">
        <f t="shared" si="71"/>
        <v>3625.4</v>
      </c>
      <c r="H2257" s="17">
        <f t="shared" si="72"/>
        <v>0</v>
      </c>
      <c r="I2257" s="23"/>
    </row>
    <row r="2258" spans="1:9" ht="15.75" x14ac:dyDescent="0.25">
      <c r="A2258" s="70">
        <v>42814</v>
      </c>
      <c r="B2258" s="71" t="s">
        <v>10077</v>
      </c>
      <c r="C2258" s="20">
        <v>105036</v>
      </c>
      <c r="D2258" s="4" t="s">
        <v>476</v>
      </c>
      <c r="E2258" s="17">
        <v>20038.2</v>
      </c>
      <c r="F2258" s="78">
        <v>42815</v>
      </c>
      <c r="G2258" s="17">
        <f t="shared" si="71"/>
        <v>20038.2</v>
      </c>
      <c r="H2258" s="17">
        <f t="shared" si="72"/>
        <v>0</v>
      </c>
      <c r="I2258" s="23"/>
    </row>
    <row r="2259" spans="1:9" ht="15.75" x14ac:dyDescent="0.25">
      <c r="A2259" s="70">
        <v>42814</v>
      </c>
      <c r="B2259" s="71" t="s">
        <v>10078</v>
      </c>
      <c r="C2259" s="20">
        <v>105037</v>
      </c>
      <c r="D2259" s="4" t="s">
        <v>4932</v>
      </c>
      <c r="E2259" s="17">
        <v>3229.4</v>
      </c>
      <c r="G2259" s="17">
        <f t="shared" si="71"/>
        <v>3229.4</v>
      </c>
      <c r="H2259" s="17">
        <f t="shared" si="72"/>
        <v>0</v>
      </c>
      <c r="I2259" s="23"/>
    </row>
    <row r="2260" spans="1:9" ht="15.75" x14ac:dyDescent="0.25">
      <c r="A2260" s="70">
        <v>42814</v>
      </c>
      <c r="B2260" s="71" t="s">
        <v>10079</v>
      </c>
      <c r="C2260" s="20">
        <v>105038</v>
      </c>
      <c r="D2260" s="4" t="s">
        <v>432</v>
      </c>
      <c r="E2260" s="17">
        <v>13909.4</v>
      </c>
      <c r="F2260" s="78">
        <v>42816</v>
      </c>
      <c r="G2260" s="17">
        <f t="shared" si="71"/>
        <v>13909.4</v>
      </c>
      <c r="H2260" s="17">
        <f t="shared" si="72"/>
        <v>0</v>
      </c>
      <c r="I2260" s="23"/>
    </row>
    <row r="2261" spans="1:9" ht="15.75" x14ac:dyDescent="0.25">
      <c r="A2261" s="70">
        <v>42814</v>
      </c>
      <c r="B2261" s="71" t="s">
        <v>10080</v>
      </c>
      <c r="C2261" s="20">
        <v>105039</v>
      </c>
      <c r="D2261" s="4" t="s">
        <v>125</v>
      </c>
      <c r="E2261" s="17">
        <v>7120.8</v>
      </c>
      <c r="F2261" s="78">
        <v>42815</v>
      </c>
      <c r="G2261" s="17">
        <f t="shared" si="71"/>
        <v>7120.8</v>
      </c>
      <c r="H2261" s="17">
        <f t="shared" si="72"/>
        <v>0</v>
      </c>
      <c r="I2261" s="23"/>
    </row>
    <row r="2262" spans="1:9" ht="15.75" x14ac:dyDescent="0.25">
      <c r="A2262" s="70">
        <v>42814</v>
      </c>
      <c r="B2262" s="71" t="s">
        <v>10081</v>
      </c>
      <c r="C2262" s="20">
        <v>105040</v>
      </c>
      <c r="D2262" s="4" t="s">
        <v>272</v>
      </c>
      <c r="E2262" s="17">
        <v>2903.6</v>
      </c>
      <c r="F2262" s="78">
        <v>42816</v>
      </c>
      <c r="G2262" s="17">
        <f t="shared" si="71"/>
        <v>2903.6</v>
      </c>
      <c r="H2262" s="17">
        <f t="shared" si="72"/>
        <v>0</v>
      </c>
      <c r="I2262" s="23"/>
    </row>
    <row r="2263" spans="1:9" ht="15.75" x14ac:dyDescent="0.25">
      <c r="A2263" s="70">
        <v>42814</v>
      </c>
      <c r="B2263" s="71" t="s">
        <v>10082</v>
      </c>
      <c r="C2263" s="20">
        <v>105041</v>
      </c>
      <c r="D2263" s="4" t="s">
        <v>435</v>
      </c>
      <c r="E2263" s="17">
        <v>3005.6</v>
      </c>
      <c r="F2263" s="78">
        <v>42816</v>
      </c>
      <c r="G2263" s="17">
        <f t="shared" si="71"/>
        <v>3005.6</v>
      </c>
      <c r="H2263" s="17">
        <f t="shared" si="72"/>
        <v>0</v>
      </c>
      <c r="I2263" s="23"/>
    </row>
    <row r="2264" spans="1:9" ht="15.75" x14ac:dyDescent="0.25">
      <c r="A2264" s="70">
        <v>42814</v>
      </c>
      <c r="B2264" s="71" t="s">
        <v>10083</v>
      </c>
      <c r="C2264" s="20">
        <v>105042</v>
      </c>
      <c r="D2264" s="4" t="s">
        <v>274</v>
      </c>
      <c r="E2264" s="17">
        <v>4008.6</v>
      </c>
      <c r="F2264" s="78">
        <v>42823</v>
      </c>
      <c r="G2264" s="17">
        <f t="shared" si="71"/>
        <v>4008.6</v>
      </c>
      <c r="H2264" s="17">
        <f t="shared" si="72"/>
        <v>0</v>
      </c>
      <c r="I2264" s="23"/>
    </row>
    <row r="2265" spans="1:9" ht="15.75" x14ac:dyDescent="0.25">
      <c r="A2265" s="70">
        <v>42814</v>
      </c>
      <c r="B2265" s="71" t="s">
        <v>10084</v>
      </c>
      <c r="C2265" s="20">
        <v>105043</v>
      </c>
      <c r="D2265" s="4" t="s">
        <v>1666</v>
      </c>
      <c r="E2265" s="17">
        <v>14252</v>
      </c>
      <c r="F2265" s="78">
        <v>42816</v>
      </c>
      <c r="G2265" s="17">
        <f t="shared" si="71"/>
        <v>14252</v>
      </c>
      <c r="H2265" s="17">
        <f t="shared" si="72"/>
        <v>0</v>
      </c>
      <c r="I2265" s="23"/>
    </row>
    <row r="2266" spans="1:9" ht="15.75" x14ac:dyDescent="0.25">
      <c r="A2266" s="70">
        <v>42814</v>
      </c>
      <c r="B2266" s="71" t="s">
        <v>10085</v>
      </c>
      <c r="C2266" s="20">
        <v>105044</v>
      </c>
      <c r="D2266" s="4" t="s">
        <v>442</v>
      </c>
      <c r="E2266" s="17">
        <v>1459.2</v>
      </c>
      <c r="F2266" s="78">
        <v>42816</v>
      </c>
      <c r="G2266" s="17">
        <f t="shared" si="71"/>
        <v>1459.2</v>
      </c>
      <c r="H2266" s="17">
        <f t="shared" si="72"/>
        <v>0</v>
      </c>
      <c r="I2266" s="23"/>
    </row>
    <row r="2267" spans="1:9" ht="15.75" x14ac:dyDescent="0.25">
      <c r="A2267" s="70">
        <v>42814</v>
      </c>
      <c r="B2267" s="71" t="s">
        <v>10086</v>
      </c>
      <c r="C2267" s="20">
        <v>105045</v>
      </c>
      <c r="D2267" s="4" t="s">
        <v>131</v>
      </c>
      <c r="E2267" s="17">
        <v>7414.8</v>
      </c>
      <c r="G2267" s="17">
        <f t="shared" si="71"/>
        <v>7414.8</v>
      </c>
      <c r="H2267" s="17">
        <f t="shared" si="72"/>
        <v>0</v>
      </c>
      <c r="I2267" s="23"/>
    </row>
    <row r="2268" spans="1:9" ht="15.75" x14ac:dyDescent="0.25">
      <c r="A2268" s="70">
        <v>42814</v>
      </c>
      <c r="B2268" s="71" t="s">
        <v>10087</v>
      </c>
      <c r="C2268" s="20">
        <v>105046</v>
      </c>
      <c r="D2268" s="4" t="s">
        <v>270</v>
      </c>
      <c r="E2268" s="17">
        <v>19635.8</v>
      </c>
      <c r="G2268" s="17">
        <f t="shared" si="71"/>
        <v>19635.8</v>
      </c>
      <c r="H2268" s="17">
        <f t="shared" si="72"/>
        <v>0</v>
      </c>
      <c r="I2268" s="23"/>
    </row>
    <row r="2269" spans="1:9" ht="15.75" x14ac:dyDescent="0.25">
      <c r="A2269" s="70">
        <v>42814</v>
      </c>
      <c r="B2269" s="71" t="s">
        <v>10088</v>
      </c>
      <c r="C2269" s="20">
        <v>105047</v>
      </c>
      <c r="D2269" s="4" t="s">
        <v>270</v>
      </c>
      <c r="E2269" s="17">
        <v>19700.599999999999</v>
      </c>
      <c r="F2269" s="78">
        <v>42818</v>
      </c>
      <c r="G2269" s="17">
        <f t="shared" si="71"/>
        <v>19700.599999999999</v>
      </c>
      <c r="H2269" s="17">
        <f t="shared" si="72"/>
        <v>0</v>
      </c>
      <c r="I2269" s="23"/>
    </row>
    <row r="2270" spans="1:9" ht="15.75" x14ac:dyDescent="0.25">
      <c r="A2270" s="70">
        <v>42814</v>
      </c>
      <c r="B2270" s="71" t="s">
        <v>10089</v>
      </c>
      <c r="C2270" s="20">
        <v>105048</v>
      </c>
      <c r="D2270" s="4" t="s">
        <v>268</v>
      </c>
      <c r="E2270" s="17">
        <v>17093</v>
      </c>
      <c r="F2270" s="78">
        <v>42816</v>
      </c>
      <c r="G2270" s="17">
        <f t="shared" si="71"/>
        <v>17093</v>
      </c>
      <c r="H2270" s="17">
        <f t="shared" si="72"/>
        <v>0</v>
      </c>
      <c r="I2270" s="23"/>
    </row>
    <row r="2271" spans="1:9" ht="15.75" x14ac:dyDescent="0.25">
      <c r="A2271" s="70">
        <v>42814</v>
      </c>
      <c r="B2271" s="71" t="s">
        <v>10090</v>
      </c>
      <c r="C2271" s="20">
        <v>105049</v>
      </c>
      <c r="D2271" s="4" t="s">
        <v>131</v>
      </c>
      <c r="E2271" s="17">
        <v>2649.6</v>
      </c>
      <c r="G2271" s="17">
        <f t="shared" si="71"/>
        <v>2649.6</v>
      </c>
      <c r="H2271" s="17">
        <f t="shared" si="72"/>
        <v>0</v>
      </c>
      <c r="I2271" s="23"/>
    </row>
    <row r="2272" spans="1:9" ht="15.75" x14ac:dyDescent="0.25">
      <c r="A2272" s="70">
        <v>42814</v>
      </c>
      <c r="B2272" s="71" t="s">
        <v>10091</v>
      </c>
      <c r="C2272" s="20">
        <v>105050</v>
      </c>
      <c r="D2272" s="4" t="s">
        <v>1830</v>
      </c>
      <c r="E2272" s="17">
        <v>12539.2</v>
      </c>
      <c r="G2272" s="17">
        <f t="shared" si="71"/>
        <v>12539.2</v>
      </c>
      <c r="H2272" s="17">
        <f t="shared" si="72"/>
        <v>0</v>
      </c>
      <c r="I2272" s="23"/>
    </row>
    <row r="2273" spans="1:9" ht="15.75" x14ac:dyDescent="0.25">
      <c r="A2273" s="70">
        <v>42814</v>
      </c>
      <c r="B2273" s="71" t="s">
        <v>10092</v>
      </c>
      <c r="C2273" s="20">
        <v>105051</v>
      </c>
      <c r="D2273" s="4" t="s">
        <v>122</v>
      </c>
      <c r="E2273" s="17">
        <v>4645.2</v>
      </c>
      <c r="F2273" s="78">
        <v>42824</v>
      </c>
      <c r="G2273" s="17">
        <f t="shared" si="71"/>
        <v>4645.2</v>
      </c>
      <c r="H2273" s="17">
        <f t="shared" si="72"/>
        <v>0</v>
      </c>
      <c r="I2273" s="23"/>
    </row>
    <row r="2274" spans="1:9" ht="15.75" x14ac:dyDescent="0.25">
      <c r="A2274" s="70">
        <v>42814</v>
      </c>
      <c r="B2274" s="71" t="s">
        <v>10093</v>
      </c>
      <c r="C2274" s="20">
        <v>105052</v>
      </c>
      <c r="D2274" s="4" t="s">
        <v>128</v>
      </c>
      <c r="E2274" s="17">
        <v>770</v>
      </c>
      <c r="G2274" s="17">
        <f t="shared" si="71"/>
        <v>770</v>
      </c>
      <c r="H2274" s="17">
        <f t="shared" si="72"/>
        <v>0</v>
      </c>
      <c r="I2274" s="23"/>
    </row>
    <row r="2275" spans="1:9" ht="15.75" x14ac:dyDescent="0.25">
      <c r="A2275" s="70">
        <v>42814</v>
      </c>
      <c r="B2275" s="71" t="s">
        <v>10094</v>
      </c>
      <c r="C2275" s="20">
        <v>105053</v>
      </c>
      <c r="D2275" s="4" t="s">
        <v>155</v>
      </c>
      <c r="E2275" s="17">
        <v>21049.8</v>
      </c>
      <c r="F2275" s="78">
        <v>43062</v>
      </c>
      <c r="G2275" s="17">
        <f t="shared" si="71"/>
        <v>21049.8</v>
      </c>
      <c r="H2275" s="17">
        <f t="shared" si="72"/>
        <v>0</v>
      </c>
      <c r="I2275" s="23"/>
    </row>
    <row r="2276" spans="1:9" ht="15.75" x14ac:dyDescent="0.25">
      <c r="A2276" s="70">
        <v>42814</v>
      </c>
      <c r="B2276" s="71" t="s">
        <v>10095</v>
      </c>
      <c r="C2276" s="20">
        <v>105054</v>
      </c>
      <c r="D2276" s="4" t="s">
        <v>149</v>
      </c>
      <c r="E2276" s="17">
        <v>2203.9</v>
      </c>
      <c r="G2276" s="17">
        <f t="shared" si="71"/>
        <v>2203.9</v>
      </c>
      <c r="H2276" s="17">
        <f t="shared" si="72"/>
        <v>0</v>
      </c>
      <c r="I2276" s="21"/>
    </row>
    <row r="2277" spans="1:9" ht="15.75" x14ac:dyDescent="0.25">
      <c r="A2277" s="70">
        <v>42814</v>
      </c>
      <c r="B2277" s="71" t="s">
        <v>10096</v>
      </c>
      <c r="C2277" s="20">
        <v>105055</v>
      </c>
      <c r="D2277" s="4" t="s">
        <v>5489</v>
      </c>
      <c r="E2277" s="17">
        <v>12635.2</v>
      </c>
      <c r="F2277" s="78">
        <v>42815</v>
      </c>
      <c r="G2277" s="17">
        <f t="shared" si="71"/>
        <v>12635.2</v>
      </c>
      <c r="H2277" s="17">
        <f t="shared" si="72"/>
        <v>0</v>
      </c>
      <c r="I2277" s="21"/>
    </row>
    <row r="2278" spans="1:9" ht="15.75" x14ac:dyDescent="0.25">
      <c r="A2278" s="70">
        <v>42814</v>
      </c>
      <c r="B2278" s="71" t="s">
        <v>10097</v>
      </c>
      <c r="C2278" s="20">
        <v>105056</v>
      </c>
      <c r="D2278" s="4" t="s">
        <v>172</v>
      </c>
      <c r="E2278" s="17">
        <v>14199.8</v>
      </c>
      <c r="F2278" s="78">
        <v>42826</v>
      </c>
      <c r="G2278" s="17">
        <f t="shared" si="71"/>
        <v>14199.8</v>
      </c>
      <c r="H2278" s="17">
        <f t="shared" si="72"/>
        <v>0</v>
      </c>
      <c r="I2278" s="21"/>
    </row>
    <row r="2279" spans="1:9" ht="15.75" x14ac:dyDescent="0.25">
      <c r="A2279" s="70">
        <v>42814</v>
      </c>
      <c r="B2279" s="71" t="s">
        <v>10098</v>
      </c>
      <c r="C2279" s="20">
        <v>105057</v>
      </c>
      <c r="D2279" s="4" t="s">
        <v>30</v>
      </c>
      <c r="E2279" s="17">
        <v>562.79999999999995</v>
      </c>
      <c r="G2279" s="17">
        <f t="shared" si="71"/>
        <v>562.79999999999995</v>
      </c>
      <c r="H2279" s="17">
        <f t="shared" si="72"/>
        <v>0</v>
      </c>
      <c r="I2279" s="21"/>
    </row>
    <row r="2280" spans="1:9" ht="15.75" x14ac:dyDescent="0.25">
      <c r="A2280" s="70">
        <v>42814</v>
      </c>
      <c r="B2280" s="71" t="s">
        <v>10099</v>
      </c>
      <c r="C2280" s="20">
        <v>105058</v>
      </c>
      <c r="D2280" s="4" t="s">
        <v>30</v>
      </c>
      <c r="E2280" s="17">
        <v>1282.4000000000001</v>
      </c>
      <c r="G2280" s="17">
        <f t="shared" si="71"/>
        <v>1282.4000000000001</v>
      </c>
      <c r="H2280" s="17">
        <f t="shared" si="72"/>
        <v>0</v>
      </c>
      <c r="I2280" s="21"/>
    </row>
    <row r="2281" spans="1:9" ht="15.75" x14ac:dyDescent="0.25">
      <c r="A2281" s="70">
        <v>42814</v>
      </c>
      <c r="B2281" s="71" t="s">
        <v>10100</v>
      </c>
      <c r="C2281" s="20">
        <v>105059</v>
      </c>
      <c r="D2281" s="4" t="s">
        <v>163</v>
      </c>
      <c r="E2281" s="17">
        <v>16664.7</v>
      </c>
      <c r="F2281" s="78">
        <v>42826</v>
      </c>
      <c r="G2281" s="17">
        <f t="shared" si="71"/>
        <v>16664.7</v>
      </c>
      <c r="H2281" s="17">
        <f t="shared" si="72"/>
        <v>0</v>
      </c>
      <c r="I2281" s="21"/>
    </row>
    <row r="2282" spans="1:9" ht="15.75" x14ac:dyDescent="0.25">
      <c r="A2282" s="70">
        <v>42814</v>
      </c>
      <c r="B2282" s="71" t="s">
        <v>10101</v>
      </c>
      <c r="C2282" s="20">
        <v>105060</v>
      </c>
      <c r="D2282" s="4" t="s">
        <v>329</v>
      </c>
      <c r="E2282" s="17">
        <v>571.20000000000005</v>
      </c>
      <c r="G2282" s="17">
        <f t="shared" si="71"/>
        <v>571.20000000000005</v>
      </c>
      <c r="H2282" s="17">
        <f t="shared" si="72"/>
        <v>0</v>
      </c>
      <c r="I2282" s="21"/>
    </row>
    <row r="2283" spans="1:9" ht="15.75" x14ac:dyDescent="0.25">
      <c r="A2283" s="70">
        <v>42814</v>
      </c>
      <c r="B2283" s="71" t="s">
        <v>10102</v>
      </c>
      <c r="C2283" s="20">
        <v>105061</v>
      </c>
      <c r="D2283" s="4" t="s">
        <v>168</v>
      </c>
      <c r="E2283" s="17">
        <v>193.2</v>
      </c>
      <c r="G2283" s="17">
        <f t="shared" si="71"/>
        <v>193.2</v>
      </c>
      <c r="H2283" s="17">
        <f t="shared" si="72"/>
        <v>0</v>
      </c>
      <c r="I2283" s="21"/>
    </row>
    <row r="2284" spans="1:9" ht="15.75" x14ac:dyDescent="0.25">
      <c r="A2284" s="70">
        <v>42814</v>
      </c>
      <c r="B2284" s="71" t="s">
        <v>10103</v>
      </c>
      <c r="C2284" s="20">
        <v>105062</v>
      </c>
      <c r="D2284" s="4" t="s">
        <v>165</v>
      </c>
      <c r="E2284" s="17">
        <v>9223.5</v>
      </c>
      <c r="F2284" s="78">
        <v>42833</v>
      </c>
      <c r="G2284" s="17">
        <f t="shared" si="71"/>
        <v>9223.5</v>
      </c>
      <c r="H2284" s="17">
        <f t="shared" si="72"/>
        <v>0</v>
      </c>
      <c r="I2284" s="21"/>
    </row>
    <row r="2285" spans="1:9" ht="15.75" x14ac:dyDescent="0.25">
      <c r="A2285" s="70">
        <v>42814</v>
      </c>
      <c r="B2285" s="71" t="s">
        <v>10104</v>
      </c>
      <c r="C2285" s="20">
        <v>105063</v>
      </c>
      <c r="D2285" s="4" t="s">
        <v>205</v>
      </c>
      <c r="E2285" s="17">
        <v>61981.2</v>
      </c>
      <c r="G2285" s="17">
        <f t="shared" si="71"/>
        <v>61981.2</v>
      </c>
      <c r="H2285" s="17">
        <f t="shared" si="72"/>
        <v>0</v>
      </c>
      <c r="I2285" s="21"/>
    </row>
    <row r="2286" spans="1:9" ht="15.75" x14ac:dyDescent="0.25">
      <c r="A2286" s="70">
        <v>42814</v>
      </c>
      <c r="B2286" s="71" t="s">
        <v>10105</v>
      </c>
      <c r="C2286" s="20">
        <v>105064</v>
      </c>
      <c r="D2286" s="4" t="s">
        <v>161</v>
      </c>
      <c r="E2286" s="17">
        <v>38934.800000000003</v>
      </c>
      <c r="G2286" s="17">
        <f t="shared" si="71"/>
        <v>38934.800000000003</v>
      </c>
      <c r="H2286" s="17">
        <f t="shared" si="72"/>
        <v>0</v>
      </c>
      <c r="I2286" s="21"/>
    </row>
    <row r="2287" spans="1:9" ht="15.75" x14ac:dyDescent="0.25">
      <c r="A2287" s="70">
        <v>42814</v>
      </c>
      <c r="B2287" s="71" t="s">
        <v>10106</v>
      </c>
      <c r="C2287" s="20">
        <v>105065</v>
      </c>
      <c r="D2287" s="4" t="s">
        <v>71</v>
      </c>
      <c r="E2287" s="17">
        <v>2492</v>
      </c>
      <c r="F2287" s="78">
        <v>42815</v>
      </c>
      <c r="G2287" s="17">
        <f t="shared" si="71"/>
        <v>2492</v>
      </c>
      <c r="H2287" s="17">
        <f t="shared" si="72"/>
        <v>0</v>
      </c>
      <c r="I2287" s="21"/>
    </row>
    <row r="2288" spans="1:9" ht="15.75" x14ac:dyDescent="0.25">
      <c r="A2288" s="70">
        <v>42814</v>
      </c>
      <c r="B2288" s="71" t="s">
        <v>10107</v>
      </c>
      <c r="C2288" s="20">
        <v>105066</v>
      </c>
      <c r="D2288" s="4" t="s">
        <v>10108</v>
      </c>
      <c r="E2288" s="17">
        <v>14330</v>
      </c>
      <c r="G2288" s="17">
        <f t="shared" si="71"/>
        <v>14330</v>
      </c>
      <c r="H2288" s="17">
        <f t="shared" si="72"/>
        <v>0</v>
      </c>
      <c r="I2288" s="21"/>
    </row>
    <row r="2289" spans="1:9" ht="15.75" x14ac:dyDescent="0.25">
      <c r="A2289" s="70">
        <v>42814</v>
      </c>
      <c r="B2289" s="71" t="s">
        <v>10109</v>
      </c>
      <c r="C2289" s="20">
        <v>105067</v>
      </c>
      <c r="D2289" s="4" t="s">
        <v>161</v>
      </c>
      <c r="E2289" s="17">
        <v>39129.4</v>
      </c>
      <c r="F2289" s="78">
        <v>42826</v>
      </c>
      <c r="G2289" s="17">
        <f t="shared" si="71"/>
        <v>39129.4</v>
      </c>
      <c r="H2289" s="17">
        <f t="shared" si="72"/>
        <v>0</v>
      </c>
      <c r="I2289" s="21"/>
    </row>
    <row r="2290" spans="1:9" ht="15.75" x14ac:dyDescent="0.25">
      <c r="A2290" s="70">
        <v>42814</v>
      </c>
      <c r="B2290" s="71" t="s">
        <v>10110</v>
      </c>
      <c r="C2290" s="20">
        <v>105068</v>
      </c>
      <c r="D2290" s="4" t="s">
        <v>145</v>
      </c>
      <c r="E2290" s="17">
        <v>13515.6</v>
      </c>
      <c r="F2290" s="78">
        <v>42815</v>
      </c>
      <c r="G2290" s="17">
        <f t="shared" si="71"/>
        <v>13515.6</v>
      </c>
      <c r="H2290" s="17">
        <f t="shared" si="72"/>
        <v>0</v>
      </c>
      <c r="I2290" s="21"/>
    </row>
    <row r="2291" spans="1:9" ht="15.75" x14ac:dyDescent="0.25">
      <c r="A2291" s="70">
        <v>42814</v>
      </c>
      <c r="B2291" s="71" t="s">
        <v>10111</v>
      </c>
      <c r="C2291" s="20">
        <v>105069</v>
      </c>
      <c r="D2291" s="4" t="s">
        <v>157</v>
      </c>
      <c r="E2291" s="17">
        <v>20113.099999999999</v>
      </c>
      <c r="G2291" s="17">
        <f t="shared" si="71"/>
        <v>20113.099999999999</v>
      </c>
      <c r="H2291" s="17">
        <f t="shared" si="72"/>
        <v>0</v>
      </c>
      <c r="I2291" s="21"/>
    </row>
    <row r="2292" spans="1:9" ht="15.75" x14ac:dyDescent="0.25">
      <c r="A2292" s="70">
        <v>42814</v>
      </c>
      <c r="B2292" s="71" t="s">
        <v>10112</v>
      </c>
      <c r="C2292" s="20">
        <v>105070</v>
      </c>
      <c r="D2292" s="4" t="s">
        <v>2240</v>
      </c>
      <c r="E2292" s="17">
        <v>9042.6</v>
      </c>
      <c r="G2292" s="17">
        <f t="shared" si="71"/>
        <v>9042.6</v>
      </c>
      <c r="H2292" s="17">
        <f t="shared" si="72"/>
        <v>0</v>
      </c>
      <c r="I2292" s="21"/>
    </row>
    <row r="2293" spans="1:9" ht="15.75" x14ac:dyDescent="0.25">
      <c r="A2293" s="70">
        <v>42814</v>
      </c>
      <c r="B2293" s="71" t="s">
        <v>10113</v>
      </c>
      <c r="C2293" s="20">
        <v>105071</v>
      </c>
      <c r="D2293" s="4" t="s">
        <v>30</v>
      </c>
      <c r="E2293" s="17">
        <v>2754.4</v>
      </c>
      <c r="G2293" s="17">
        <f t="shared" si="71"/>
        <v>2754.4</v>
      </c>
      <c r="H2293" s="17">
        <f t="shared" si="72"/>
        <v>0</v>
      </c>
      <c r="I2293" s="21"/>
    </row>
    <row r="2294" spans="1:9" ht="15.75" x14ac:dyDescent="0.25">
      <c r="A2294" s="70">
        <v>42814</v>
      </c>
      <c r="B2294" s="71" t="s">
        <v>10114</v>
      </c>
      <c r="C2294" s="20">
        <v>105072</v>
      </c>
      <c r="D2294" s="4" t="s">
        <v>1325</v>
      </c>
      <c r="E2294" s="17">
        <v>2542.8000000000002</v>
      </c>
      <c r="G2294" s="17">
        <f t="shared" si="71"/>
        <v>2542.8000000000002</v>
      </c>
      <c r="H2294" s="17">
        <f t="shared" si="72"/>
        <v>0</v>
      </c>
      <c r="I2294" s="21"/>
    </row>
    <row r="2295" spans="1:9" ht="15.75" x14ac:dyDescent="0.25">
      <c r="A2295" s="70">
        <v>42814</v>
      </c>
      <c r="B2295" s="71" t="s">
        <v>10115</v>
      </c>
      <c r="C2295" s="20">
        <v>105073</v>
      </c>
      <c r="D2295" s="4" t="s">
        <v>1141</v>
      </c>
      <c r="E2295" s="17">
        <v>356.4</v>
      </c>
      <c r="G2295" s="17">
        <f t="shared" si="71"/>
        <v>356.4</v>
      </c>
      <c r="H2295" s="17">
        <f t="shared" si="72"/>
        <v>0</v>
      </c>
      <c r="I2295" s="21"/>
    </row>
    <row r="2296" spans="1:9" ht="15.75" x14ac:dyDescent="0.25">
      <c r="A2296" s="70">
        <v>42814</v>
      </c>
      <c r="B2296" s="71" t="s">
        <v>10116</v>
      </c>
      <c r="C2296" s="20">
        <v>105074</v>
      </c>
      <c r="D2296" s="4" t="s">
        <v>1141</v>
      </c>
      <c r="E2296" s="17">
        <v>777.6</v>
      </c>
      <c r="G2296" s="17">
        <f t="shared" si="71"/>
        <v>777.6</v>
      </c>
      <c r="H2296" s="17">
        <f t="shared" si="72"/>
        <v>0</v>
      </c>
      <c r="I2296" s="21"/>
    </row>
    <row r="2297" spans="1:9" ht="15.75" x14ac:dyDescent="0.25">
      <c r="A2297" s="70">
        <v>42814</v>
      </c>
      <c r="B2297" s="71" t="s">
        <v>10117</v>
      </c>
      <c r="C2297" s="20">
        <v>105075</v>
      </c>
      <c r="D2297" s="4" t="s">
        <v>563</v>
      </c>
      <c r="E2297" s="17">
        <v>4025.7</v>
      </c>
      <c r="G2297" s="17">
        <f t="shared" si="71"/>
        <v>4025.7</v>
      </c>
      <c r="H2297" s="17">
        <f t="shared" si="72"/>
        <v>0</v>
      </c>
      <c r="I2297" s="21"/>
    </row>
    <row r="2298" spans="1:9" ht="15.75" x14ac:dyDescent="0.25">
      <c r="A2298" s="70">
        <v>42814</v>
      </c>
      <c r="B2298" s="71" t="s">
        <v>10118</v>
      </c>
      <c r="C2298" s="20">
        <v>105076</v>
      </c>
      <c r="D2298" s="4" t="s">
        <v>1062</v>
      </c>
      <c r="E2298" s="17">
        <v>2631.2</v>
      </c>
      <c r="G2298" s="17">
        <f t="shared" si="71"/>
        <v>2631.2</v>
      </c>
      <c r="H2298" s="17">
        <f t="shared" si="72"/>
        <v>0</v>
      </c>
      <c r="I2298" s="21"/>
    </row>
    <row r="2299" spans="1:9" ht="15.75" x14ac:dyDescent="0.25">
      <c r="A2299" s="70">
        <v>42814</v>
      </c>
      <c r="B2299" s="71" t="s">
        <v>10119</v>
      </c>
      <c r="C2299" s="20">
        <v>105077</v>
      </c>
      <c r="D2299" s="4" t="s">
        <v>302</v>
      </c>
      <c r="E2299" s="17">
        <v>9980.7999999999993</v>
      </c>
      <c r="G2299" s="17">
        <f t="shared" si="71"/>
        <v>9980.7999999999993</v>
      </c>
      <c r="H2299" s="17">
        <f t="shared" si="72"/>
        <v>0</v>
      </c>
      <c r="I2299" s="21"/>
    </row>
    <row r="2300" spans="1:9" ht="15.75" x14ac:dyDescent="0.25">
      <c r="A2300" s="70">
        <v>42814</v>
      </c>
      <c r="B2300" s="71" t="s">
        <v>10120</v>
      </c>
      <c r="C2300" s="20">
        <v>105078</v>
      </c>
      <c r="D2300" s="4" t="s">
        <v>509</v>
      </c>
      <c r="E2300" s="17">
        <v>13367.2</v>
      </c>
      <c r="F2300" s="78">
        <v>42823</v>
      </c>
      <c r="G2300" s="17">
        <f t="shared" si="71"/>
        <v>13367.2</v>
      </c>
      <c r="H2300" s="17">
        <f t="shared" si="72"/>
        <v>0</v>
      </c>
      <c r="I2300" s="21"/>
    </row>
    <row r="2301" spans="1:9" ht="15.75" x14ac:dyDescent="0.25">
      <c r="A2301" s="70">
        <v>42814</v>
      </c>
      <c r="B2301" s="71" t="s">
        <v>10121</v>
      </c>
      <c r="C2301" s="20">
        <v>105079</v>
      </c>
      <c r="D2301" s="4" t="s">
        <v>422</v>
      </c>
      <c r="E2301" s="17">
        <v>336.4</v>
      </c>
      <c r="G2301" s="17">
        <f t="shared" si="71"/>
        <v>336.4</v>
      </c>
      <c r="H2301" s="17">
        <f t="shared" si="72"/>
        <v>0</v>
      </c>
      <c r="I2301" s="21"/>
    </row>
    <row r="2302" spans="1:9" ht="15.75" x14ac:dyDescent="0.25">
      <c r="A2302" s="70">
        <v>42814</v>
      </c>
      <c r="B2302" s="71" t="s">
        <v>10122</v>
      </c>
      <c r="C2302" s="20">
        <v>105080</v>
      </c>
      <c r="D2302" s="4" t="s">
        <v>7184</v>
      </c>
      <c r="E2302" s="17">
        <v>3606</v>
      </c>
      <c r="F2302" s="78">
        <v>42815</v>
      </c>
      <c r="G2302" s="17">
        <f t="shared" si="71"/>
        <v>3606</v>
      </c>
      <c r="H2302" s="17">
        <f t="shared" si="72"/>
        <v>0</v>
      </c>
      <c r="I2302" s="21"/>
    </row>
    <row r="2303" spans="1:9" ht="15.75" x14ac:dyDescent="0.25">
      <c r="A2303" s="70">
        <v>42814</v>
      </c>
      <c r="B2303" s="71" t="s">
        <v>10123</v>
      </c>
      <c r="C2303" s="20">
        <v>105081</v>
      </c>
      <c r="D2303" s="4" t="s">
        <v>693</v>
      </c>
      <c r="E2303" s="17">
        <v>22799.5</v>
      </c>
      <c r="F2303" s="78">
        <v>42815</v>
      </c>
      <c r="G2303" s="17">
        <f t="shared" si="71"/>
        <v>22799.5</v>
      </c>
      <c r="H2303" s="17">
        <f t="shared" si="72"/>
        <v>0</v>
      </c>
      <c r="I2303" s="21"/>
    </row>
    <row r="2304" spans="1:9" ht="15.75" x14ac:dyDescent="0.25">
      <c r="A2304" s="70">
        <v>42814</v>
      </c>
      <c r="B2304" s="71" t="s">
        <v>10124</v>
      </c>
      <c r="C2304" s="20">
        <v>105082</v>
      </c>
      <c r="D2304" s="4" t="s">
        <v>5221</v>
      </c>
      <c r="E2304" s="17">
        <v>280</v>
      </c>
      <c r="G2304" s="17">
        <f t="shared" si="71"/>
        <v>280</v>
      </c>
      <c r="H2304" s="17">
        <f t="shared" si="72"/>
        <v>0</v>
      </c>
      <c r="I2304" s="21"/>
    </row>
    <row r="2305" spans="1:9" ht="15.75" x14ac:dyDescent="0.25">
      <c r="A2305" s="70">
        <v>42814</v>
      </c>
      <c r="B2305" s="71" t="s">
        <v>10125</v>
      </c>
      <c r="C2305" s="20">
        <v>105083</v>
      </c>
      <c r="D2305" s="4" t="s">
        <v>9252</v>
      </c>
      <c r="E2305" s="17">
        <v>7326</v>
      </c>
      <c r="F2305" s="78">
        <v>42815</v>
      </c>
      <c r="G2305" s="17">
        <f t="shared" si="71"/>
        <v>7326</v>
      </c>
      <c r="H2305" s="17">
        <f t="shared" si="72"/>
        <v>0</v>
      </c>
      <c r="I2305" s="21"/>
    </row>
    <row r="2306" spans="1:9" ht="15.75" x14ac:dyDescent="0.25">
      <c r="A2306" s="70">
        <v>42814</v>
      </c>
      <c r="B2306" s="71" t="s">
        <v>10126</v>
      </c>
      <c r="C2306" s="20">
        <v>105084</v>
      </c>
      <c r="D2306" s="4" t="s">
        <v>656</v>
      </c>
      <c r="E2306" s="17">
        <v>9856.7999999999993</v>
      </c>
      <c r="F2306" s="78">
        <v>42816</v>
      </c>
      <c r="G2306" s="17">
        <f t="shared" si="71"/>
        <v>9856.7999999999993</v>
      </c>
      <c r="H2306" s="17">
        <f t="shared" si="72"/>
        <v>0</v>
      </c>
      <c r="I2306" s="21"/>
    </row>
    <row r="2307" spans="1:9" ht="15.75" x14ac:dyDescent="0.25">
      <c r="A2307" s="70">
        <v>42814</v>
      </c>
      <c r="B2307" s="71" t="s">
        <v>10127</v>
      </c>
      <c r="C2307" s="20">
        <v>105085</v>
      </c>
      <c r="D2307" s="4" t="s">
        <v>8106</v>
      </c>
      <c r="E2307" s="17">
        <v>2935</v>
      </c>
      <c r="F2307" s="78">
        <v>42816</v>
      </c>
      <c r="G2307" s="17">
        <f t="shared" si="71"/>
        <v>2935</v>
      </c>
      <c r="H2307" s="17">
        <f t="shared" si="72"/>
        <v>0</v>
      </c>
      <c r="I2307" s="21"/>
    </row>
    <row r="2308" spans="1:9" ht="15.75" x14ac:dyDescent="0.25">
      <c r="A2308" s="70">
        <v>42814</v>
      </c>
      <c r="B2308" s="71" t="s">
        <v>10128</v>
      </c>
      <c r="C2308" s="20">
        <v>105086</v>
      </c>
      <c r="D2308" s="4" t="s">
        <v>182</v>
      </c>
      <c r="E2308" s="17">
        <v>1920</v>
      </c>
      <c r="F2308" s="78">
        <v>42816</v>
      </c>
      <c r="G2308" s="17">
        <f t="shared" ref="G2308:G2371" si="73">E2308</f>
        <v>1920</v>
      </c>
      <c r="H2308" s="17">
        <f t="shared" ref="H2308:H2371" si="74">E2308-G2308</f>
        <v>0</v>
      </c>
      <c r="I2308" s="21"/>
    </row>
    <row r="2309" spans="1:9" ht="15.75" x14ac:dyDescent="0.25">
      <c r="A2309" s="70">
        <v>42814</v>
      </c>
      <c r="B2309" s="71" t="s">
        <v>10129</v>
      </c>
      <c r="C2309" s="20">
        <v>105087</v>
      </c>
      <c r="D2309" s="4" t="s">
        <v>193</v>
      </c>
      <c r="E2309" s="17">
        <v>1957.5</v>
      </c>
      <c r="F2309" s="78">
        <v>42816</v>
      </c>
      <c r="G2309" s="17">
        <f t="shared" si="73"/>
        <v>1957.5</v>
      </c>
      <c r="H2309" s="17">
        <f t="shared" si="74"/>
        <v>0</v>
      </c>
      <c r="I2309" s="21"/>
    </row>
    <row r="2310" spans="1:9" ht="15.75" x14ac:dyDescent="0.25">
      <c r="A2310" s="70">
        <v>42814</v>
      </c>
      <c r="B2310" s="71" t="s">
        <v>10130</v>
      </c>
      <c r="C2310" s="20">
        <v>105088</v>
      </c>
      <c r="D2310" s="4" t="s">
        <v>316</v>
      </c>
      <c r="E2310" s="17">
        <v>26927.18</v>
      </c>
      <c r="F2310" s="78">
        <v>42828</v>
      </c>
      <c r="G2310" s="17">
        <f t="shared" si="73"/>
        <v>26927.18</v>
      </c>
      <c r="H2310" s="17">
        <f t="shared" si="74"/>
        <v>0</v>
      </c>
      <c r="I2310" s="21"/>
    </row>
    <row r="2311" spans="1:9" ht="15.75" x14ac:dyDescent="0.25">
      <c r="A2311" s="70">
        <v>42814</v>
      </c>
      <c r="B2311" s="71" t="s">
        <v>10131</v>
      </c>
      <c r="C2311" s="20">
        <v>105089</v>
      </c>
      <c r="D2311" s="4" t="s">
        <v>10</v>
      </c>
      <c r="E2311" s="17">
        <v>245538.25</v>
      </c>
      <c r="G2311" s="17">
        <f t="shared" si="73"/>
        <v>245538.25</v>
      </c>
      <c r="H2311" s="17">
        <f t="shared" si="74"/>
        <v>0</v>
      </c>
      <c r="I2311" s="21"/>
    </row>
    <row r="2312" spans="1:9" ht="15.75" x14ac:dyDescent="0.25">
      <c r="A2312" s="70">
        <v>42814</v>
      </c>
      <c r="B2312" s="71" t="s">
        <v>10132</v>
      </c>
      <c r="C2312" s="20">
        <v>105090</v>
      </c>
      <c r="D2312" s="4" t="s">
        <v>211</v>
      </c>
      <c r="E2312" s="17">
        <v>8384.4</v>
      </c>
      <c r="G2312" s="17">
        <f t="shared" si="73"/>
        <v>8384.4</v>
      </c>
      <c r="H2312" s="17">
        <f t="shared" si="74"/>
        <v>0</v>
      </c>
      <c r="I2312" s="21"/>
    </row>
    <row r="2313" spans="1:9" ht="15.75" x14ac:dyDescent="0.25">
      <c r="A2313" s="70">
        <v>42814</v>
      </c>
      <c r="B2313" s="71" t="s">
        <v>10133</v>
      </c>
      <c r="C2313" s="20">
        <v>105091</v>
      </c>
      <c r="D2313" s="4" t="s">
        <v>10</v>
      </c>
      <c r="E2313" s="17">
        <v>245458.45</v>
      </c>
      <c r="F2313" s="78">
        <v>42791</v>
      </c>
      <c r="G2313" s="17">
        <f t="shared" si="73"/>
        <v>245458.45</v>
      </c>
      <c r="H2313" s="17">
        <f t="shared" si="74"/>
        <v>0</v>
      </c>
      <c r="I2313" s="21"/>
    </row>
    <row r="2314" spans="1:9" ht="15.75" x14ac:dyDescent="0.25">
      <c r="A2314" s="70">
        <v>42814</v>
      </c>
      <c r="B2314" s="71" t="s">
        <v>10134</v>
      </c>
      <c r="C2314" s="20">
        <v>105092</v>
      </c>
      <c r="D2314" s="4" t="s">
        <v>10</v>
      </c>
      <c r="E2314" s="17">
        <v>66192.399999999994</v>
      </c>
      <c r="F2314" s="78">
        <v>42791</v>
      </c>
      <c r="G2314" s="17">
        <f t="shared" si="73"/>
        <v>66192.399999999994</v>
      </c>
      <c r="H2314" s="17">
        <f t="shared" si="74"/>
        <v>0</v>
      </c>
      <c r="I2314" s="21"/>
    </row>
    <row r="2315" spans="1:9" ht="15.75" x14ac:dyDescent="0.25">
      <c r="A2315" s="70">
        <v>42814</v>
      </c>
      <c r="B2315" s="71" t="s">
        <v>10135</v>
      </c>
      <c r="C2315" s="20">
        <v>105093</v>
      </c>
      <c r="D2315" s="4" t="s">
        <v>222</v>
      </c>
      <c r="E2315" s="17">
        <v>70959.149999999994</v>
      </c>
      <c r="G2315" s="17">
        <f t="shared" si="73"/>
        <v>70959.149999999994</v>
      </c>
      <c r="H2315" s="17">
        <f t="shared" si="74"/>
        <v>0</v>
      </c>
      <c r="I2315" s="21"/>
    </row>
    <row r="2316" spans="1:9" ht="15.75" x14ac:dyDescent="0.25">
      <c r="A2316" s="70">
        <v>42814</v>
      </c>
      <c r="B2316" s="71" t="s">
        <v>10136</v>
      </c>
      <c r="C2316" s="20">
        <v>105094</v>
      </c>
      <c r="D2316" s="4" t="s">
        <v>10</v>
      </c>
      <c r="E2316" s="17">
        <v>48778.3</v>
      </c>
      <c r="F2316" s="78">
        <v>42791</v>
      </c>
      <c r="G2316" s="17">
        <f t="shared" si="73"/>
        <v>48778.3</v>
      </c>
      <c r="H2316" s="17">
        <f t="shared" si="74"/>
        <v>0</v>
      </c>
      <c r="I2316" s="21"/>
    </row>
    <row r="2317" spans="1:9" ht="15.75" x14ac:dyDescent="0.25">
      <c r="A2317" s="70">
        <v>42814</v>
      </c>
      <c r="B2317" s="71" t="s">
        <v>10137</v>
      </c>
      <c r="C2317" s="20">
        <v>105095</v>
      </c>
      <c r="D2317" s="4" t="s">
        <v>677</v>
      </c>
      <c r="E2317" s="17">
        <v>3065.6</v>
      </c>
      <c r="F2317" s="78">
        <v>42816</v>
      </c>
      <c r="G2317" s="17">
        <f t="shared" si="73"/>
        <v>3065.6</v>
      </c>
      <c r="H2317" s="17">
        <f t="shared" si="74"/>
        <v>0</v>
      </c>
      <c r="I2317" s="21"/>
    </row>
    <row r="2318" spans="1:9" ht="15.75" x14ac:dyDescent="0.25">
      <c r="A2318" s="70">
        <v>42814</v>
      </c>
      <c r="B2318" s="71" t="s">
        <v>10138</v>
      </c>
      <c r="C2318" s="20">
        <v>105096</v>
      </c>
      <c r="D2318" s="4" t="s">
        <v>680</v>
      </c>
      <c r="E2318" s="17">
        <v>2203.1999999999998</v>
      </c>
      <c r="F2318" s="78">
        <v>42816</v>
      </c>
      <c r="G2318" s="17">
        <f t="shared" si="73"/>
        <v>2203.1999999999998</v>
      </c>
      <c r="H2318" s="17">
        <f t="shared" si="74"/>
        <v>0</v>
      </c>
      <c r="I2318" s="21"/>
    </row>
    <row r="2319" spans="1:9" ht="15.75" x14ac:dyDescent="0.25">
      <c r="A2319" s="70">
        <v>42814</v>
      </c>
      <c r="B2319" s="71" t="s">
        <v>10139</v>
      </c>
      <c r="C2319" s="20">
        <v>105097</v>
      </c>
      <c r="D2319" s="4" t="s">
        <v>675</v>
      </c>
      <c r="E2319" s="17">
        <v>2117.4</v>
      </c>
      <c r="F2319" s="78">
        <v>42816</v>
      </c>
      <c r="G2319" s="17">
        <f t="shared" si="73"/>
        <v>2117.4</v>
      </c>
      <c r="H2319" s="17">
        <f t="shared" si="74"/>
        <v>0</v>
      </c>
      <c r="I2319" s="21"/>
    </row>
    <row r="2320" spans="1:9" ht="15.75" x14ac:dyDescent="0.25">
      <c r="A2320" s="70">
        <v>42814</v>
      </c>
      <c r="B2320" s="71" t="s">
        <v>10140</v>
      </c>
      <c r="C2320" s="20">
        <v>105098</v>
      </c>
      <c r="D2320" s="4" t="s">
        <v>1197</v>
      </c>
      <c r="E2320" s="17">
        <v>2378.8000000000002</v>
      </c>
      <c r="F2320" s="78">
        <v>42816</v>
      </c>
      <c r="G2320" s="17">
        <f t="shared" si="73"/>
        <v>2378.8000000000002</v>
      </c>
      <c r="H2320" s="17">
        <f t="shared" si="74"/>
        <v>0</v>
      </c>
      <c r="I2320" s="21"/>
    </row>
    <row r="2321" spans="1:9" ht="15.75" x14ac:dyDescent="0.25">
      <c r="A2321" s="70">
        <v>42814</v>
      </c>
      <c r="B2321" s="71" t="s">
        <v>10141</v>
      </c>
      <c r="C2321" s="20">
        <v>105099</v>
      </c>
      <c r="D2321" s="4" t="s">
        <v>670</v>
      </c>
      <c r="E2321" s="17">
        <v>219988.7</v>
      </c>
      <c r="F2321" s="78">
        <v>42791</v>
      </c>
      <c r="G2321" s="17">
        <f t="shared" si="73"/>
        <v>219988.7</v>
      </c>
      <c r="H2321" s="17">
        <f t="shared" si="74"/>
        <v>0</v>
      </c>
      <c r="I2321" s="21"/>
    </row>
    <row r="2322" spans="1:9" ht="15.75" x14ac:dyDescent="0.25">
      <c r="A2322" s="70">
        <v>42814</v>
      </c>
      <c r="B2322" s="71" t="s">
        <v>10142</v>
      </c>
      <c r="C2322" s="20">
        <v>105100</v>
      </c>
      <c r="D2322" s="4" t="s">
        <v>682</v>
      </c>
      <c r="E2322" s="17">
        <v>2446.8000000000002</v>
      </c>
      <c r="F2322" s="78">
        <v>42816</v>
      </c>
      <c r="G2322" s="17">
        <f t="shared" si="73"/>
        <v>2446.8000000000002</v>
      </c>
      <c r="H2322" s="17">
        <f t="shared" si="74"/>
        <v>0</v>
      </c>
      <c r="I2322" s="21"/>
    </row>
    <row r="2323" spans="1:9" ht="15.75" x14ac:dyDescent="0.25">
      <c r="A2323" s="70">
        <v>42814</v>
      </c>
      <c r="B2323" s="71" t="s">
        <v>10143</v>
      </c>
      <c r="C2323" s="20">
        <v>105101</v>
      </c>
      <c r="D2323" s="4" t="s">
        <v>686</v>
      </c>
      <c r="E2323" s="17">
        <v>20680.2</v>
      </c>
      <c r="F2323" s="78">
        <v>42816</v>
      </c>
      <c r="G2323" s="17">
        <f t="shared" si="73"/>
        <v>20680.2</v>
      </c>
      <c r="H2323" s="17">
        <f t="shared" si="74"/>
        <v>0</v>
      </c>
      <c r="I2323" s="21"/>
    </row>
    <row r="2324" spans="1:9" ht="15.75" x14ac:dyDescent="0.25">
      <c r="A2324" s="70">
        <v>42814</v>
      </c>
      <c r="B2324" s="71" t="s">
        <v>10144</v>
      </c>
      <c r="C2324" s="20">
        <v>105102</v>
      </c>
      <c r="D2324" s="4" t="s">
        <v>688</v>
      </c>
      <c r="E2324" s="17">
        <v>5249.3</v>
      </c>
      <c r="F2324" s="78">
        <v>42816</v>
      </c>
      <c r="G2324" s="17">
        <f t="shared" si="73"/>
        <v>5249.3</v>
      </c>
      <c r="H2324" s="17">
        <f t="shared" si="74"/>
        <v>0</v>
      </c>
      <c r="I2324" s="21"/>
    </row>
    <row r="2325" spans="1:9" ht="15.75" x14ac:dyDescent="0.25">
      <c r="A2325" s="70">
        <v>42814</v>
      </c>
      <c r="B2325" s="71" t="s">
        <v>10145</v>
      </c>
      <c r="C2325" s="20">
        <v>105103</v>
      </c>
      <c r="D2325" s="4" t="s">
        <v>673</v>
      </c>
      <c r="E2325" s="17">
        <v>1862.4</v>
      </c>
      <c r="F2325" s="78">
        <v>42816</v>
      </c>
      <c r="G2325" s="17">
        <f t="shared" si="73"/>
        <v>1862.4</v>
      </c>
      <c r="H2325" s="17">
        <f t="shared" si="74"/>
        <v>0</v>
      </c>
      <c r="I2325" s="21"/>
    </row>
    <row r="2326" spans="1:9" ht="15.75" x14ac:dyDescent="0.25">
      <c r="A2326" s="70">
        <v>42814</v>
      </c>
      <c r="B2326" s="71" t="s">
        <v>10146</v>
      </c>
      <c r="C2326" s="20">
        <v>105104</v>
      </c>
      <c r="D2326" s="4" t="s">
        <v>10</v>
      </c>
      <c r="E2326" s="17">
        <v>27075.599999999999</v>
      </c>
      <c r="F2326" s="78">
        <v>42791</v>
      </c>
      <c r="G2326" s="17">
        <f t="shared" si="73"/>
        <v>27075.599999999999</v>
      </c>
      <c r="H2326" s="17">
        <f t="shared" si="74"/>
        <v>0</v>
      </c>
      <c r="I2326" s="21"/>
    </row>
    <row r="2327" spans="1:9" ht="15.75" x14ac:dyDescent="0.25">
      <c r="A2327" s="70">
        <v>42814</v>
      </c>
      <c r="B2327" s="71" t="s">
        <v>10147</v>
      </c>
      <c r="C2327" s="20">
        <v>105105</v>
      </c>
      <c r="D2327" s="4" t="s">
        <v>30</v>
      </c>
      <c r="E2327" s="17">
        <v>845</v>
      </c>
      <c r="F2327" s="78">
        <v>42815</v>
      </c>
      <c r="G2327" s="17">
        <f t="shared" si="73"/>
        <v>845</v>
      </c>
      <c r="H2327" s="17">
        <f t="shared" si="74"/>
        <v>0</v>
      </c>
      <c r="I2327" s="21"/>
    </row>
    <row r="2328" spans="1:9" ht="15.75" x14ac:dyDescent="0.25">
      <c r="A2328" s="70">
        <v>42814</v>
      </c>
      <c r="B2328" s="71" t="s">
        <v>10148</v>
      </c>
      <c r="C2328" s="20">
        <v>105106</v>
      </c>
      <c r="D2328" s="4" t="s">
        <v>1598</v>
      </c>
      <c r="E2328" s="17">
        <v>4891.2</v>
      </c>
      <c r="F2328" s="78">
        <v>42816</v>
      </c>
      <c r="G2328" s="17">
        <f t="shared" si="73"/>
        <v>4891.2</v>
      </c>
      <c r="H2328" s="17">
        <f t="shared" si="74"/>
        <v>0</v>
      </c>
      <c r="I2328" s="21"/>
    </row>
    <row r="2329" spans="1:9" ht="15.75" x14ac:dyDescent="0.25">
      <c r="A2329" s="70">
        <v>42814</v>
      </c>
      <c r="B2329" s="71" t="s">
        <v>10149</v>
      </c>
      <c r="C2329" s="20">
        <v>105107</v>
      </c>
      <c r="D2329" s="4" t="s">
        <v>220</v>
      </c>
      <c r="E2329" s="17">
        <v>191.2</v>
      </c>
      <c r="G2329" s="17">
        <f t="shared" si="73"/>
        <v>191.2</v>
      </c>
      <c r="H2329" s="17">
        <f t="shared" si="74"/>
        <v>0</v>
      </c>
      <c r="I2329" s="21"/>
    </row>
    <row r="2330" spans="1:9" ht="15.75" x14ac:dyDescent="0.25">
      <c r="A2330" s="70">
        <v>42814</v>
      </c>
      <c r="B2330" s="71" t="s">
        <v>10150</v>
      </c>
      <c r="C2330" s="20">
        <v>105108</v>
      </c>
      <c r="D2330" s="4" t="s">
        <v>220</v>
      </c>
      <c r="E2330" s="17">
        <v>1751.2</v>
      </c>
      <c r="F2330" s="78">
        <v>42815</v>
      </c>
      <c r="G2330" s="17">
        <f t="shared" si="73"/>
        <v>1751.2</v>
      </c>
      <c r="H2330" s="17">
        <f t="shared" si="74"/>
        <v>0</v>
      </c>
      <c r="I2330" s="21"/>
    </row>
    <row r="2331" spans="1:9" ht="15.75" x14ac:dyDescent="0.25">
      <c r="A2331" s="70">
        <v>42815</v>
      </c>
      <c r="B2331" s="71" t="s">
        <v>10151</v>
      </c>
      <c r="C2331" s="20">
        <v>105109</v>
      </c>
      <c r="D2331" s="4" t="s">
        <v>231</v>
      </c>
      <c r="E2331" s="17">
        <v>5767.1</v>
      </c>
      <c r="F2331" s="78">
        <v>42816</v>
      </c>
      <c r="G2331" s="17">
        <f t="shared" si="73"/>
        <v>5767.1</v>
      </c>
      <c r="H2331" s="17">
        <f t="shared" si="74"/>
        <v>0</v>
      </c>
      <c r="I2331" s="21"/>
    </row>
    <row r="2332" spans="1:9" ht="15.75" x14ac:dyDescent="0.25">
      <c r="A2332" s="70">
        <v>42815</v>
      </c>
      <c r="B2332" s="71" t="s">
        <v>10152</v>
      </c>
      <c r="C2332" s="20">
        <v>105110</v>
      </c>
      <c r="D2332" s="4" t="s">
        <v>1335</v>
      </c>
      <c r="E2332" s="17">
        <v>10617.9</v>
      </c>
      <c r="F2332" s="78">
        <v>42815</v>
      </c>
      <c r="G2332" s="17">
        <f t="shared" si="73"/>
        <v>10617.9</v>
      </c>
      <c r="H2332" s="17">
        <f t="shared" si="74"/>
        <v>0</v>
      </c>
      <c r="I2332" s="21"/>
    </row>
    <row r="2333" spans="1:9" ht="15.75" x14ac:dyDescent="0.25">
      <c r="A2333" s="70">
        <v>42815</v>
      </c>
      <c r="B2333" s="71" t="s">
        <v>10153</v>
      </c>
      <c r="C2333" s="20">
        <v>105111</v>
      </c>
      <c r="D2333" s="4" t="s">
        <v>26</v>
      </c>
      <c r="E2333" s="17">
        <v>20598.3</v>
      </c>
      <c r="F2333" s="78">
        <v>42815</v>
      </c>
      <c r="G2333" s="17">
        <f t="shared" si="73"/>
        <v>20598.3</v>
      </c>
      <c r="H2333" s="17">
        <f t="shared" si="74"/>
        <v>0</v>
      </c>
      <c r="I2333" s="21"/>
    </row>
    <row r="2334" spans="1:9" ht="15.75" x14ac:dyDescent="0.25">
      <c r="A2334" s="70">
        <v>42815</v>
      </c>
      <c r="B2334" s="71" t="s">
        <v>10154</v>
      </c>
      <c r="C2334" s="20">
        <v>105112</v>
      </c>
      <c r="D2334" s="4" t="s">
        <v>26</v>
      </c>
      <c r="E2334" s="17">
        <v>1760.4</v>
      </c>
      <c r="F2334" s="78">
        <v>42815</v>
      </c>
      <c r="G2334" s="17">
        <f t="shared" si="73"/>
        <v>1760.4</v>
      </c>
      <c r="H2334" s="17">
        <f t="shared" si="74"/>
        <v>0</v>
      </c>
      <c r="I2334" s="21"/>
    </row>
    <row r="2335" spans="1:9" ht="15.75" x14ac:dyDescent="0.25">
      <c r="A2335" s="70">
        <v>42815</v>
      </c>
      <c r="B2335" s="71" t="s">
        <v>10155</v>
      </c>
      <c r="C2335" s="20">
        <v>105113</v>
      </c>
      <c r="D2335" s="4" t="s">
        <v>28</v>
      </c>
      <c r="E2335" s="17">
        <v>5156.8</v>
      </c>
      <c r="F2335" s="78">
        <v>42815</v>
      </c>
      <c r="G2335" s="17">
        <f t="shared" si="73"/>
        <v>5156.8</v>
      </c>
      <c r="H2335" s="17">
        <f t="shared" si="74"/>
        <v>0</v>
      </c>
      <c r="I2335" s="21"/>
    </row>
    <row r="2336" spans="1:9" ht="15.75" x14ac:dyDescent="0.25">
      <c r="A2336" s="70">
        <v>42815</v>
      </c>
      <c r="B2336" s="71" t="s">
        <v>10156</v>
      </c>
      <c r="C2336" s="20">
        <v>105114</v>
      </c>
      <c r="D2336" s="4" t="s">
        <v>231</v>
      </c>
      <c r="E2336" s="17">
        <v>28676.1</v>
      </c>
      <c r="F2336" s="78">
        <v>42816</v>
      </c>
      <c r="G2336" s="17">
        <f t="shared" si="73"/>
        <v>28676.1</v>
      </c>
      <c r="H2336" s="17">
        <f t="shared" si="74"/>
        <v>0</v>
      </c>
      <c r="I2336" s="21"/>
    </row>
    <row r="2337" spans="1:9" ht="15.75" x14ac:dyDescent="0.25">
      <c r="A2337" s="70">
        <v>42815</v>
      </c>
      <c r="B2337" s="71" t="s">
        <v>10157</v>
      </c>
      <c r="C2337" s="20">
        <v>105115</v>
      </c>
      <c r="D2337" s="4" t="s">
        <v>55</v>
      </c>
      <c r="E2337" s="17">
        <v>19831.599999999999</v>
      </c>
      <c r="F2337" s="78">
        <v>42815</v>
      </c>
      <c r="G2337" s="17">
        <f t="shared" si="73"/>
        <v>19831.599999999999</v>
      </c>
      <c r="H2337" s="17">
        <f t="shared" si="74"/>
        <v>0</v>
      </c>
      <c r="I2337" s="21"/>
    </row>
    <row r="2338" spans="1:9" ht="15.75" x14ac:dyDescent="0.25">
      <c r="A2338" s="70">
        <v>42815</v>
      </c>
      <c r="B2338" s="71" t="s">
        <v>10158</v>
      </c>
      <c r="C2338" s="20">
        <v>105116</v>
      </c>
      <c r="D2338" s="4" t="s">
        <v>1335</v>
      </c>
      <c r="E2338" s="17">
        <v>473.1</v>
      </c>
      <c r="F2338" s="78">
        <v>42815</v>
      </c>
      <c r="G2338" s="17">
        <f t="shared" si="73"/>
        <v>473.1</v>
      </c>
      <c r="H2338" s="17">
        <f t="shared" si="74"/>
        <v>0</v>
      </c>
      <c r="I2338" s="21"/>
    </row>
    <row r="2339" spans="1:9" ht="15.75" x14ac:dyDescent="0.25">
      <c r="A2339" s="70">
        <v>42815</v>
      </c>
      <c r="B2339" s="71" t="s">
        <v>10159</v>
      </c>
      <c r="C2339" s="20">
        <v>105117</v>
      </c>
      <c r="D2339" s="4" t="s">
        <v>17</v>
      </c>
      <c r="E2339" s="17">
        <v>2400</v>
      </c>
      <c r="F2339" s="78">
        <v>42818</v>
      </c>
      <c r="G2339" s="17">
        <f t="shared" si="73"/>
        <v>2400</v>
      </c>
      <c r="H2339" s="17">
        <f t="shared" si="74"/>
        <v>0</v>
      </c>
      <c r="I2339" s="21"/>
    </row>
    <row r="2340" spans="1:9" ht="15.75" x14ac:dyDescent="0.25">
      <c r="A2340" s="70">
        <v>42815</v>
      </c>
      <c r="B2340" s="71" t="s">
        <v>10160</v>
      </c>
      <c r="C2340" s="20">
        <v>105118</v>
      </c>
      <c r="D2340" s="4" t="s">
        <v>32</v>
      </c>
      <c r="E2340" s="17">
        <v>6148.6</v>
      </c>
      <c r="F2340" s="78">
        <v>42824</v>
      </c>
      <c r="G2340" s="17">
        <f t="shared" si="73"/>
        <v>6148.6</v>
      </c>
      <c r="H2340" s="17">
        <f t="shared" si="74"/>
        <v>0</v>
      </c>
      <c r="I2340" s="21"/>
    </row>
    <row r="2341" spans="1:9" ht="15.75" x14ac:dyDescent="0.25">
      <c r="A2341" s="70">
        <v>42815</v>
      </c>
      <c r="B2341" s="71" t="s">
        <v>10161</v>
      </c>
      <c r="C2341" s="20">
        <v>105119</v>
      </c>
      <c r="D2341" s="15" t="s">
        <v>51</v>
      </c>
      <c r="E2341" s="16">
        <v>0</v>
      </c>
      <c r="F2341" s="145" t="s">
        <v>95</v>
      </c>
      <c r="G2341" s="16">
        <f t="shared" si="73"/>
        <v>0</v>
      </c>
      <c r="H2341" s="16">
        <f t="shared" si="74"/>
        <v>0</v>
      </c>
      <c r="I2341" s="21"/>
    </row>
    <row r="2342" spans="1:9" ht="15.75" x14ac:dyDescent="0.25">
      <c r="A2342" s="70">
        <v>42815</v>
      </c>
      <c r="B2342" s="71" t="s">
        <v>10162</v>
      </c>
      <c r="C2342" s="20">
        <v>105120</v>
      </c>
      <c r="D2342" s="4" t="s">
        <v>51</v>
      </c>
      <c r="E2342" s="17">
        <v>3325.2</v>
      </c>
      <c r="F2342" s="78">
        <v>42818</v>
      </c>
      <c r="G2342" s="17">
        <f t="shared" si="73"/>
        <v>3325.2</v>
      </c>
      <c r="H2342" s="17">
        <f t="shared" si="74"/>
        <v>0</v>
      </c>
      <c r="I2342" s="21"/>
    </row>
    <row r="2343" spans="1:9" ht="15.75" x14ac:dyDescent="0.25">
      <c r="A2343" s="70">
        <v>42815</v>
      </c>
      <c r="B2343" s="71" t="s">
        <v>10163</v>
      </c>
      <c r="C2343" s="20">
        <v>105121</v>
      </c>
      <c r="D2343" s="4" t="s">
        <v>21</v>
      </c>
      <c r="E2343" s="17">
        <v>44088</v>
      </c>
      <c r="F2343" s="78">
        <v>42832</v>
      </c>
      <c r="G2343" s="17">
        <f t="shared" si="73"/>
        <v>44088</v>
      </c>
      <c r="H2343" s="17">
        <f t="shared" si="74"/>
        <v>0</v>
      </c>
      <c r="I2343" s="21"/>
    </row>
    <row r="2344" spans="1:9" ht="15.75" x14ac:dyDescent="0.25">
      <c r="A2344" s="70">
        <v>42815</v>
      </c>
      <c r="B2344" s="71" t="s">
        <v>10164</v>
      </c>
      <c r="C2344" s="20">
        <v>105122</v>
      </c>
      <c r="D2344" s="4" t="s">
        <v>428</v>
      </c>
      <c r="E2344" s="17">
        <v>2175.9</v>
      </c>
      <c r="F2344" s="78">
        <v>43062</v>
      </c>
      <c r="G2344" s="17">
        <f t="shared" si="73"/>
        <v>2175.9</v>
      </c>
      <c r="H2344" s="17">
        <f t="shared" si="74"/>
        <v>0</v>
      </c>
      <c r="I2344" s="21"/>
    </row>
    <row r="2345" spans="1:9" ht="15.75" x14ac:dyDescent="0.25">
      <c r="A2345" s="70">
        <v>42815</v>
      </c>
      <c r="B2345" s="71" t="s">
        <v>10165</v>
      </c>
      <c r="C2345" s="20">
        <v>105123</v>
      </c>
      <c r="D2345" s="4" t="s">
        <v>71</v>
      </c>
      <c r="E2345" s="17">
        <v>1869</v>
      </c>
      <c r="F2345" s="78">
        <v>42818</v>
      </c>
      <c r="G2345" s="17">
        <f t="shared" si="73"/>
        <v>1869</v>
      </c>
      <c r="H2345" s="17">
        <f t="shared" si="74"/>
        <v>0</v>
      </c>
      <c r="I2345" s="21"/>
    </row>
    <row r="2346" spans="1:9" ht="15.75" x14ac:dyDescent="0.25">
      <c r="A2346" s="70">
        <v>42815</v>
      </c>
      <c r="B2346" s="71" t="s">
        <v>10166</v>
      </c>
      <c r="C2346" s="20">
        <v>105124</v>
      </c>
      <c r="D2346" s="4" t="s">
        <v>24</v>
      </c>
      <c r="E2346" s="17">
        <v>2709</v>
      </c>
      <c r="F2346" s="78">
        <v>42815</v>
      </c>
      <c r="G2346" s="17">
        <f t="shared" si="73"/>
        <v>2709</v>
      </c>
      <c r="H2346" s="17">
        <f t="shared" si="74"/>
        <v>0</v>
      </c>
      <c r="I2346" s="21"/>
    </row>
    <row r="2347" spans="1:9" ht="15.75" x14ac:dyDescent="0.25">
      <c r="A2347" s="70">
        <v>42815</v>
      </c>
      <c r="B2347" s="71" t="s">
        <v>10167</v>
      </c>
      <c r="C2347" s="20">
        <v>105125</v>
      </c>
      <c r="D2347" s="4" t="s">
        <v>9304</v>
      </c>
      <c r="E2347" s="17">
        <v>10179.799999999999</v>
      </c>
      <c r="F2347" s="78">
        <v>42815</v>
      </c>
      <c r="G2347" s="17">
        <f t="shared" si="73"/>
        <v>10179.799999999999</v>
      </c>
      <c r="H2347" s="17">
        <f t="shared" si="74"/>
        <v>0</v>
      </c>
      <c r="I2347" s="21"/>
    </row>
    <row r="2348" spans="1:9" ht="15.75" x14ac:dyDescent="0.25">
      <c r="A2348" s="70">
        <v>42815</v>
      </c>
      <c r="B2348" s="71" t="s">
        <v>10168</v>
      </c>
      <c r="C2348" s="20">
        <v>105126</v>
      </c>
      <c r="D2348" s="4" t="s">
        <v>30</v>
      </c>
      <c r="E2348" s="17">
        <v>4608</v>
      </c>
      <c r="F2348" s="78">
        <v>42815</v>
      </c>
      <c r="G2348" s="17">
        <f t="shared" si="73"/>
        <v>4608</v>
      </c>
      <c r="H2348" s="17">
        <f t="shared" si="74"/>
        <v>0</v>
      </c>
      <c r="I2348" s="21"/>
    </row>
    <row r="2349" spans="1:9" ht="15.75" x14ac:dyDescent="0.25">
      <c r="A2349" s="70">
        <v>42815</v>
      </c>
      <c r="B2349" s="71" t="s">
        <v>10169</v>
      </c>
      <c r="C2349" s="20">
        <v>105127</v>
      </c>
      <c r="D2349" s="4" t="s">
        <v>69</v>
      </c>
      <c r="E2349" s="17">
        <v>3890.4</v>
      </c>
      <c r="F2349" s="78">
        <v>42815</v>
      </c>
      <c r="G2349" s="17">
        <f t="shared" si="73"/>
        <v>3890.4</v>
      </c>
      <c r="H2349" s="17">
        <f t="shared" si="74"/>
        <v>0</v>
      </c>
      <c r="I2349" s="21"/>
    </row>
    <row r="2350" spans="1:9" ht="15.75" x14ac:dyDescent="0.25">
      <c r="A2350" s="70">
        <v>42815</v>
      </c>
      <c r="B2350" s="71" t="s">
        <v>10170</v>
      </c>
      <c r="C2350" s="20">
        <v>105128</v>
      </c>
      <c r="D2350" s="4" t="s">
        <v>49</v>
      </c>
      <c r="E2350" s="17">
        <v>9139.2000000000007</v>
      </c>
      <c r="F2350" s="78">
        <v>42818</v>
      </c>
      <c r="G2350" s="17">
        <f t="shared" si="73"/>
        <v>9139.2000000000007</v>
      </c>
      <c r="H2350" s="17">
        <f t="shared" si="74"/>
        <v>0</v>
      </c>
      <c r="I2350" s="21"/>
    </row>
    <row r="2351" spans="1:9" ht="15.75" x14ac:dyDescent="0.25">
      <c r="A2351" s="70">
        <v>42815</v>
      </c>
      <c r="B2351" s="71" t="s">
        <v>10171</v>
      </c>
      <c r="C2351" s="20">
        <v>105129</v>
      </c>
      <c r="D2351" s="4" t="s">
        <v>293</v>
      </c>
      <c r="E2351" s="17">
        <v>1160</v>
      </c>
      <c r="F2351" s="78">
        <v>42815</v>
      </c>
      <c r="G2351" s="17">
        <f t="shared" si="73"/>
        <v>1160</v>
      </c>
      <c r="H2351" s="17">
        <f t="shared" si="74"/>
        <v>0</v>
      </c>
      <c r="I2351" s="21"/>
    </row>
    <row r="2352" spans="1:9" ht="15.75" x14ac:dyDescent="0.25">
      <c r="A2352" s="70">
        <v>42815</v>
      </c>
      <c r="B2352" s="71" t="s">
        <v>10172</v>
      </c>
      <c r="C2352" s="20">
        <v>105130</v>
      </c>
      <c r="D2352" s="4" t="s">
        <v>1259</v>
      </c>
      <c r="E2352" s="17">
        <v>1633.5</v>
      </c>
      <c r="F2352" s="78">
        <v>42815</v>
      </c>
      <c r="G2352" s="17">
        <f t="shared" si="73"/>
        <v>1633.5</v>
      </c>
      <c r="H2352" s="17">
        <f t="shared" si="74"/>
        <v>0</v>
      </c>
      <c r="I2352" s="21"/>
    </row>
    <row r="2353" spans="1:9" ht="15.75" x14ac:dyDescent="0.25">
      <c r="A2353" s="70">
        <v>42815</v>
      </c>
      <c r="B2353" s="71" t="s">
        <v>10173</v>
      </c>
      <c r="C2353" s="20">
        <v>105131</v>
      </c>
      <c r="D2353" s="4" t="s">
        <v>613</v>
      </c>
      <c r="E2353" s="17">
        <v>5265</v>
      </c>
      <c r="F2353" s="78">
        <v>42815</v>
      </c>
      <c r="G2353" s="17">
        <f t="shared" si="73"/>
        <v>5265</v>
      </c>
      <c r="H2353" s="17">
        <f t="shared" si="74"/>
        <v>0</v>
      </c>
      <c r="I2353" s="21"/>
    </row>
    <row r="2354" spans="1:9" ht="15.75" x14ac:dyDescent="0.25">
      <c r="A2354" s="70">
        <v>42815</v>
      </c>
      <c r="B2354" s="71" t="s">
        <v>10174</v>
      </c>
      <c r="C2354" s="20">
        <v>105132</v>
      </c>
      <c r="D2354" s="4" t="s">
        <v>83</v>
      </c>
      <c r="E2354" s="17">
        <v>3005</v>
      </c>
      <c r="F2354" s="78">
        <v>42815</v>
      </c>
      <c r="G2354" s="17">
        <f t="shared" si="73"/>
        <v>3005</v>
      </c>
      <c r="H2354" s="17">
        <f t="shared" si="74"/>
        <v>0</v>
      </c>
      <c r="I2354" s="21"/>
    </row>
    <row r="2355" spans="1:9" ht="15.75" x14ac:dyDescent="0.25">
      <c r="A2355" s="70">
        <v>42815</v>
      </c>
      <c r="B2355" s="71" t="s">
        <v>10175</v>
      </c>
      <c r="C2355" s="20">
        <v>105133</v>
      </c>
      <c r="D2355" s="4" t="s">
        <v>250</v>
      </c>
      <c r="E2355" s="17">
        <v>3335</v>
      </c>
      <c r="F2355" s="78">
        <v>43062</v>
      </c>
      <c r="G2355" s="17">
        <f t="shared" si="73"/>
        <v>3335</v>
      </c>
      <c r="H2355" s="17">
        <f t="shared" si="74"/>
        <v>0</v>
      </c>
      <c r="I2355" s="21"/>
    </row>
    <row r="2356" spans="1:9" ht="15.75" x14ac:dyDescent="0.25">
      <c r="A2356" s="70">
        <v>42815</v>
      </c>
      <c r="B2356" s="71" t="s">
        <v>10176</v>
      </c>
      <c r="C2356" s="20">
        <v>105134</v>
      </c>
      <c r="D2356" s="4" t="s">
        <v>1163</v>
      </c>
      <c r="E2356" s="17">
        <v>28973.759999999998</v>
      </c>
      <c r="F2356" s="78">
        <v>42816</v>
      </c>
      <c r="G2356" s="17">
        <f t="shared" si="73"/>
        <v>28973.759999999998</v>
      </c>
      <c r="H2356" s="17">
        <f t="shared" si="74"/>
        <v>0</v>
      </c>
      <c r="I2356" s="21"/>
    </row>
    <row r="2357" spans="1:9" ht="15.75" x14ac:dyDescent="0.25">
      <c r="A2357" s="70">
        <v>42815</v>
      </c>
      <c r="B2357" s="71" t="s">
        <v>10177</v>
      </c>
      <c r="C2357" s="20">
        <v>105135</v>
      </c>
      <c r="D2357" s="4" t="s">
        <v>99</v>
      </c>
      <c r="E2357" s="17">
        <v>1920</v>
      </c>
      <c r="F2357" s="78">
        <v>42815</v>
      </c>
      <c r="G2357" s="17">
        <f t="shared" si="73"/>
        <v>1920</v>
      </c>
      <c r="H2357" s="17">
        <f t="shared" si="74"/>
        <v>0</v>
      </c>
      <c r="I2357" s="21"/>
    </row>
    <row r="2358" spans="1:9" ht="15.75" x14ac:dyDescent="0.25">
      <c r="A2358" s="70">
        <v>42815</v>
      </c>
      <c r="B2358" s="71" t="s">
        <v>10178</v>
      </c>
      <c r="C2358" s="20">
        <v>105136</v>
      </c>
      <c r="D2358" s="4" t="s">
        <v>43</v>
      </c>
      <c r="E2358" s="17">
        <v>4262</v>
      </c>
      <c r="F2358" s="78">
        <v>43062</v>
      </c>
      <c r="G2358" s="17">
        <f t="shared" si="73"/>
        <v>4262</v>
      </c>
      <c r="H2358" s="17">
        <f t="shared" si="74"/>
        <v>0</v>
      </c>
      <c r="I2358" s="21"/>
    </row>
    <row r="2359" spans="1:9" ht="15.75" x14ac:dyDescent="0.25">
      <c r="A2359" s="70">
        <v>42815</v>
      </c>
      <c r="B2359" s="71" t="s">
        <v>10179</v>
      </c>
      <c r="C2359" s="20">
        <v>105137</v>
      </c>
      <c r="D2359" s="4" t="s">
        <v>47</v>
      </c>
      <c r="E2359" s="17">
        <v>3936.4</v>
      </c>
      <c r="F2359" s="78">
        <v>42815</v>
      </c>
      <c r="G2359" s="17">
        <f t="shared" si="73"/>
        <v>3936.4</v>
      </c>
      <c r="H2359" s="17">
        <f t="shared" si="74"/>
        <v>0</v>
      </c>
      <c r="I2359" s="21"/>
    </row>
    <row r="2360" spans="1:9" ht="15.75" x14ac:dyDescent="0.25">
      <c r="A2360" s="70">
        <v>42815</v>
      </c>
      <c r="B2360" s="71" t="s">
        <v>10180</v>
      </c>
      <c r="C2360" s="20">
        <v>105138</v>
      </c>
      <c r="D2360" s="4" t="s">
        <v>35</v>
      </c>
      <c r="E2360" s="17">
        <v>9323.7000000000007</v>
      </c>
      <c r="F2360" s="78">
        <v>43062</v>
      </c>
      <c r="G2360" s="17">
        <f t="shared" si="73"/>
        <v>9323.7000000000007</v>
      </c>
      <c r="H2360" s="17">
        <f t="shared" si="74"/>
        <v>0</v>
      </c>
      <c r="I2360" s="21"/>
    </row>
    <row r="2361" spans="1:9" ht="15.75" x14ac:dyDescent="0.25">
      <c r="A2361" s="70">
        <v>42815</v>
      </c>
      <c r="B2361" s="71" t="s">
        <v>10181</v>
      </c>
      <c r="C2361" s="20">
        <v>105139</v>
      </c>
      <c r="D2361" s="4" t="s">
        <v>253</v>
      </c>
      <c r="E2361" s="17">
        <v>3510</v>
      </c>
      <c r="F2361" s="78">
        <v>43062</v>
      </c>
      <c r="G2361" s="17">
        <f t="shared" si="73"/>
        <v>3510</v>
      </c>
      <c r="H2361" s="17">
        <f t="shared" si="74"/>
        <v>0</v>
      </c>
      <c r="I2361" s="21"/>
    </row>
    <row r="2362" spans="1:9" ht="15.75" x14ac:dyDescent="0.25">
      <c r="A2362" s="70">
        <v>42815</v>
      </c>
      <c r="B2362" s="71" t="s">
        <v>10182</v>
      </c>
      <c r="C2362" s="20">
        <v>105140</v>
      </c>
      <c r="D2362" s="4" t="s">
        <v>101</v>
      </c>
      <c r="E2362" s="17">
        <v>1200</v>
      </c>
      <c r="F2362" s="78">
        <v>42815</v>
      </c>
      <c r="G2362" s="17">
        <f t="shared" si="73"/>
        <v>1200</v>
      </c>
      <c r="H2362" s="17">
        <f t="shared" si="74"/>
        <v>0</v>
      </c>
      <c r="I2362" s="21"/>
    </row>
    <row r="2363" spans="1:9" ht="15.75" x14ac:dyDescent="0.25">
      <c r="A2363" s="70">
        <v>42815</v>
      </c>
      <c r="B2363" s="71" t="s">
        <v>10183</v>
      </c>
      <c r="C2363" s="20">
        <v>105141</v>
      </c>
      <c r="D2363" s="4" t="s">
        <v>838</v>
      </c>
      <c r="E2363" s="17">
        <v>1651.3</v>
      </c>
      <c r="F2363" s="78">
        <v>42815</v>
      </c>
      <c r="G2363" s="17">
        <f t="shared" si="73"/>
        <v>1651.3</v>
      </c>
      <c r="H2363" s="17">
        <f t="shared" si="74"/>
        <v>0</v>
      </c>
      <c r="I2363" s="21"/>
    </row>
    <row r="2364" spans="1:9" ht="15.75" x14ac:dyDescent="0.25">
      <c r="A2364" s="70">
        <v>42815</v>
      </c>
      <c r="B2364" s="71" t="s">
        <v>10184</v>
      </c>
      <c r="C2364" s="20">
        <v>105142</v>
      </c>
      <c r="D2364" s="4" t="s">
        <v>109</v>
      </c>
      <c r="E2364" s="17">
        <v>2935.1</v>
      </c>
      <c r="F2364" s="78">
        <v>42815</v>
      </c>
      <c r="G2364" s="17">
        <f t="shared" si="73"/>
        <v>2935.1</v>
      </c>
      <c r="H2364" s="17">
        <f t="shared" si="74"/>
        <v>0</v>
      </c>
      <c r="I2364" s="21"/>
    </row>
    <row r="2365" spans="1:9" ht="15.75" x14ac:dyDescent="0.25">
      <c r="A2365" s="70">
        <v>42815</v>
      </c>
      <c r="B2365" s="71" t="s">
        <v>10185</v>
      </c>
      <c r="C2365" s="20">
        <v>105143</v>
      </c>
      <c r="D2365" s="4" t="s">
        <v>57</v>
      </c>
      <c r="E2365" s="17">
        <v>528</v>
      </c>
      <c r="F2365" s="78">
        <v>42816</v>
      </c>
      <c r="G2365" s="17">
        <f t="shared" si="73"/>
        <v>528</v>
      </c>
      <c r="H2365" s="17">
        <f t="shared" si="74"/>
        <v>0</v>
      </c>
      <c r="I2365" s="21"/>
    </row>
    <row r="2366" spans="1:9" ht="15.75" x14ac:dyDescent="0.25">
      <c r="A2366" s="70">
        <v>42815</v>
      </c>
      <c r="B2366" s="71" t="s">
        <v>10186</v>
      </c>
      <c r="C2366" s="20">
        <v>105144</v>
      </c>
      <c r="D2366" s="4" t="s">
        <v>426</v>
      </c>
      <c r="E2366" s="17">
        <v>1746.6</v>
      </c>
      <c r="F2366" s="78">
        <v>42791</v>
      </c>
      <c r="G2366" s="17">
        <f t="shared" si="73"/>
        <v>1746.6</v>
      </c>
      <c r="H2366" s="17">
        <f t="shared" si="74"/>
        <v>0</v>
      </c>
      <c r="I2366" s="21"/>
    </row>
    <row r="2367" spans="1:9" ht="15.75" x14ac:dyDescent="0.25">
      <c r="A2367" s="70">
        <v>42815</v>
      </c>
      <c r="B2367" s="71" t="s">
        <v>10187</v>
      </c>
      <c r="C2367" s="20">
        <v>105145</v>
      </c>
      <c r="D2367" s="4" t="s">
        <v>712</v>
      </c>
      <c r="E2367" s="17">
        <v>7652.5</v>
      </c>
      <c r="F2367" s="78">
        <v>42815</v>
      </c>
      <c r="G2367" s="17">
        <f t="shared" si="73"/>
        <v>7652.5</v>
      </c>
      <c r="H2367" s="17">
        <f t="shared" si="74"/>
        <v>0</v>
      </c>
      <c r="I2367" s="21"/>
    </row>
    <row r="2368" spans="1:9" ht="15.75" x14ac:dyDescent="0.25">
      <c r="A2368" s="70">
        <v>42815</v>
      </c>
      <c r="B2368" s="71" t="s">
        <v>10188</v>
      </c>
      <c r="C2368" s="20">
        <v>105146</v>
      </c>
      <c r="D2368" s="4" t="s">
        <v>53</v>
      </c>
      <c r="E2368" s="17">
        <v>1922.8</v>
      </c>
      <c r="F2368" s="78">
        <v>42816</v>
      </c>
      <c r="G2368" s="17">
        <f t="shared" si="73"/>
        <v>1922.8</v>
      </c>
      <c r="H2368" s="17">
        <f t="shared" si="74"/>
        <v>0</v>
      </c>
      <c r="I2368" s="21"/>
    </row>
    <row r="2369" spans="1:9" ht="15.75" x14ac:dyDescent="0.25">
      <c r="A2369" s="70">
        <v>42815</v>
      </c>
      <c r="B2369" s="71" t="s">
        <v>10189</v>
      </c>
      <c r="C2369" s="20">
        <v>105147</v>
      </c>
      <c r="D2369" s="4" t="s">
        <v>61</v>
      </c>
      <c r="E2369" s="17">
        <v>3630.3</v>
      </c>
      <c r="F2369" s="78">
        <v>42816</v>
      </c>
      <c r="G2369" s="17">
        <f t="shared" si="73"/>
        <v>3630.3</v>
      </c>
      <c r="H2369" s="17">
        <f t="shared" si="74"/>
        <v>0</v>
      </c>
      <c r="I2369" s="21"/>
    </row>
    <row r="2370" spans="1:9" ht="15.75" x14ac:dyDescent="0.25">
      <c r="A2370" s="70">
        <v>42815</v>
      </c>
      <c r="B2370" s="71" t="s">
        <v>10190</v>
      </c>
      <c r="C2370" s="20">
        <v>105148</v>
      </c>
      <c r="D2370" s="4" t="s">
        <v>30</v>
      </c>
      <c r="E2370" s="17">
        <v>643.5</v>
      </c>
      <c r="F2370" s="78">
        <v>42816</v>
      </c>
      <c r="G2370" s="17">
        <f t="shared" si="73"/>
        <v>643.5</v>
      </c>
      <c r="H2370" s="17">
        <f t="shared" si="74"/>
        <v>0</v>
      </c>
      <c r="I2370" s="21"/>
    </row>
    <row r="2371" spans="1:9" ht="15.75" x14ac:dyDescent="0.25">
      <c r="A2371" s="70">
        <v>42815</v>
      </c>
      <c r="B2371" s="71" t="s">
        <v>10191</v>
      </c>
      <c r="C2371" s="20">
        <v>105149</v>
      </c>
      <c r="D2371" s="4" t="s">
        <v>38</v>
      </c>
      <c r="E2371" s="17">
        <v>4456.7</v>
      </c>
      <c r="F2371" s="78">
        <v>42818</v>
      </c>
      <c r="G2371" s="17">
        <f t="shared" si="73"/>
        <v>4456.7</v>
      </c>
      <c r="H2371" s="17">
        <f t="shared" si="74"/>
        <v>0</v>
      </c>
      <c r="I2371" s="21"/>
    </row>
    <row r="2372" spans="1:9" ht="15.75" x14ac:dyDescent="0.25">
      <c r="A2372" s="70">
        <v>42815</v>
      </c>
      <c r="B2372" s="71" t="s">
        <v>10192</v>
      </c>
      <c r="C2372" s="20">
        <v>105150</v>
      </c>
      <c r="D2372" s="4" t="s">
        <v>486</v>
      </c>
      <c r="E2372" s="17">
        <v>3264</v>
      </c>
      <c r="F2372" s="78">
        <v>42816</v>
      </c>
      <c r="G2372" s="17">
        <f t="shared" ref="G2372:G2435" si="75">E2372</f>
        <v>3264</v>
      </c>
      <c r="H2372" s="17">
        <f t="shared" ref="H2372:H2435" si="76">E2372-G2372</f>
        <v>0</v>
      </c>
      <c r="I2372" s="21"/>
    </row>
    <row r="2373" spans="1:9" ht="15.75" x14ac:dyDescent="0.25">
      <c r="A2373" s="70">
        <v>42815</v>
      </c>
      <c r="B2373" s="71" t="s">
        <v>10193</v>
      </c>
      <c r="C2373" s="20">
        <v>105151</v>
      </c>
      <c r="D2373" s="4" t="s">
        <v>422</v>
      </c>
      <c r="E2373" s="17">
        <v>875.8</v>
      </c>
      <c r="F2373" s="78">
        <v>42815</v>
      </c>
      <c r="G2373" s="17">
        <f t="shared" si="75"/>
        <v>875.8</v>
      </c>
      <c r="H2373" s="17">
        <f t="shared" si="76"/>
        <v>0</v>
      </c>
      <c r="I2373" s="21"/>
    </row>
    <row r="2374" spans="1:9" ht="15.75" x14ac:dyDescent="0.25">
      <c r="A2374" s="70">
        <v>42815</v>
      </c>
      <c r="B2374" s="71" t="s">
        <v>10194</v>
      </c>
      <c r="C2374" s="20">
        <v>105152</v>
      </c>
      <c r="D2374" s="4" t="s">
        <v>151</v>
      </c>
      <c r="E2374" s="17">
        <v>23253.599999999999</v>
      </c>
      <c r="F2374" s="78">
        <v>42815</v>
      </c>
      <c r="G2374" s="17">
        <f t="shared" si="75"/>
        <v>23253.599999999999</v>
      </c>
      <c r="H2374" s="17">
        <f t="shared" si="76"/>
        <v>0</v>
      </c>
      <c r="I2374" s="21"/>
    </row>
    <row r="2375" spans="1:9" ht="15.75" x14ac:dyDescent="0.25">
      <c r="A2375" s="70">
        <v>42815</v>
      </c>
      <c r="B2375" s="71" t="s">
        <v>10195</v>
      </c>
      <c r="C2375" s="20">
        <v>105153</v>
      </c>
      <c r="D2375" s="4" t="s">
        <v>157</v>
      </c>
      <c r="E2375" s="17">
        <v>14937.5</v>
      </c>
      <c r="F2375" s="78">
        <v>42815</v>
      </c>
      <c r="G2375" s="17">
        <f t="shared" si="75"/>
        <v>14937.5</v>
      </c>
      <c r="H2375" s="17">
        <f t="shared" si="76"/>
        <v>0</v>
      </c>
      <c r="I2375" s="21"/>
    </row>
    <row r="2376" spans="1:9" ht="15.75" x14ac:dyDescent="0.25">
      <c r="A2376" s="70">
        <v>42815</v>
      </c>
      <c r="B2376" s="71" t="s">
        <v>10196</v>
      </c>
      <c r="C2376" s="20">
        <v>105154</v>
      </c>
      <c r="D2376" s="4" t="s">
        <v>633</v>
      </c>
      <c r="E2376" s="17">
        <v>418.1</v>
      </c>
      <c r="F2376" s="78">
        <v>42816</v>
      </c>
      <c r="G2376" s="17">
        <f t="shared" si="75"/>
        <v>418.1</v>
      </c>
      <c r="H2376" s="17">
        <f t="shared" si="76"/>
        <v>0</v>
      </c>
      <c r="I2376" s="21"/>
    </row>
    <row r="2377" spans="1:9" ht="15.75" x14ac:dyDescent="0.25">
      <c r="A2377" s="70">
        <v>42815</v>
      </c>
      <c r="B2377" s="71" t="s">
        <v>10197</v>
      </c>
      <c r="C2377" s="20">
        <v>105155</v>
      </c>
      <c r="D2377" s="4" t="s">
        <v>331</v>
      </c>
      <c r="E2377" s="17">
        <v>1726.3</v>
      </c>
      <c r="F2377" s="78">
        <v>42816</v>
      </c>
      <c r="G2377" s="17">
        <f t="shared" si="75"/>
        <v>1726.3</v>
      </c>
      <c r="H2377" s="17">
        <f t="shared" si="76"/>
        <v>0</v>
      </c>
      <c r="I2377" s="21"/>
    </row>
    <row r="2378" spans="1:9" ht="15.75" x14ac:dyDescent="0.25">
      <c r="A2378" s="70">
        <v>42815</v>
      </c>
      <c r="B2378" s="71" t="s">
        <v>10198</v>
      </c>
      <c r="C2378" s="20">
        <v>105156</v>
      </c>
      <c r="D2378" s="4" t="s">
        <v>45</v>
      </c>
      <c r="E2378" s="17">
        <v>1306.0999999999999</v>
      </c>
      <c r="F2378" s="78">
        <v>42816</v>
      </c>
      <c r="G2378" s="17">
        <f t="shared" si="75"/>
        <v>1306.0999999999999</v>
      </c>
      <c r="H2378" s="17">
        <f t="shared" si="76"/>
        <v>0</v>
      </c>
      <c r="I2378" s="21"/>
    </row>
    <row r="2379" spans="1:9" ht="15.75" x14ac:dyDescent="0.25">
      <c r="A2379" s="70">
        <v>42815</v>
      </c>
      <c r="B2379" s="71" t="s">
        <v>10199</v>
      </c>
      <c r="C2379" s="20">
        <v>105157</v>
      </c>
      <c r="D2379" s="15" t="s">
        <v>531</v>
      </c>
      <c r="E2379" s="16">
        <v>0</v>
      </c>
      <c r="F2379" s="145" t="s">
        <v>95</v>
      </c>
      <c r="G2379" s="16">
        <f t="shared" si="75"/>
        <v>0</v>
      </c>
      <c r="H2379" s="16">
        <f t="shared" si="76"/>
        <v>0</v>
      </c>
      <c r="I2379" s="21"/>
    </row>
    <row r="2380" spans="1:9" ht="15.75" x14ac:dyDescent="0.25">
      <c r="A2380" s="70">
        <v>42815</v>
      </c>
      <c r="B2380" s="71" t="s">
        <v>10200</v>
      </c>
      <c r="C2380" s="20">
        <v>105158</v>
      </c>
      <c r="D2380" s="4" t="s">
        <v>531</v>
      </c>
      <c r="E2380" s="17">
        <v>32947</v>
      </c>
      <c r="F2380" s="78">
        <v>43062</v>
      </c>
      <c r="G2380" s="17">
        <f t="shared" si="75"/>
        <v>32947</v>
      </c>
      <c r="H2380" s="17">
        <f t="shared" si="76"/>
        <v>0</v>
      </c>
      <c r="I2380" s="21"/>
    </row>
    <row r="2381" spans="1:9" ht="15.75" x14ac:dyDescent="0.25">
      <c r="A2381" s="70">
        <v>42815</v>
      </c>
      <c r="B2381" s="71" t="s">
        <v>10201</v>
      </c>
      <c r="C2381" s="20">
        <v>105159</v>
      </c>
      <c r="D2381" s="4" t="s">
        <v>1116</v>
      </c>
      <c r="E2381" s="17">
        <v>2197.6</v>
      </c>
      <c r="F2381" s="78">
        <v>42829</v>
      </c>
      <c r="G2381" s="17">
        <f t="shared" si="75"/>
        <v>2197.6</v>
      </c>
      <c r="H2381" s="17">
        <f t="shared" si="76"/>
        <v>0</v>
      </c>
      <c r="I2381" s="21"/>
    </row>
    <row r="2382" spans="1:9" ht="15.75" x14ac:dyDescent="0.25">
      <c r="A2382" s="70">
        <v>42815</v>
      </c>
      <c r="B2382" s="71" t="s">
        <v>10202</v>
      </c>
      <c r="C2382" s="20">
        <v>105160</v>
      </c>
      <c r="D2382" s="4" t="s">
        <v>79</v>
      </c>
      <c r="E2382" s="17">
        <v>2851.8</v>
      </c>
      <c r="F2382" s="78">
        <v>42815</v>
      </c>
      <c r="G2382" s="17">
        <f t="shared" si="75"/>
        <v>2851.8</v>
      </c>
      <c r="H2382" s="17">
        <f t="shared" si="76"/>
        <v>0</v>
      </c>
      <c r="I2382" s="21"/>
    </row>
    <row r="2383" spans="1:9" ht="15.75" x14ac:dyDescent="0.25">
      <c r="A2383" s="70">
        <v>42815</v>
      </c>
      <c r="B2383" s="71" t="s">
        <v>10203</v>
      </c>
      <c r="C2383" s="20">
        <v>105161</v>
      </c>
      <c r="D2383" s="4" t="s">
        <v>149</v>
      </c>
      <c r="E2383" s="17">
        <v>1226.2</v>
      </c>
      <c r="F2383" s="78">
        <v>42815</v>
      </c>
      <c r="G2383" s="17">
        <f t="shared" si="75"/>
        <v>1226.2</v>
      </c>
      <c r="H2383" s="17">
        <f t="shared" si="76"/>
        <v>0</v>
      </c>
      <c r="I2383" s="21"/>
    </row>
    <row r="2384" spans="1:9" ht="15.75" x14ac:dyDescent="0.25">
      <c r="A2384" s="70">
        <v>42815</v>
      </c>
      <c r="B2384" s="71" t="s">
        <v>10204</v>
      </c>
      <c r="C2384" s="20">
        <v>105162</v>
      </c>
      <c r="D2384" s="4" t="s">
        <v>122</v>
      </c>
      <c r="E2384" s="17">
        <v>30924</v>
      </c>
      <c r="F2384" s="78">
        <v>42824</v>
      </c>
      <c r="G2384" s="17">
        <f t="shared" si="75"/>
        <v>30924</v>
      </c>
      <c r="H2384" s="17">
        <f t="shared" si="76"/>
        <v>0</v>
      </c>
      <c r="I2384" s="21"/>
    </row>
    <row r="2385" spans="1:9" ht="15.75" x14ac:dyDescent="0.25">
      <c r="A2385" s="70">
        <v>42815</v>
      </c>
      <c r="B2385" s="71" t="s">
        <v>10205</v>
      </c>
      <c r="C2385" s="20">
        <v>105163</v>
      </c>
      <c r="D2385" s="4" t="s">
        <v>2054</v>
      </c>
      <c r="E2385" s="17">
        <v>2874.6</v>
      </c>
      <c r="F2385" s="78">
        <v>42815</v>
      </c>
      <c r="G2385" s="17">
        <f t="shared" si="75"/>
        <v>2874.6</v>
      </c>
      <c r="H2385" s="17">
        <f t="shared" si="76"/>
        <v>0</v>
      </c>
      <c r="I2385" s="21"/>
    </row>
    <row r="2386" spans="1:9" ht="15.75" x14ac:dyDescent="0.25">
      <c r="A2386" s="70">
        <v>42815</v>
      </c>
      <c r="B2386" s="71" t="s">
        <v>10206</v>
      </c>
      <c r="C2386" s="20">
        <v>105164</v>
      </c>
      <c r="D2386" s="4" t="s">
        <v>3426</v>
      </c>
      <c r="E2386" s="17">
        <v>942.4</v>
      </c>
      <c r="F2386" s="78">
        <v>42815</v>
      </c>
      <c r="G2386" s="17">
        <f t="shared" si="75"/>
        <v>942.4</v>
      </c>
      <c r="H2386" s="17">
        <f t="shared" si="76"/>
        <v>0</v>
      </c>
      <c r="I2386" s="21"/>
    </row>
    <row r="2387" spans="1:9" ht="15.75" x14ac:dyDescent="0.25">
      <c r="A2387" s="70">
        <v>42815</v>
      </c>
      <c r="B2387" s="71" t="s">
        <v>10207</v>
      </c>
      <c r="C2387" s="20">
        <v>105165</v>
      </c>
      <c r="D2387" s="15" t="s">
        <v>133</v>
      </c>
      <c r="E2387" s="16">
        <v>0</v>
      </c>
      <c r="F2387" s="145" t="s">
        <v>95</v>
      </c>
      <c r="G2387" s="16">
        <f t="shared" si="75"/>
        <v>0</v>
      </c>
      <c r="H2387" s="16">
        <f t="shared" si="76"/>
        <v>0</v>
      </c>
      <c r="I2387" s="21"/>
    </row>
    <row r="2388" spans="1:9" ht="15.75" x14ac:dyDescent="0.25">
      <c r="A2388" s="70">
        <v>42815</v>
      </c>
      <c r="B2388" s="71" t="s">
        <v>10208</v>
      </c>
      <c r="C2388" s="20">
        <v>105166</v>
      </c>
      <c r="D2388" s="4" t="s">
        <v>133</v>
      </c>
      <c r="E2388" s="17">
        <v>10831</v>
      </c>
      <c r="F2388" s="78">
        <v>42821</v>
      </c>
      <c r="G2388" s="17">
        <f t="shared" si="75"/>
        <v>10831</v>
      </c>
      <c r="H2388" s="17">
        <f t="shared" si="76"/>
        <v>0</v>
      </c>
      <c r="I2388" s="21"/>
    </row>
    <row r="2389" spans="1:9" ht="15.75" x14ac:dyDescent="0.25">
      <c r="A2389" s="70">
        <v>42815</v>
      </c>
      <c r="B2389" s="71" t="s">
        <v>10209</v>
      </c>
      <c r="C2389" s="20">
        <v>105167</v>
      </c>
      <c r="D2389" s="4" t="s">
        <v>240</v>
      </c>
      <c r="E2389" s="17">
        <v>4545.8999999999996</v>
      </c>
      <c r="G2389" s="17">
        <f t="shared" si="75"/>
        <v>4545.8999999999996</v>
      </c>
      <c r="H2389" s="17">
        <f t="shared" si="76"/>
        <v>0</v>
      </c>
      <c r="I2389" s="21"/>
    </row>
    <row r="2390" spans="1:9" ht="15.75" x14ac:dyDescent="0.25">
      <c r="A2390" s="70">
        <v>42815</v>
      </c>
      <c r="B2390" s="71" t="s">
        <v>10210</v>
      </c>
      <c r="C2390" s="20">
        <v>105168</v>
      </c>
      <c r="D2390" s="4" t="s">
        <v>1870</v>
      </c>
      <c r="E2390" s="17">
        <v>2257.4</v>
      </c>
      <c r="F2390" s="78">
        <v>42815</v>
      </c>
      <c r="G2390" s="17">
        <f t="shared" si="75"/>
        <v>2257.4</v>
      </c>
      <c r="H2390" s="17">
        <f t="shared" si="76"/>
        <v>0</v>
      </c>
      <c r="I2390" s="21"/>
    </row>
    <row r="2391" spans="1:9" ht="15.75" x14ac:dyDescent="0.25">
      <c r="A2391" s="70">
        <v>42815</v>
      </c>
      <c r="B2391" s="71" t="s">
        <v>10211</v>
      </c>
      <c r="C2391" s="20">
        <v>105169</v>
      </c>
      <c r="D2391" s="4" t="s">
        <v>785</v>
      </c>
      <c r="E2391" s="17">
        <v>8121.6</v>
      </c>
      <c r="F2391" s="78">
        <v>42815</v>
      </c>
      <c r="G2391" s="17">
        <f t="shared" si="75"/>
        <v>8121.6</v>
      </c>
      <c r="H2391" s="17">
        <f t="shared" si="76"/>
        <v>0</v>
      </c>
      <c r="I2391" s="21"/>
    </row>
    <row r="2392" spans="1:9" ht="15.75" x14ac:dyDescent="0.25">
      <c r="A2392" s="70">
        <v>42815</v>
      </c>
      <c r="B2392" s="71" t="s">
        <v>10212</v>
      </c>
      <c r="C2392" s="20">
        <v>105170</v>
      </c>
      <c r="D2392" s="4" t="s">
        <v>432</v>
      </c>
      <c r="E2392" s="17">
        <v>4101.2</v>
      </c>
      <c r="F2392" s="78">
        <v>42818</v>
      </c>
      <c r="G2392" s="17">
        <f t="shared" si="75"/>
        <v>4101.2</v>
      </c>
      <c r="H2392" s="17">
        <f t="shared" si="76"/>
        <v>0</v>
      </c>
      <c r="I2392" s="21"/>
    </row>
    <row r="2393" spans="1:9" ht="15.75" x14ac:dyDescent="0.25">
      <c r="A2393" s="70">
        <v>42815</v>
      </c>
      <c r="B2393" s="71" t="s">
        <v>10213</v>
      </c>
      <c r="C2393" s="20">
        <v>105171</v>
      </c>
      <c r="D2393" s="4" t="s">
        <v>270</v>
      </c>
      <c r="E2393" s="17">
        <v>2911.8</v>
      </c>
      <c r="F2393" s="78">
        <v>42816</v>
      </c>
      <c r="G2393" s="17">
        <f t="shared" si="75"/>
        <v>2911.8</v>
      </c>
      <c r="H2393" s="17">
        <f t="shared" si="76"/>
        <v>0</v>
      </c>
      <c r="I2393" s="21"/>
    </row>
    <row r="2394" spans="1:9" ht="15.75" x14ac:dyDescent="0.25">
      <c r="A2394" s="70">
        <v>42815</v>
      </c>
      <c r="B2394" s="71" t="s">
        <v>10214</v>
      </c>
      <c r="C2394" s="20">
        <v>105172</v>
      </c>
      <c r="D2394" s="4" t="s">
        <v>442</v>
      </c>
      <c r="E2394" s="17">
        <v>9968.7999999999993</v>
      </c>
      <c r="F2394" s="78">
        <v>42818</v>
      </c>
      <c r="G2394" s="17">
        <f t="shared" si="75"/>
        <v>9968.7999999999993</v>
      </c>
      <c r="H2394" s="17">
        <f t="shared" si="76"/>
        <v>0</v>
      </c>
      <c r="I2394" s="21"/>
    </row>
    <row r="2395" spans="1:9" ht="15.75" x14ac:dyDescent="0.25">
      <c r="A2395" s="70">
        <v>42815</v>
      </c>
      <c r="B2395" s="71" t="s">
        <v>10215</v>
      </c>
      <c r="C2395" s="20">
        <v>105173</v>
      </c>
      <c r="D2395" s="4" t="s">
        <v>1666</v>
      </c>
      <c r="E2395" s="17">
        <v>15293.2</v>
      </c>
      <c r="F2395" s="78">
        <v>42818</v>
      </c>
      <c r="G2395" s="17">
        <f t="shared" si="75"/>
        <v>15293.2</v>
      </c>
      <c r="H2395" s="17">
        <f t="shared" si="76"/>
        <v>0</v>
      </c>
      <c r="I2395" s="21"/>
    </row>
    <row r="2396" spans="1:9" ht="15.75" x14ac:dyDescent="0.25">
      <c r="A2396" s="70">
        <v>42815</v>
      </c>
      <c r="B2396" s="71" t="s">
        <v>10216</v>
      </c>
      <c r="C2396" s="20">
        <v>105174</v>
      </c>
      <c r="D2396" s="4" t="s">
        <v>10</v>
      </c>
      <c r="E2396" s="17">
        <v>830.4</v>
      </c>
      <c r="F2396" s="78">
        <v>42791</v>
      </c>
      <c r="G2396" s="17">
        <f t="shared" si="75"/>
        <v>830.4</v>
      </c>
      <c r="H2396" s="17">
        <f t="shared" si="76"/>
        <v>0</v>
      </c>
      <c r="I2396" s="21"/>
    </row>
    <row r="2397" spans="1:9" ht="15.75" x14ac:dyDescent="0.25">
      <c r="A2397" s="70">
        <v>42815</v>
      </c>
      <c r="B2397" s="71" t="s">
        <v>10217</v>
      </c>
      <c r="C2397" s="20">
        <v>105175</v>
      </c>
      <c r="D2397" s="4" t="s">
        <v>268</v>
      </c>
      <c r="E2397" s="17">
        <v>14579.2</v>
      </c>
      <c r="F2397" s="78">
        <v>42818</v>
      </c>
      <c r="G2397" s="17">
        <f t="shared" si="75"/>
        <v>14579.2</v>
      </c>
      <c r="H2397" s="17">
        <f t="shared" si="76"/>
        <v>0</v>
      </c>
      <c r="I2397" s="21"/>
    </row>
    <row r="2398" spans="1:9" ht="15.75" x14ac:dyDescent="0.25">
      <c r="A2398" s="70">
        <v>42815</v>
      </c>
      <c r="B2398" s="71" t="s">
        <v>10218</v>
      </c>
      <c r="C2398" s="20">
        <v>105176</v>
      </c>
      <c r="D2398" s="4" t="s">
        <v>168</v>
      </c>
      <c r="E2398" s="17">
        <v>5742.5</v>
      </c>
      <c r="F2398" s="78">
        <v>42821</v>
      </c>
      <c r="G2398" s="17">
        <f t="shared" si="75"/>
        <v>5742.5</v>
      </c>
      <c r="H2398" s="17">
        <f t="shared" si="76"/>
        <v>0</v>
      </c>
      <c r="I2398" s="21"/>
    </row>
    <row r="2399" spans="1:9" ht="15.75" x14ac:dyDescent="0.25">
      <c r="A2399" s="70">
        <v>42815</v>
      </c>
      <c r="B2399" s="71" t="s">
        <v>10219</v>
      </c>
      <c r="C2399" s="20">
        <v>105177</v>
      </c>
      <c r="D2399" s="4" t="s">
        <v>298</v>
      </c>
      <c r="E2399" s="17">
        <v>3352.5</v>
      </c>
      <c r="F2399" s="78">
        <v>42815</v>
      </c>
      <c r="G2399" s="17">
        <f t="shared" si="75"/>
        <v>3352.5</v>
      </c>
      <c r="H2399" s="17">
        <f t="shared" si="76"/>
        <v>0</v>
      </c>
      <c r="I2399" s="21"/>
    </row>
    <row r="2400" spans="1:9" ht="15.75" x14ac:dyDescent="0.25">
      <c r="A2400" s="70">
        <v>42815</v>
      </c>
      <c r="B2400" s="71" t="s">
        <v>10220</v>
      </c>
      <c r="C2400" s="20">
        <v>105178</v>
      </c>
      <c r="D2400" s="4" t="s">
        <v>1830</v>
      </c>
      <c r="E2400" s="17">
        <v>9981.2000000000007</v>
      </c>
      <c r="F2400" s="78">
        <v>42815</v>
      </c>
      <c r="G2400" s="17">
        <f t="shared" si="75"/>
        <v>9981.2000000000007</v>
      </c>
      <c r="H2400" s="17">
        <f t="shared" si="76"/>
        <v>0</v>
      </c>
      <c r="I2400" s="21"/>
    </row>
    <row r="2401" spans="1:9" ht="15.75" x14ac:dyDescent="0.25">
      <c r="A2401" s="70">
        <v>42815</v>
      </c>
      <c r="B2401" s="71" t="s">
        <v>10221</v>
      </c>
      <c r="C2401" s="20">
        <v>105179</v>
      </c>
      <c r="D2401" s="4" t="s">
        <v>208</v>
      </c>
      <c r="E2401" s="17">
        <v>6235.2</v>
      </c>
      <c r="F2401" s="78">
        <v>42822</v>
      </c>
      <c r="G2401" s="17">
        <f t="shared" si="75"/>
        <v>6235.2</v>
      </c>
      <c r="H2401" s="17">
        <f t="shared" si="76"/>
        <v>0</v>
      </c>
      <c r="I2401" s="21"/>
    </row>
    <row r="2402" spans="1:9" ht="15.75" x14ac:dyDescent="0.25">
      <c r="A2402" s="70">
        <v>42815</v>
      </c>
      <c r="B2402" s="71" t="s">
        <v>10222</v>
      </c>
      <c r="C2402" s="20">
        <v>105180</v>
      </c>
      <c r="D2402" s="4" t="s">
        <v>1160</v>
      </c>
      <c r="E2402" s="17">
        <v>1089.5999999999999</v>
      </c>
      <c r="F2402" s="78">
        <v>42815</v>
      </c>
      <c r="G2402" s="17">
        <f t="shared" si="75"/>
        <v>1089.5999999999999</v>
      </c>
      <c r="H2402" s="17">
        <f t="shared" si="76"/>
        <v>0</v>
      </c>
      <c r="I2402" s="21"/>
    </row>
    <row r="2403" spans="1:9" ht="15.75" x14ac:dyDescent="0.25">
      <c r="A2403" s="70">
        <v>42815</v>
      </c>
      <c r="B2403" s="71" t="s">
        <v>10223</v>
      </c>
      <c r="C2403" s="20">
        <v>105181</v>
      </c>
      <c r="D2403" s="4" t="s">
        <v>272</v>
      </c>
      <c r="E2403" s="17">
        <v>1681.2</v>
      </c>
      <c r="F2403" s="78">
        <v>42816</v>
      </c>
      <c r="G2403" s="17">
        <f t="shared" si="75"/>
        <v>1681.2</v>
      </c>
      <c r="H2403" s="17">
        <f t="shared" si="76"/>
        <v>0</v>
      </c>
      <c r="I2403" s="21"/>
    </row>
    <row r="2404" spans="1:9" ht="15.75" x14ac:dyDescent="0.25">
      <c r="A2404" s="70">
        <v>42815</v>
      </c>
      <c r="B2404" s="71" t="s">
        <v>10224</v>
      </c>
      <c r="C2404" s="20">
        <v>105182</v>
      </c>
      <c r="D2404" s="15" t="s">
        <v>128</v>
      </c>
      <c r="E2404" s="16">
        <v>0</v>
      </c>
      <c r="F2404" s="145" t="s">
        <v>95</v>
      </c>
      <c r="G2404" s="16">
        <f t="shared" si="75"/>
        <v>0</v>
      </c>
      <c r="H2404" s="16">
        <f t="shared" si="76"/>
        <v>0</v>
      </c>
      <c r="I2404" s="21"/>
    </row>
    <row r="2405" spans="1:9" ht="15.75" x14ac:dyDescent="0.25">
      <c r="A2405" s="70">
        <v>42815</v>
      </c>
      <c r="B2405" s="71" t="s">
        <v>10225</v>
      </c>
      <c r="C2405" s="20">
        <v>105183</v>
      </c>
      <c r="D2405" s="4" t="s">
        <v>128</v>
      </c>
      <c r="E2405" s="17">
        <v>3012.86</v>
      </c>
      <c r="F2405" s="78">
        <v>42815</v>
      </c>
      <c r="G2405" s="17">
        <f t="shared" si="75"/>
        <v>3012.86</v>
      </c>
      <c r="H2405" s="17">
        <f t="shared" si="76"/>
        <v>0</v>
      </c>
      <c r="I2405" s="21"/>
    </row>
    <row r="2406" spans="1:9" ht="15.75" x14ac:dyDescent="0.25">
      <c r="A2406" s="70">
        <v>42815</v>
      </c>
      <c r="B2406" s="71" t="s">
        <v>10226</v>
      </c>
      <c r="C2406" s="20">
        <v>105184</v>
      </c>
      <c r="D2406" s="4" t="s">
        <v>785</v>
      </c>
      <c r="E2406" s="17">
        <v>15715.2</v>
      </c>
      <c r="F2406" s="78">
        <v>42815</v>
      </c>
      <c r="G2406" s="17">
        <f t="shared" si="75"/>
        <v>15715.2</v>
      </c>
      <c r="H2406" s="17">
        <f t="shared" si="76"/>
        <v>0</v>
      </c>
      <c r="I2406" s="21"/>
    </row>
    <row r="2407" spans="1:9" ht="15.75" x14ac:dyDescent="0.25">
      <c r="A2407" s="70">
        <v>42815</v>
      </c>
      <c r="B2407" s="71" t="s">
        <v>10227</v>
      </c>
      <c r="C2407" s="20">
        <v>105185</v>
      </c>
      <c r="D2407" s="4" t="s">
        <v>30</v>
      </c>
      <c r="E2407" s="17">
        <v>4521.3999999999996</v>
      </c>
      <c r="F2407" s="78">
        <v>42816</v>
      </c>
      <c r="G2407" s="17">
        <f t="shared" si="75"/>
        <v>4521.3999999999996</v>
      </c>
      <c r="H2407" s="17">
        <f t="shared" si="76"/>
        <v>0</v>
      </c>
      <c r="I2407" s="21"/>
    </row>
    <row r="2408" spans="1:9" ht="15.75" x14ac:dyDescent="0.25">
      <c r="A2408" s="70">
        <v>42815</v>
      </c>
      <c r="B2408" s="71" t="s">
        <v>10228</v>
      </c>
      <c r="C2408" s="20">
        <v>105186</v>
      </c>
      <c r="D2408" s="4" t="s">
        <v>125</v>
      </c>
      <c r="E2408" s="17">
        <v>6703.2</v>
      </c>
      <c r="F2408" s="78">
        <v>42815</v>
      </c>
      <c r="G2408" s="17">
        <f t="shared" si="75"/>
        <v>6703.2</v>
      </c>
      <c r="H2408" s="17">
        <f t="shared" si="76"/>
        <v>0</v>
      </c>
      <c r="I2408" s="21"/>
    </row>
    <row r="2409" spans="1:9" ht="15.75" x14ac:dyDescent="0.25">
      <c r="A2409" s="70">
        <v>42815</v>
      </c>
      <c r="B2409" s="71" t="s">
        <v>10229</v>
      </c>
      <c r="C2409" s="20">
        <v>105187</v>
      </c>
      <c r="D2409" s="4" t="s">
        <v>470</v>
      </c>
      <c r="E2409" s="17">
        <v>9454.7999999999993</v>
      </c>
      <c r="F2409" s="78">
        <v>42815</v>
      </c>
      <c r="G2409" s="17">
        <f t="shared" si="75"/>
        <v>9454.7999999999993</v>
      </c>
      <c r="H2409" s="17">
        <f t="shared" si="76"/>
        <v>0</v>
      </c>
      <c r="I2409" s="21"/>
    </row>
    <row r="2410" spans="1:9" ht="15.75" x14ac:dyDescent="0.25">
      <c r="A2410" s="70">
        <v>42815</v>
      </c>
      <c r="B2410" s="71" t="s">
        <v>10230</v>
      </c>
      <c r="C2410" s="20">
        <v>105188</v>
      </c>
      <c r="D2410" s="4" t="s">
        <v>30</v>
      </c>
      <c r="E2410" s="17">
        <v>459.6</v>
      </c>
      <c r="F2410" s="78">
        <v>42815</v>
      </c>
      <c r="G2410" s="17">
        <f t="shared" si="75"/>
        <v>459.6</v>
      </c>
      <c r="H2410" s="17">
        <f t="shared" si="76"/>
        <v>0</v>
      </c>
      <c r="I2410" s="21"/>
    </row>
    <row r="2411" spans="1:9" ht="15.75" x14ac:dyDescent="0.25">
      <c r="A2411" s="70">
        <v>42815</v>
      </c>
      <c r="B2411" s="71" t="s">
        <v>10231</v>
      </c>
      <c r="C2411" s="20">
        <v>105189</v>
      </c>
      <c r="D2411" s="4" t="s">
        <v>122</v>
      </c>
      <c r="E2411" s="17">
        <v>511.1</v>
      </c>
      <c r="F2411" s="78">
        <v>42824</v>
      </c>
      <c r="G2411" s="17">
        <f t="shared" si="75"/>
        <v>511.1</v>
      </c>
      <c r="H2411" s="17">
        <f t="shared" si="76"/>
        <v>0</v>
      </c>
      <c r="I2411" s="21"/>
    </row>
    <row r="2412" spans="1:9" ht="15.75" x14ac:dyDescent="0.25">
      <c r="A2412" s="70">
        <v>42815</v>
      </c>
      <c r="B2412" s="71" t="s">
        <v>10232</v>
      </c>
      <c r="C2412" s="20">
        <v>105190</v>
      </c>
      <c r="D2412" s="4" t="s">
        <v>176</v>
      </c>
      <c r="E2412" s="17">
        <v>2930.4</v>
      </c>
      <c r="F2412" s="78">
        <v>42815</v>
      </c>
      <c r="G2412" s="17">
        <f t="shared" si="75"/>
        <v>2930.4</v>
      </c>
      <c r="H2412" s="17">
        <f t="shared" si="76"/>
        <v>0</v>
      </c>
      <c r="I2412" s="21"/>
    </row>
    <row r="2413" spans="1:9" ht="15.75" x14ac:dyDescent="0.25">
      <c r="A2413" s="70">
        <v>42815</v>
      </c>
      <c r="B2413" s="71" t="s">
        <v>10233</v>
      </c>
      <c r="C2413" s="20">
        <v>105191</v>
      </c>
      <c r="D2413" s="4" t="s">
        <v>12</v>
      </c>
      <c r="E2413" s="17">
        <v>1566</v>
      </c>
      <c r="F2413" s="78">
        <v>42815</v>
      </c>
      <c r="G2413" s="17">
        <f t="shared" si="75"/>
        <v>1566</v>
      </c>
      <c r="H2413" s="17">
        <f t="shared" si="76"/>
        <v>0</v>
      </c>
      <c r="I2413" s="21"/>
    </row>
    <row r="2414" spans="1:9" ht="15.75" x14ac:dyDescent="0.25">
      <c r="A2414" s="70">
        <v>42815</v>
      </c>
      <c r="B2414" s="71" t="s">
        <v>10234</v>
      </c>
      <c r="C2414" s="20">
        <v>105192</v>
      </c>
      <c r="D2414" s="4" t="s">
        <v>302</v>
      </c>
      <c r="E2414" s="17">
        <v>3974.4</v>
      </c>
      <c r="F2414" s="78">
        <v>42815</v>
      </c>
      <c r="G2414" s="17">
        <f t="shared" si="75"/>
        <v>3974.4</v>
      </c>
      <c r="H2414" s="17">
        <f t="shared" si="76"/>
        <v>0</v>
      </c>
      <c r="I2414" s="21"/>
    </row>
    <row r="2415" spans="1:9" ht="15.75" x14ac:dyDescent="0.25">
      <c r="A2415" s="70">
        <v>42815</v>
      </c>
      <c r="B2415" s="71" t="s">
        <v>10235</v>
      </c>
      <c r="C2415" s="20">
        <v>105193</v>
      </c>
      <c r="D2415" s="4" t="s">
        <v>305</v>
      </c>
      <c r="E2415" s="17">
        <v>3679.4</v>
      </c>
      <c r="F2415" s="78">
        <v>42822</v>
      </c>
      <c r="G2415" s="17">
        <f t="shared" si="75"/>
        <v>3679.4</v>
      </c>
      <c r="H2415" s="17">
        <f t="shared" si="76"/>
        <v>0</v>
      </c>
      <c r="I2415" s="21"/>
    </row>
    <row r="2416" spans="1:9" ht="15.75" x14ac:dyDescent="0.25">
      <c r="A2416" s="70">
        <v>42815</v>
      </c>
      <c r="B2416" s="71" t="s">
        <v>10236</v>
      </c>
      <c r="C2416" s="20">
        <v>105194</v>
      </c>
      <c r="D2416" s="4" t="s">
        <v>159</v>
      </c>
      <c r="E2416" s="17">
        <v>6114.3</v>
      </c>
      <c r="F2416" s="78">
        <v>42815</v>
      </c>
      <c r="G2416" s="17">
        <f t="shared" si="75"/>
        <v>6114.3</v>
      </c>
      <c r="H2416" s="17">
        <f t="shared" si="76"/>
        <v>0</v>
      </c>
      <c r="I2416" s="21"/>
    </row>
    <row r="2417" spans="1:9" ht="15.75" x14ac:dyDescent="0.25">
      <c r="A2417" s="70">
        <v>42815</v>
      </c>
      <c r="B2417" s="71" t="s">
        <v>10237</v>
      </c>
      <c r="C2417" s="20">
        <v>105195</v>
      </c>
      <c r="D2417" s="4" t="s">
        <v>476</v>
      </c>
      <c r="E2417" s="17">
        <v>16674.599999999999</v>
      </c>
      <c r="F2417" s="78">
        <v>43062</v>
      </c>
      <c r="G2417" s="17">
        <f t="shared" si="75"/>
        <v>16674.599999999999</v>
      </c>
      <c r="H2417" s="17">
        <f t="shared" si="76"/>
        <v>0</v>
      </c>
      <c r="I2417" s="21"/>
    </row>
    <row r="2418" spans="1:9" ht="15.75" x14ac:dyDescent="0.25">
      <c r="A2418" s="70">
        <v>42815</v>
      </c>
      <c r="B2418" s="71" t="s">
        <v>10238</v>
      </c>
      <c r="C2418" s="20">
        <v>105196</v>
      </c>
      <c r="D2418" s="4" t="s">
        <v>472</v>
      </c>
      <c r="E2418" s="17">
        <v>12063.2</v>
      </c>
      <c r="F2418" s="78">
        <v>42816</v>
      </c>
      <c r="G2418" s="17">
        <f t="shared" si="75"/>
        <v>12063.2</v>
      </c>
      <c r="H2418" s="17">
        <f t="shared" si="76"/>
        <v>0</v>
      </c>
      <c r="I2418" s="21"/>
    </row>
    <row r="2419" spans="1:9" ht="15.75" x14ac:dyDescent="0.25">
      <c r="A2419" s="70">
        <v>42815</v>
      </c>
      <c r="B2419" s="71" t="s">
        <v>10239</v>
      </c>
      <c r="C2419" s="20">
        <v>105197</v>
      </c>
      <c r="D2419" s="4" t="s">
        <v>30</v>
      </c>
      <c r="E2419" s="17">
        <v>2410.8000000000002</v>
      </c>
      <c r="F2419" s="78">
        <v>42815</v>
      </c>
      <c r="G2419" s="17">
        <f t="shared" si="75"/>
        <v>2410.8000000000002</v>
      </c>
      <c r="H2419" s="17">
        <f t="shared" si="76"/>
        <v>0</v>
      </c>
      <c r="I2419" s="21"/>
    </row>
    <row r="2420" spans="1:9" ht="15.75" x14ac:dyDescent="0.25">
      <c r="A2420" s="70">
        <v>42815</v>
      </c>
      <c r="B2420" s="71" t="s">
        <v>10240</v>
      </c>
      <c r="C2420" s="20">
        <v>105198</v>
      </c>
      <c r="D2420" s="4" t="s">
        <v>231</v>
      </c>
      <c r="E2420" s="17">
        <v>9054.5</v>
      </c>
      <c r="F2420" s="78">
        <v>42816</v>
      </c>
      <c r="G2420" s="17">
        <f t="shared" si="75"/>
        <v>9054.5</v>
      </c>
      <c r="H2420" s="17">
        <f t="shared" si="76"/>
        <v>0</v>
      </c>
      <c r="I2420" s="21"/>
    </row>
    <row r="2421" spans="1:9" ht="15.75" x14ac:dyDescent="0.25">
      <c r="A2421" s="70">
        <v>42815</v>
      </c>
      <c r="B2421" s="71" t="s">
        <v>10241</v>
      </c>
      <c r="C2421" s="20">
        <v>105199</v>
      </c>
      <c r="D2421" s="4" t="s">
        <v>10</v>
      </c>
      <c r="E2421" s="17">
        <v>243643.75</v>
      </c>
      <c r="F2421" s="78">
        <v>42791</v>
      </c>
      <c r="G2421" s="17">
        <f t="shared" si="75"/>
        <v>243643.75</v>
      </c>
      <c r="H2421" s="17">
        <f t="shared" si="76"/>
        <v>0</v>
      </c>
      <c r="I2421" s="21"/>
    </row>
    <row r="2422" spans="1:9" ht="15.75" x14ac:dyDescent="0.25">
      <c r="A2422" s="70">
        <v>42815</v>
      </c>
      <c r="B2422" s="71" t="s">
        <v>10242</v>
      </c>
      <c r="C2422" s="20">
        <v>105200</v>
      </c>
      <c r="D2422" s="4" t="s">
        <v>329</v>
      </c>
      <c r="E2422" s="17">
        <v>409.2</v>
      </c>
      <c r="F2422" s="78">
        <v>42815</v>
      </c>
      <c r="G2422" s="17">
        <f t="shared" si="75"/>
        <v>409.2</v>
      </c>
      <c r="H2422" s="17">
        <f t="shared" si="76"/>
        <v>0</v>
      </c>
      <c r="I2422" s="21"/>
    </row>
    <row r="2423" spans="1:9" ht="15.75" x14ac:dyDescent="0.25">
      <c r="A2423" s="70">
        <v>42815</v>
      </c>
      <c r="B2423" s="71" t="s">
        <v>10243</v>
      </c>
      <c r="C2423" s="20">
        <v>105201</v>
      </c>
      <c r="D2423" s="4" t="s">
        <v>2240</v>
      </c>
      <c r="E2423" s="17">
        <v>5262.8</v>
      </c>
      <c r="F2423" s="78">
        <v>42815</v>
      </c>
      <c r="G2423" s="17">
        <f t="shared" si="75"/>
        <v>5262.8</v>
      </c>
      <c r="H2423" s="17">
        <f t="shared" si="76"/>
        <v>0</v>
      </c>
      <c r="I2423" s="21"/>
    </row>
    <row r="2424" spans="1:9" ht="15.75" x14ac:dyDescent="0.25">
      <c r="A2424" s="70">
        <v>42815</v>
      </c>
      <c r="B2424" s="71" t="s">
        <v>10244</v>
      </c>
      <c r="C2424" s="20">
        <v>105202</v>
      </c>
      <c r="D2424" s="4" t="s">
        <v>341</v>
      </c>
      <c r="E2424" s="17">
        <v>16012.2</v>
      </c>
      <c r="F2424" s="78">
        <v>42815</v>
      </c>
      <c r="G2424" s="17">
        <f t="shared" si="75"/>
        <v>16012.2</v>
      </c>
      <c r="H2424" s="17">
        <f t="shared" si="76"/>
        <v>0</v>
      </c>
      <c r="I2424" s="21"/>
    </row>
    <row r="2425" spans="1:9" ht="15.75" x14ac:dyDescent="0.25">
      <c r="A2425" s="70">
        <v>42815</v>
      </c>
      <c r="B2425" s="71" t="s">
        <v>10245</v>
      </c>
      <c r="C2425" s="20">
        <v>105203</v>
      </c>
      <c r="D2425" s="4" t="s">
        <v>1666</v>
      </c>
      <c r="E2425" s="17">
        <v>5726.15</v>
      </c>
      <c r="F2425" s="78">
        <v>42815</v>
      </c>
      <c r="G2425" s="17">
        <f t="shared" si="75"/>
        <v>5726.15</v>
      </c>
      <c r="H2425" s="17">
        <f t="shared" si="76"/>
        <v>0</v>
      </c>
      <c r="I2425" s="21"/>
    </row>
    <row r="2426" spans="1:9" ht="15.75" x14ac:dyDescent="0.25">
      <c r="A2426" s="70">
        <v>42815</v>
      </c>
      <c r="B2426" s="71" t="s">
        <v>10246</v>
      </c>
      <c r="C2426" s="20">
        <v>105204</v>
      </c>
      <c r="D2426" s="4" t="s">
        <v>2986</v>
      </c>
      <c r="E2426" s="17">
        <v>3232.8</v>
      </c>
      <c r="F2426" s="78">
        <v>42815</v>
      </c>
      <c r="G2426" s="17">
        <f t="shared" si="75"/>
        <v>3232.8</v>
      </c>
      <c r="H2426" s="17">
        <f t="shared" si="76"/>
        <v>0</v>
      </c>
      <c r="I2426" s="21"/>
    </row>
    <row r="2427" spans="1:9" ht="15.75" x14ac:dyDescent="0.25">
      <c r="A2427" s="70">
        <v>42815</v>
      </c>
      <c r="B2427" s="71" t="s">
        <v>10247</v>
      </c>
      <c r="C2427" s="20">
        <v>105205</v>
      </c>
      <c r="D2427" s="4" t="s">
        <v>222</v>
      </c>
      <c r="E2427" s="17">
        <v>31184.799999999999</v>
      </c>
      <c r="F2427" s="78">
        <v>42818</v>
      </c>
      <c r="G2427" s="17">
        <f t="shared" si="75"/>
        <v>31184.799999999999</v>
      </c>
      <c r="H2427" s="17">
        <f t="shared" si="76"/>
        <v>0</v>
      </c>
      <c r="I2427" s="21"/>
    </row>
    <row r="2428" spans="1:9" ht="15.75" x14ac:dyDescent="0.25">
      <c r="A2428" s="70">
        <v>42815</v>
      </c>
      <c r="B2428" s="71" t="s">
        <v>10248</v>
      </c>
      <c r="C2428" s="20">
        <v>105206</v>
      </c>
      <c r="D2428" s="15" t="s">
        <v>1141</v>
      </c>
      <c r="E2428" s="16">
        <v>0</v>
      </c>
      <c r="F2428" s="145" t="s">
        <v>95</v>
      </c>
      <c r="G2428" s="16">
        <f t="shared" si="75"/>
        <v>0</v>
      </c>
      <c r="H2428" s="16">
        <f t="shared" si="76"/>
        <v>0</v>
      </c>
      <c r="I2428" s="21"/>
    </row>
    <row r="2429" spans="1:9" ht="15.75" x14ac:dyDescent="0.25">
      <c r="A2429" s="70">
        <v>42815</v>
      </c>
      <c r="B2429" s="71" t="s">
        <v>10249</v>
      </c>
      <c r="C2429" s="20">
        <v>105207</v>
      </c>
      <c r="D2429" s="4" t="s">
        <v>1141</v>
      </c>
      <c r="E2429" s="17">
        <v>255</v>
      </c>
      <c r="F2429" s="78">
        <v>42815</v>
      </c>
      <c r="G2429" s="17">
        <f t="shared" si="75"/>
        <v>255</v>
      </c>
      <c r="H2429" s="17">
        <f t="shared" si="76"/>
        <v>0</v>
      </c>
      <c r="I2429" s="21"/>
    </row>
    <row r="2430" spans="1:9" ht="15.75" x14ac:dyDescent="0.25">
      <c r="A2430" s="70">
        <v>42815</v>
      </c>
      <c r="B2430" s="71" t="s">
        <v>10250</v>
      </c>
      <c r="C2430" s="20">
        <v>105208</v>
      </c>
      <c r="D2430" s="4" t="s">
        <v>352</v>
      </c>
      <c r="E2430" s="17">
        <v>4257</v>
      </c>
      <c r="F2430" s="78">
        <v>42815</v>
      </c>
      <c r="G2430" s="17">
        <f t="shared" si="75"/>
        <v>4257</v>
      </c>
      <c r="H2430" s="17">
        <f t="shared" si="76"/>
        <v>0</v>
      </c>
      <c r="I2430" s="21"/>
    </row>
    <row r="2431" spans="1:9" ht="15.75" x14ac:dyDescent="0.25">
      <c r="A2431" s="70">
        <v>42815</v>
      </c>
      <c r="B2431" s="71" t="s">
        <v>10251</v>
      </c>
      <c r="C2431" s="20">
        <v>105209</v>
      </c>
      <c r="D2431" s="4" t="s">
        <v>118</v>
      </c>
      <c r="E2431" s="17">
        <v>32546.5</v>
      </c>
      <c r="F2431" s="78">
        <v>42815</v>
      </c>
      <c r="G2431" s="17">
        <f t="shared" si="75"/>
        <v>32546.5</v>
      </c>
      <c r="H2431" s="17">
        <f t="shared" si="76"/>
        <v>0</v>
      </c>
      <c r="I2431" s="21"/>
    </row>
    <row r="2432" spans="1:9" ht="15.75" x14ac:dyDescent="0.25">
      <c r="A2432" s="70">
        <v>42815</v>
      </c>
      <c r="B2432" s="71" t="s">
        <v>10252</v>
      </c>
      <c r="C2432" s="20">
        <v>105210</v>
      </c>
      <c r="D2432" s="4" t="s">
        <v>459</v>
      </c>
      <c r="E2432" s="17">
        <v>2251.1999999999998</v>
      </c>
      <c r="F2432" s="78">
        <v>42815</v>
      </c>
      <c r="G2432" s="17">
        <f t="shared" si="75"/>
        <v>2251.1999999999998</v>
      </c>
      <c r="H2432" s="17">
        <f t="shared" si="76"/>
        <v>0</v>
      </c>
      <c r="I2432" s="21"/>
    </row>
    <row r="2433" spans="1:9" ht="15.75" x14ac:dyDescent="0.25">
      <c r="A2433" s="70">
        <v>42815</v>
      </c>
      <c r="B2433" s="71" t="s">
        <v>10253</v>
      </c>
      <c r="C2433" s="20">
        <v>105211</v>
      </c>
      <c r="D2433" s="4" t="s">
        <v>205</v>
      </c>
      <c r="E2433" s="17">
        <v>31490.799999999999</v>
      </c>
      <c r="F2433" s="78">
        <v>42847</v>
      </c>
      <c r="G2433" s="17">
        <f t="shared" si="75"/>
        <v>31490.799999999999</v>
      </c>
      <c r="H2433" s="17">
        <f t="shared" si="76"/>
        <v>0</v>
      </c>
      <c r="I2433" s="21"/>
    </row>
    <row r="2434" spans="1:9" ht="15.75" x14ac:dyDescent="0.25">
      <c r="A2434" s="70">
        <v>42815</v>
      </c>
      <c r="B2434" s="71" t="s">
        <v>10254</v>
      </c>
      <c r="C2434" s="20">
        <v>105212</v>
      </c>
      <c r="D2434" s="15" t="s">
        <v>30</v>
      </c>
      <c r="E2434" s="16">
        <v>0</v>
      </c>
      <c r="F2434" s="145" t="s">
        <v>95</v>
      </c>
      <c r="G2434" s="16">
        <f t="shared" si="75"/>
        <v>0</v>
      </c>
      <c r="H2434" s="16">
        <f t="shared" si="76"/>
        <v>0</v>
      </c>
      <c r="I2434" s="21"/>
    </row>
    <row r="2435" spans="1:9" ht="15.75" x14ac:dyDescent="0.25">
      <c r="A2435" s="70">
        <v>42815</v>
      </c>
      <c r="B2435" s="71" t="s">
        <v>10255</v>
      </c>
      <c r="C2435" s="20">
        <v>105213</v>
      </c>
      <c r="D2435" s="4" t="s">
        <v>222</v>
      </c>
      <c r="E2435" s="17">
        <v>31276.6</v>
      </c>
      <c r="F2435" s="78">
        <v>42818</v>
      </c>
      <c r="G2435" s="17">
        <f t="shared" si="75"/>
        <v>31276.6</v>
      </c>
      <c r="H2435" s="17">
        <f t="shared" si="76"/>
        <v>0</v>
      </c>
      <c r="I2435" s="21"/>
    </row>
    <row r="2436" spans="1:9" ht="15.75" x14ac:dyDescent="0.25">
      <c r="A2436" s="70">
        <v>42815</v>
      </c>
      <c r="B2436" s="71" t="s">
        <v>10256</v>
      </c>
      <c r="C2436" s="20">
        <v>105214</v>
      </c>
      <c r="D2436" s="4" t="s">
        <v>159</v>
      </c>
      <c r="E2436" s="17">
        <v>2385</v>
      </c>
      <c r="F2436" s="78">
        <v>42815</v>
      </c>
      <c r="G2436" s="17">
        <f t="shared" ref="G2436:G2499" si="77">E2436</f>
        <v>2385</v>
      </c>
      <c r="H2436" s="17">
        <f t="shared" ref="H2436:H2499" si="78">E2436-G2436</f>
        <v>0</v>
      </c>
      <c r="I2436" s="21"/>
    </row>
    <row r="2437" spans="1:9" ht="15.75" x14ac:dyDescent="0.25">
      <c r="A2437" s="70">
        <v>42815</v>
      </c>
      <c r="B2437" s="71" t="s">
        <v>10257</v>
      </c>
      <c r="C2437" s="20">
        <v>105215</v>
      </c>
      <c r="D2437" s="4" t="s">
        <v>5115</v>
      </c>
      <c r="E2437" s="17">
        <v>5627.6</v>
      </c>
      <c r="F2437" s="78">
        <v>42815</v>
      </c>
      <c r="G2437" s="17">
        <f t="shared" si="77"/>
        <v>5627.6</v>
      </c>
      <c r="H2437" s="17">
        <f t="shared" si="78"/>
        <v>0</v>
      </c>
      <c r="I2437" s="21"/>
    </row>
    <row r="2438" spans="1:9" ht="15.75" x14ac:dyDescent="0.25">
      <c r="A2438" s="70">
        <v>42815</v>
      </c>
      <c r="B2438" s="71" t="s">
        <v>10258</v>
      </c>
      <c r="C2438" s="20">
        <v>105216</v>
      </c>
      <c r="D2438" s="4" t="s">
        <v>2616</v>
      </c>
      <c r="E2438" s="17">
        <v>8510.4</v>
      </c>
      <c r="F2438" s="78">
        <v>42818</v>
      </c>
      <c r="G2438" s="17">
        <f t="shared" si="77"/>
        <v>8510.4</v>
      </c>
      <c r="H2438" s="17">
        <f t="shared" si="78"/>
        <v>0</v>
      </c>
      <c r="I2438" s="21"/>
    </row>
    <row r="2439" spans="1:9" ht="15.75" x14ac:dyDescent="0.25">
      <c r="A2439" s="70">
        <v>42815</v>
      </c>
      <c r="B2439" s="71" t="s">
        <v>10259</v>
      </c>
      <c r="C2439" s="20">
        <v>105217</v>
      </c>
      <c r="D2439" s="4" t="s">
        <v>800</v>
      </c>
      <c r="E2439" s="17">
        <v>13802.7</v>
      </c>
      <c r="F2439" s="78">
        <v>42823</v>
      </c>
      <c r="G2439" s="17">
        <f t="shared" si="77"/>
        <v>13802.7</v>
      </c>
      <c r="H2439" s="17">
        <f t="shared" si="78"/>
        <v>0</v>
      </c>
      <c r="I2439" s="21"/>
    </row>
    <row r="2440" spans="1:9" ht="15.75" x14ac:dyDescent="0.25">
      <c r="A2440" s="70">
        <v>42815</v>
      </c>
      <c r="B2440" s="71" t="s">
        <v>10260</v>
      </c>
      <c r="C2440" s="20">
        <v>105218</v>
      </c>
      <c r="D2440" s="4" t="s">
        <v>182</v>
      </c>
      <c r="E2440" s="17">
        <v>3840</v>
      </c>
      <c r="F2440" s="78">
        <v>42818</v>
      </c>
      <c r="G2440" s="17">
        <f t="shared" si="77"/>
        <v>3840</v>
      </c>
      <c r="H2440" s="17">
        <f t="shared" si="78"/>
        <v>0</v>
      </c>
      <c r="I2440" s="21"/>
    </row>
    <row r="2441" spans="1:9" ht="15.75" x14ac:dyDescent="0.25">
      <c r="A2441" s="70">
        <v>42815</v>
      </c>
      <c r="B2441" s="71" t="s">
        <v>10261</v>
      </c>
      <c r="C2441" s="20">
        <v>105219</v>
      </c>
      <c r="D2441" s="4" t="s">
        <v>193</v>
      </c>
      <c r="E2441" s="17">
        <v>2049.6</v>
      </c>
      <c r="F2441" s="78">
        <v>42818</v>
      </c>
      <c r="G2441" s="17">
        <f t="shared" si="77"/>
        <v>2049.6</v>
      </c>
      <c r="H2441" s="17">
        <f t="shared" si="78"/>
        <v>0</v>
      </c>
      <c r="I2441" s="21"/>
    </row>
    <row r="2442" spans="1:9" ht="15.75" x14ac:dyDescent="0.25">
      <c r="A2442" s="70">
        <v>42815</v>
      </c>
      <c r="B2442" s="71" t="s">
        <v>10262</v>
      </c>
      <c r="C2442" s="20">
        <v>105220</v>
      </c>
      <c r="D2442" s="4" t="s">
        <v>182</v>
      </c>
      <c r="E2442" s="17">
        <v>2793.6</v>
      </c>
      <c r="F2442" s="78">
        <v>42818</v>
      </c>
      <c r="G2442" s="17">
        <f t="shared" si="77"/>
        <v>2793.6</v>
      </c>
      <c r="H2442" s="17">
        <f t="shared" si="78"/>
        <v>0</v>
      </c>
      <c r="I2442" s="21"/>
    </row>
    <row r="2443" spans="1:9" ht="15.75" x14ac:dyDescent="0.25">
      <c r="A2443" s="70">
        <v>42815</v>
      </c>
      <c r="B2443" s="71" t="s">
        <v>10263</v>
      </c>
      <c r="C2443" s="20">
        <v>105221</v>
      </c>
      <c r="D2443" s="4" t="s">
        <v>188</v>
      </c>
      <c r="E2443" s="17">
        <v>2826</v>
      </c>
      <c r="F2443" s="78">
        <v>42818</v>
      </c>
      <c r="G2443" s="17">
        <f t="shared" si="77"/>
        <v>2826</v>
      </c>
      <c r="H2443" s="17">
        <f t="shared" si="78"/>
        <v>0</v>
      </c>
      <c r="I2443" s="21"/>
    </row>
    <row r="2444" spans="1:9" ht="15.75" x14ac:dyDescent="0.25">
      <c r="A2444" s="70">
        <v>42815</v>
      </c>
      <c r="B2444" s="71" t="s">
        <v>10264</v>
      </c>
      <c r="C2444" s="20">
        <v>105222</v>
      </c>
      <c r="D2444" s="4" t="s">
        <v>3998</v>
      </c>
      <c r="E2444" s="17">
        <v>3952</v>
      </c>
      <c r="F2444" s="78">
        <v>42816</v>
      </c>
      <c r="G2444" s="17">
        <f t="shared" si="77"/>
        <v>3952</v>
      </c>
      <c r="H2444" s="17">
        <f t="shared" si="78"/>
        <v>0</v>
      </c>
      <c r="I2444" s="21"/>
    </row>
    <row r="2445" spans="1:9" ht="15.75" x14ac:dyDescent="0.25">
      <c r="A2445" s="70">
        <v>42815</v>
      </c>
      <c r="B2445" s="71" t="s">
        <v>10265</v>
      </c>
      <c r="C2445" s="20">
        <v>105223</v>
      </c>
      <c r="D2445" s="4" t="s">
        <v>115</v>
      </c>
      <c r="E2445" s="17">
        <v>965.6</v>
      </c>
      <c r="F2445" s="78">
        <v>42815</v>
      </c>
      <c r="G2445" s="17">
        <f t="shared" si="77"/>
        <v>965.6</v>
      </c>
      <c r="H2445" s="17">
        <f t="shared" si="78"/>
        <v>0</v>
      </c>
      <c r="I2445" s="21"/>
    </row>
    <row r="2446" spans="1:9" ht="15.75" x14ac:dyDescent="0.25">
      <c r="A2446" s="70">
        <v>42815</v>
      </c>
      <c r="B2446" s="71" t="s">
        <v>10266</v>
      </c>
      <c r="C2446" s="20">
        <v>105224</v>
      </c>
      <c r="D2446" s="4" t="s">
        <v>115</v>
      </c>
      <c r="E2446" s="17">
        <v>8583.1</v>
      </c>
      <c r="F2446" s="78">
        <v>42826</v>
      </c>
      <c r="G2446" s="17">
        <f t="shared" si="77"/>
        <v>8583.1</v>
      </c>
      <c r="H2446" s="17">
        <f t="shared" si="78"/>
        <v>0</v>
      </c>
      <c r="I2446" s="21"/>
    </row>
    <row r="2447" spans="1:9" ht="15.75" x14ac:dyDescent="0.25">
      <c r="A2447" s="70">
        <v>42815</v>
      </c>
      <c r="B2447" s="71" t="s">
        <v>10267</v>
      </c>
      <c r="C2447" s="20">
        <v>105225</v>
      </c>
      <c r="D2447" s="4" t="s">
        <v>10</v>
      </c>
      <c r="E2447" s="17">
        <v>210020.4</v>
      </c>
      <c r="F2447" s="78">
        <v>42791</v>
      </c>
      <c r="G2447" s="17">
        <f t="shared" si="77"/>
        <v>210020.4</v>
      </c>
      <c r="H2447" s="17">
        <f t="shared" si="78"/>
        <v>0</v>
      </c>
      <c r="I2447" s="21"/>
    </row>
    <row r="2448" spans="1:9" ht="15.75" x14ac:dyDescent="0.25">
      <c r="A2448" s="70">
        <v>42815</v>
      </c>
      <c r="B2448" s="71" t="s">
        <v>10268</v>
      </c>
      <c r="C2448" s="20">
        <v>105226</v>
      </c>
      <c r="D2448" s="4" t="s">
        <v>509</v>
      </c>
      <c r="E2448" s="17">
        <v>13500</v>
      </c>
      <c r="F2448" s="78">
        <v>42823</v>
      </c>
      <c r="G2448" s="17">
        <f t="shared" si="77"/>
        <v>13500</v>
      </c>
      <c r="H2448" s="17">
        <f t="shared" si="78"/>
        <v>0</v>
      </c>
      <c r="I2448" s="21"/>
    </row>
    <row r="2449" spans="1:9" ht="15.75" x14ac:dyDescent="0.25">
      <c r="A2449" s="70">
        <v>42815</v>
      </c>
      <c r="B2449" s="71" t="s">
        <v>10269</v>
      </c>
      <c r="C2449" s="20">
        <v>105227</v>
      </c>
      <c r="D2449" s="4" t="s">
        <v>220</v>
      </c>
      <c r="E2449" s="17">
        <v>1627.4</v>
      </c>
      <c r="F2449" s="78">
        <v>42815</v>
      </c>
      <c r="G2449" s="17">
        <f t="shared" si="77"/>
        <v>1627.4</v>
      </c>
      <c r="H2449" s="17">
        <f t="shared" si="78"/>
        <v>0</v>
      </c>
      <c r="I2449" s="21"/>
    </row>
    <row r="2450" spans="1:9" ht="15.75" x14ac:dyDescent="0.25">
      <c r="A2450" s="70">
        <v>42815</v>
      </c>
      <c r="B2450" s="71" t="s">
        <v>10270</v>
      </c>
      <c r="C2450" s="20">
        <v>105228</v>
      </c>
      <c r="D2450" s="4" t="s">
        <v>921</v>
      </c>
      <c r="E2450" s="17">
        <v>4155.8999999999996</v>
      </c>
      <c r="F2450" s="78">
        <v>42815</v>
      </c>
      <c r="G2450" s="17">
        <f t="shared" si="77"/>
        <v>4155.8999999999996</v>
      </c>
      <c r="H2450" s="17">
        <f t="shared" si="78"/>
        <v>0</v>
      </c>
      <c r="I2450" s="21"/>
    </row>
    <row r="2451" spans="1:9" ht="15.75" x14ac:dyDescent="0.25">
      <c r="A2451" s="70">
        <v>42815</v>
      </c>
      <c r="B2451" s="71" t="s">
        <v>10271</v>
      </c>
      <c r="C2451" s="20">
        <v>105229</v>
      </c>
      <c r="D2451" s="4" t="s">
        <v>55</v>
      </c>
      <c r="E2451" s="17">
        <v>8780</v>
      </c>
      <c r="F2451" s="78">
        <v>42815</v>
      </c>
      <c r="G2451" s="17">
        <f t="shared" si="77"/>
        <v>8780</v>
      </c>
      <c r="H2451" s="17">
        <f t="shared" si="78"/>
        <v>0</v>
      </c>
      <c r="I2451" s="21"/>
    </row>
    <row r="2452" spans="1:9" ht="15.75" x14ac:dyDescent="0.25">
      <c r="A2452" s="70">
        <v>42815</v>
      </c>
      <c r="B2452" s="71" t="s">
        <v>10272</v>
      </c>
      <c r="C2452" s="20">
        <v>105230</v>
      </c>
      <c r="D2452" s="4" t="s">
        <v>205</v>
      </c>
      <c r="E2452" s="17">
        <v>3755.6</v>
      </c>
      <c r="F2452" s="78">
        <v>42815</v>
      </c>
      <c r="G2452" s="17">
        <f t="shared" si="77"/>
        <v>3755.6</v>
      </c>
      <c r="H2452" s="17">
        <f t="shared" si="78"/>
        <v>0</v>
      </c>
      <c r="I2452" s="21"/>
    </row>
    <row r="2453" spans="1:9" ht="15.75" x14ac:dyDescent="0.25">
      <c r="A2453" s="70">
        <v>42815</v>
      </c>
      <c r="B2453" s="71" t="s">
        <v>10273</v>
      </c>
      <c r="C2453" s="20">
        <v>105231</v>
      </c>
      <c r="D2453" s="4" t="s">
        <v>122</v>
      </c>
      <c r="E2453" s="17">
        <v>5804.5</v>
      </c>
      <c r="F2453" s="78">
        <v>42829</v>
      </c>
      <c r="G2453" s="17">
        <f t="shared" si="77"/>
        <v>5804.5</v>
      </c>
      <c r="H2453" s="17">
        <f t="shared" si="78"/>
        <v>0</v>
      </c>
      <c r="I2453" s="21"/>
    </row>
    <row r="2454" spans="1:9" ht="15.75" x14ac:dyDescent="0.25">
      <c r="A2454" s="70">
        <v>42815</v>
      </c>
      <c r="B2454" s="71" t="s">
        <v>10274</v>
      </c>
      <c r="C2454" s="20">
        <v>105232</v>
      </c>
      <c r="D2454" s="4" t="s">
        <v>7149</v>
      </c>
      <c r="E2454" s="17">
        <v>8291.2000000000007</v>
      </c>
      <c r="F2454" s="78">
        <v>42816</v>
      </c>
      <c r="G2454" s="17">
        <f t="shared" si="77"/>
        <v>8291.2000000000007</v>
      </c>
      <c r="H2454" s="17">
        <f t="shared" si="78"/>
        <v>0</v>
      </c>
      <c r="I2454" s="21"/>
    </row>
    <row r="2455" spans="1:9" ht="15.75" x14ac:dyDescent="0.25">
      <c r="A2455" s="70">
        <v>42816</v>
      </c>
      <c r="B2455" s="71" t="s">
        <v>10275</v>
      </c>
      <c r="C2455" s="20">
        <v>105233</v>
      </c>
      <c r="D2455" s="4" t="s">
        <v>374</v>
      </c>
      <c r="E2455" s="17">
        <v>1366.2</v>
      </c>
      <c r="F2455" s="78">
        <v>42816</v>
      </c>
      <c r="G2455" s="17">
        <f t="shared" si="77"/>
        <v>1366.2</v>
      </c>
      <c r="H2455" s="17">
        <f t="shared" si="78"/>
        <v>0</v>
      </c>
      <c r="I2455" s="21"/>
    </row>
    <row r="2456" spans="1:9" ht="15.75" x14ac:dyDescent="0.25">
      <c r="A2456" s="70">
        <v>42816</v>
      </c>
      <c r="B2456" s="71" t="s">
        <v>10276</v>
      </c>
      <c r="C2456" s="20">
        <v>105234</v>
      </c>
      <c r="D2456" s="4" t="s">
        <v>231</v>
      </c>
      <c r="E2456" s="17">
        <v>6409</v>
      </c>
      <c r="F2456" s="78">
        <v>42820</v>
      </c>
      <c r="G2456" s="17">
        <f t="shared" si="77"/>
        <v>6409</v>
      </c>
      <c r="H2456" s="17">
        <f t="shared" si="78"/>
        <v>0</v>
      </c>
      <c r="I2456" s="21"/>
    </row>
    <row r="2457" spans="1:9" ht="15.75" x14ac:dyDescent="0.25">
      <c r="A2457" s="70">
        <v>42816</v>
      </c>
      <c r="B2457" s="71" t="s">
        <v>10277</v>
      </c>
      <c r="C2457" s="20">
        <v>105235</v>
      </c>
      <c r="D2457" s="4" t="s">
        <v>26</v>
      </c>
      <c r="E2457" s="17">
        <v>11899.2</v>
      </c>
      <c r="F2457" s="78">
        <v>42816</v>
      </c>
      <c r="G2457" s="17">
        <f t="shared" si="77"/>
        <v>11899.2</v>
      </c>
      <c r="H2457" s="17">
        <f t="shared" si="78"/>
        <v>0</v>
      </c>
      <c r="I2457" s="21"/>
    </row>
    <row r="2458" spans="1:9" ht="15.75" x14ac:dyDescent="0.25">
      <c r="A2458" s="70">
        <v>42816</v>
      </c>
      <c r="B2458" s="71" t="s">
        <v>10278</v>
      </c>
      <c r="C2458" s="20">
        <v>105236</v>
      </c>
      <c r="D2458" s="4" t="s">
        <v>231</v>
      </c>
      <c r="E2458" s="17">
        <v>32135.4</v>
      </c>
      <c r="F2458" s="78">
        <v>43062</v>
      </c>
      <c r="G2458" s="17">
        <f t="shared" si="77"/>
        <v>32135.4</v>
      </c>
      <c r="H2458" s="17">
        <f t="shared" si="78"/>
        <v>0</v>
      </c>
      <c r="I2458" s="21"/>
    </row>
    <row r="2459" spans="1:9" ht="15.75" x14ac:dyDescent="0.25">
      <c r="A2459" s="70">
        <v>42816</v>
      </c>
      <c r="B2459" s="71" t="s">
        <v>10279</v>
      </c>
      <c r="C2459" s="20">
        <v>105237</v>
      </c>
      <c r="D2459" s="4" t="s">
        <v>17</v>
      </c>
      <c r="E2459" s="17">
        <v>2160</v>
      </c>
      <c r="F2459" s="78">
        <v>42816</v>
      </c>
      <c r="G2459" s="17">
        <f t="shared" si="77"/>
        <v>2160</v>
      </c>
      <c r="H2459" s="17">
        <f t="shared" si="78"/>
        <v>0</v>
      </c>
      <c r="I2459" s="21"/>
    </row>
    <row r="2460" spans="1:9" ht="15.75" x14ac:dyDescent="0.25">
      <c r="A2460" s="70">
        <v>42816</v>
      </c>
      <c r="B2460" s="71" t="s">
        <v>10280</v>
      </c>
      <c r="C2460" s="20">
        <v>105238</v>
      </c>
      <c r="D2460" s="4" t="s">
        <v>30</v>
      </c>
      <c r="E2460" s="17">
        <v>2855</v>
      </c>
      <c r="F2460" s="78">
        <v>42816</v>
      </c>
      <c r="G2460" s="17">
        <f t="shared" si="77"/>
        <v>2855</v>
      </c>
      <c r="H2460" s="17">
        <f t="shared" si="78"/>
        <v>0</v>
      </c>
      <c r="I2460" s="21"/>
    </row>
    <row r="2461" spans="1:9" ht="15.75" x14ac:dyDescent="0.25">
      <c r="A2461" s="70">
        <v>42816</v>
      </c>
      <c r="B2461" s="71" t="s">
        <v>10281</v>
      </c>
      <c r="C2461" s="20">
        <v>105239</v>
      </c>
      <c r="D2461" s="4" t="s">
        <v>222</v>
      </c>
      <c r="E2461" s="17">
        <v>79370.95</v>
      </c>
      <c r="F2461" s="78">
        <v>42823</v>
      </c>
      <c r="G2461" s="17">
        <f t="shared" si="77"/>
        <v>79370.95</v>
      </c>
      <c r="H2461" s="17">
        <f t="shared" si="78"/>
        <v>0</v>
      </c>
      <c r="I2461" s="21"/>
    </row>
    <row r="2462" spans="1:9" ht="15.75" x14ac:dyDescent="0.25">
      <c r="A2462" s="70">
        <v>42816</v>
      </c>
      <c r="B2462" s="71" t="s">
        <v>10282</v>
      </c>
      <c r="C2462" s="20">
        <v>105240</v>
      </c>
      <c r="D2462" s="4" t="s">
        <v>250</v>
      </c>
      <c r="E2462" s="17">
        <v>3503.3</v>
      </c>
      <c r="F2462" s="78">
        <v>43062</v>
      </c>
      <c r="G2462" s="17">
        <f t="shared" si="77"/>
        <v>3503.3</v>
      </c>
      <c r="H2462" s="17">
        <f t="shared" si="78"/>
        <v>0</v>
      </c>
      <c r="I2462" s="21"/>
    </row>
    <row r="2463" spans="1:9" ht="15.75" x14ac:dyDescent="0.25">
      <c r="A2463" s="70">
        <v>42816</v>
      </c>
      <c r="B2463" s="71" t="s">
        <v>10283</v>
      </c>
      <c r="C2463" s="20">
        <v>105241</v>
      </c>
      <c r="D2463" s="4" t="s">
        <v>35</v>
      </c>
      <c r="E2463" s="17">
        <v>9225.2999999999993</v>
      </c>
      <c r="F2463" s="78">
        <v>43062</v>
      </c>
      <c r="G2463" s="17">
        <f t="shared" si="77"/>
        <v>9225.2999999999993</v>
      </c>
      <c r="H2463" s="17">
        <f t="shared" si="78"/>
        <v>0</v>
      </c>
      <c r="I2463" s="21"/>
    </row>
    <row r="2464" spans="1:9" ht="15.75" x14ac:dyDescent="0.25">
      <c r="A2464" s="70">
        <v>42816</v>
      </c>
      <c r="B2464" s="71" t="s">
        <v>10284</v>
      </c>
      <c r="C2464" s="20">
        <v>105242</v>
      </c>
      <c r="D2464" s="4" t="s">
        <v>47</v>
      </c>
      <c r="E2464" s="17">
        <v>3624.9</v>
      </c>
      <c r="F2464" s="78">
        <v>42816</v>
      </c>
      <c r="G2464" s="17">
        <f t="shared" si="77"/>
        <v>3624.9</v>
      </c>
      <c r="H2464" s="17">
        <f t="shared" si="78"/>
        <v>0</v>
      </c>
      <c r="I2464" s="21"/>
    </row>
    <row r="2465" spans="1:9" ht="15.75" x14ac:dyDescent="0.25">
      <c r="A2465" s="70">
        <v>42816</v>
      </c>
      <c r="B2465" s="71" t="s">
        <v>10285</v>
      </c>
      <c r="C2465" s="20">
        <v>105243</v>
      </c>
      <c r="D2465" s="4" t="s">
        <v>32</v>
      </c>
      <c r="E2465" s="17">
        <v>5947.8</v>
      </c>
      <c r="F2465" s="78">
        <v>42824</v>
      </c>
      <c r="G2465" s="17">
        <f t="shared" si="77"/>
        <v>5947.8</v>
      </c>
      <c r="H2465" s="17">
        <f t="shared" si="78"/>
        <v>0</v>
      </c>
      <c r="I2465" s="21"/>
    </row>
    <row r="2466" spans="1:9" ht="15.75" x14ac:dyDescent="0.25">
      <c r="A2466" s="70">
        <v>42816</v>
      </c>
      <c r="B2466" s="71" t="s">
        <v>10286</v>
      </c>
      <c r="C2466" s="20">
        <v>105244</v>
      </c>
      <c r="D2466" s="4" t="s">
        <v>38</v>
      </c>
      <c r="E2466" s="17">
        <v>3118.8</v>
      </c>
      <c r="F2466" s="78">
        <v>42821</v>
      </c>
      <c r="G2466" s="17">
        <f t="shared" si="77"/>
        <v>3118.8</v>
      </c>
      <c r="H2466" s="17">
        <f t="shared" si="78"/>
        <v>0</v>
      </c>
      <c r="I2466" s="21"/>
    </row>
    <row r="2467" spans="1:9" ht="15.75" x14ac:dyDescent="0.25">
      <c r="A2467" s="70">
        <v>42816</v>
      </c>
      <c r="B2467" s="71" t="s">
        <v>10287</v>
      </c>
      <c r="C2467" s="20">
        <v>105245</v>
      </c>
      <c r="D2467" s="4" t="s">
        <v>43</v>
      </c>
      <c r="E2467" s="17">
        <v>2203.1999999999998</v>
      </c>
      <c r="F2467" s="78">
        <v>42818</v>
      </c>
      <c r="G2467" s="17">
        <f t="shared" si="77"/>
        <v>2203.1999999999998</v>
      </c>
      <c r="H2467" s="17">
        <f t="shared" si="78"/>
        <v>0</v>
      </c>
      <c r="I2467" s="21"/>
    </row>
    <row r="2468" spans="1:9" ht="15.75" x14ac:dyDescent="0.25">
      <c r="A2468" s="70">
        <v>42816</v>
      </c>
      <c r="B2468" s="71" t="s">
        <v>10288</v>
      </c>
      <c r="C2468" s="20">
        <v>105246</v>
      </c>
      <c r="D2468" s="4" t="s">
        <v>49</v>
      </c>
      <c r="E2468" s="17">
        <v>10941.2</v>
      </c>
      <c r="F2468" s="78">
        <v>42821</v>
      </c>
      <c r="G2468" s="17">
        <f t="shared" si="77"/>
        <v>10941.2</v>
      </c>
      <c r="H2468" s="17">
        <f t="shared" si="78"/>
        <v>0</v>
      </c>
      <c r="I2468" s="21"/>
    </row>
    <row r="2469" spans="1:9" ht="15.75" x14ac:dyDescent="0.25">
      <c r="A2469" s="70">
        <v>42816</v>
      </c>
      <c r="B2469" s="71" t="s">
        <v>10289</v>
      </c>
      <c r="C2469" s="20">
        <v>105247</v>
      </c>
      <c r="D2469" s="4" t="s">
        <v>40</v>
      </c>
      <c r="E2469" s="17">
        <v>163.19999999999999</v>
      </c>
      <c r="F2469" s="78">
        <v>43062</v>
      </c>
      <c r="G2469" s="17">
        <f t="shared" si="77"/>
        <v>163.19999999999999</v>
      </c>
      <c r="H2469" s="17">
        <f t="shared" si="78"/>
        <v>0</v>
      </c>
      <c r="I2469" s="21"/>
    </row>
    <row r="2470" spans="1:9" ht="15.75" x14ac:dyDescent="0.25">
      <c r="A2470" s="70">
        <v>42816</v>
      </c>
      <c r="B2470" s="71" t="s">
        <v>10290</v>
      </c>
      <c r="C2470" s="20">
        <v>105248</v>
      </c>
      <c r="D2470" s="4" t="s">
        <v>253</v>
      </c>
      <c r="E2470" s="17">
        <v>3617.4</v>
      </c>
      <c r="F2470" s="78">
        <v>42821</v>
      </c>
      <c r="G2470" s="17">
        <f t="shared" si="77"/>
        <v>3617.4</v>
      </c>
      <c r="H2470" s="17">
        <f t="shared" si="78"/>
        <v>0</v>
      </c>
      <c r="I2470" s="21"/>
    </row>
    <row r="2471" spans="1:9" ht="15.75" x14ac:dyDescent="0.25">
      <c r="A2471" s="70">
        <v>42816</v>
      </c>
      <c r="B2471" s="71" t="s">
        <v>10291</v>
      </c>
      <c r="C2471" s="20">
        <v>105249</v>
      </c>
      <c r="D2471" s="4" t="s">
        <v>8296</v>
      </c>
      <c r="E2471" s="17">
        <v>3085.6</v>
      </c>
      <c r="F2471" s="78">
        <v>42816</v>
      </c>
      <c r="G2471" s="17">
        <f t="shared" si="77"/>
        <v>3085.6</v>
      </c>
      <c r="H2471" s="17">
        <f t="shared" si="78"/>
        <v>0</v>
      </c>
      <c r="I2471" s="21"/>
    </row>
    <row r="2472" spans="1:9" ht="15.75" x14ac:dyDescent="0.25">
      <c r="A2472" s="70">
        <v>42816</v>
      </c>
      <c r="B2472" s="71" t="s">
        <v>10292</v>
      </c>
      <c r="C2472" s="20">
        <v>105250</v>
      </c>
      <c r="D2472" s="4" t="s">
        <v>157</v>
      </c>
      <c r="E2472" s="17">
        <v>18672.400000000001</v>
      </c>
      <c r="F2472" s="78">
        <v>42816</v>
      </c>
      <c r="G2472" s="17">
        <f t="shared" si="77"/>
        <v>18672.400000000001</v>
      </c>
      <c r="H2472" s="17">
        <f t="shared" si="78"/>
        <v>0</v>
      </c>
      <c r="I2472" s="21"/>
    </row>
    <row r="2473" spans="1:9" ht="15.75" x14ac:dyDescent="0.25">
      <c r="A2473" s="70">
        <v>42816</v>
      </c>
      <c r="B2473" s="71" t="s">
        <v>10293</v>
      </c>
      <c r="C2473" s="20">
        <v>105251</v>
      </c>
      <c r="D2473" s="4" t="s">
        <v>1786</v>
      </c>
      <c r="E2473" s="17">
        <v>5087.6000000000004</v>
      </c>
      <c r="F2473" s="78">
        <v>42816</v>
      </c>
      <c r="G2473" s="17">
        <f t="shared" si="77"/>
        <v>5087.6000000000004</v>
      </c>
      <c r="H2473" s="17">
        <f t="shared" si="78"/>
        <v>0</v>
      </c>
      <c r="I2473" s="21"/>
    </row>
    <row r="2474" spans="1:9" ht="15.75" x14ac:dyDescent="0.25">
      <c r="A2474" s="70">
        <v>42816</v>
      </c>
      <c r="B2474" s="71" t="s">
        <v>10294</v>
      </c>
      <c r="C2474" s="20">
        <v>105252</v>
      </c>
      <c r="D2474" s="4" t="s">
        <v>21</v>
      </c>
      <c r="E2474" s="17">
        <v>54777</v>
      </c>
      <c r="F2474" s="78">
        <v>42832</v>
      </c>
      <c r="G2474" s="17">
        <f t="shared" si="77"/>
        <v>54777</v>
      </c>
      <c r="H2474" s="17">
        <f t="shared" si="78"/>
        <v>0</v>
      </c>
      <c r="I2474" s="21"/>
    </row>
    <row r="2475" spans="1:9" ht="15.75" x14ac:dyDescent="0.25">
      <c r="A2475" s="70">
        <v>42816</v>
      </c>
      <c r="B2475" s="71" t="s">
        <v>10295</v>
      </c>
      <c r="C2475" s="20">
        <v>105253</v>
      </c>
      <c r="D2475" s="4" t="s">
        <v>430</v>
      </c>
      <c r="E2475" s="17">
        <v>2057</v>
      </c>
      <c r="F2475" s="78">
        <v>42816</v>
      </c>
      <c r="G2475" s="17">
        <f t="shared" si="77"/>
        <v>2057</v>
      </c>
      <c r="H2475" s="17">
        <f t="shared" si="78"/>
        <v>0</v>
      </c>
      <c r="I2475" s="21"/>
    </row>
    <row r="2476" spans="1:9" ht="15.75" x14ac:dyDescent="0.25">
      <c r="A2476" s="70">
        <v>42816</v>
      </c>
      <c r="B2476" s="71" t="s">
        <v>10296</v>
      </c>
      <c r="C2476" s="20">
        <v>105254</v>
      </c>
      <c r="D2476" s="15" t="s">
        <v>240</v>
      </c>
      <c r="E2476" s="16">
        <v>0</v>
      </c>
      <c r="F2476" s="145" t="s">
        <v>95</v>
      </c>
      <c r="G2476" s="16">
        <f t="shared" si="77"/>
        <v>0</v>
      </c>
      <c r="H2476" s="16">
        <f t="shared" si="78"/>
        <v>0</v>
      </c>
      <c r="I2476" s="21"/>
    </row>
    <row r="2477" spans="1:9" ht="15.75" x14ac:dyDescent="0.25">
      <c r="A2477" s="70">
        <v>42816</v>
      </c>
      <c r="B2477" s="71" t="s">
        <v>10297</v>
      </c>
      <c r="C2477" s="20">
        <v>105255</v>
      </c>
      <c r="D2477" s="4" t="s">
        <v>240</v>
      </c>
      <c r="E2477" s="17">
        <v>9547.7999999999993</v>
      </c>
      <c r="F2477" s="78">
        <v>42816</v>
      </c>
      <c r="G2477" s="17">
        <f t="shared" si="77"/>
        <v>9547.7999999999993</v>
      </c>
      <c r="H2477" s="17">
        <f t="shared" si="78"/>
        <v>0</v>
      </c>
      <c r="I2477" s="21"/>
    </row>
    <row r="2478" spans="1:9" ht="15.75" x14ac:dyDescent="0.25">
      <c r="A2478" s="70">
        <v>42816</v>
      </c>
      <c r="B2478" s="71" t="s">
        <v>10298</v>
      </c>
      <c r="C2478" s="20">
        <v>105256</v>
      </c>
      <c r="D2478" s="4" t="s">
        <v>432</v>
      </c>
      <c r="E2478" s="17">
        <v>14721.3</v>
      </c>
      <c r="F2478" s="78">
        <v>42818</v>
      </c>
      <c r="G2478" s="17">
        <f t="shared" si="77"/>
        <v>14721.3</v>
      </c>
      <c r="H2478" s="17">
        <f t="shared" si="78"/>
        <v>0</v>
      </c>
      <c r="I2478" s="21"/>
    </row>
    <row r="2479" spans="1:9" ht="15.75" x14ac:dyDescent="0.25">
      <c r="A2479" s="70">
        <v>42816</v>
      </c>
      <c r="B2479" s="71" t="s">
        <v>10299</v>
      </c>
      <c r="C2479" s="20">
        <v>105257</v>
      </c>
      <c r="D2479" s="4" t="s">
        <v>435</v>
      </c>
      <c r="E2479" s="17">
        <v>3187.8</v>
      </c>
      <c r="F2479" s="78">
        <v>42818</v>
      </c>
      <c r="G2479" s="17">
        <f t="shared" si="77"/>
        <v>3187.8</v>
      </c>
      <c r="H2479" s="17">
        <f t="shared" si="78"/>
        <v>0</v>
      </c>
      <c r="I2479" s="21"/>
    </row>
    <row r="2480" spans="1:9" ht="15.75" x14ac:dyDescent="0.25">
      <c r="A2480" s="70">
        <v>42816</v>
      </c>
      <c r="B2480" s="71" t="s">
        <v>10300</v>
      </c>
      <c r="C2480" s="20">
        <v>105258</v>
      </c>
      <c r="D2480" s="4" t="s">
        <v>274</v>
      </c>
      <c r="E2480" s="17">
        <v>6392</v>
      </c>
      <c r="F2480" s="78">
        <v>42823</v>
      </c>
      <c r="G2480" s="17">
        <f t="shared" si="77"/>
        <v>6392</v>
      </c>
      <c r="H2480" s="17">
        <f t="shared" si="78"/>
        <v>0</v>
      </c>
      <c r="I2480" s="21"/>
    </row>
    <row r="2481" spans="1:9" ht="15.75" x14ac:dyDescent="0.25">
      <c r="A2481" s="70">
        <v>42816</v>
      </c>
      <c r="B2481" s="71" t="s">
        <v>10301</v>
      </c>
      <c r="C2481" s="20">
        <v>105259</v>
      </c>
      <c r="D2481" s="4" t="s">
        <v>268</v>
      </c>
      <c r="E2481" s="17">
        <v>8506.2999999999993</v>
      </c>
      <c r="F2481" s="78">
        <v>42818</v>
      </c>
      <c r="G2481" s="17">
        <f t="shared" si="77"/>
        <v>8506.2999999999993</v>
      </c>
      <c r="H2481" s="17">
        <f t="shared" si="78"/>
        <v>0</v>
      </c>
      <c r="I2481" s="21"/>
    </row>
    <row r="2482" spans="1:9" ht="15.75" x14ac:dyDescent="0.25">
      <c r="A2482" s="70">
        <v>42816</v>
      </c>
      <c r="B2482" s="71" t="s">
        <v>10302</v>
      </c>
      <c r="C2482" s="20">
        <v>105260</v>
      </c>
      <c r="D2482" s="4" t="s">
        <v>268</v>
      </c>
      <c r="E2482" s="17">
        <v>18749.599999999999</v>
      </c>
      <c r="F2482" s="78">
        <v>42818</v>
      </c>
      <c r="G2482" s="17">
        <f t="shared" si="77"/>
        <v>18749.599999999999</v>
      </c>
      <c r="H2482" s="17">
        <f t="shared" si="78"/>
        <v>0</v>
      </c>
      <c r="I2482" s="21"/>
    </row>
    <row r="2483" spans="1:9" ht="15.75" x14ac:dyDescent="0.25">
      <c r="A2483" s="70">
        <v>42816</v>
      </c>
      <c r="B2483" s="71" t="s">
        <v>10303</v>
      </c>
      <c r="C2483" s="20">
        <v>105261</v>
      </c>
      <c r="D2483" s="4" t="s">
        <v>149</v>
      </c>
      <c r="E2483" s="17">
        <v>13433.8</v>
      </c>
      <c r="F2483" s="78">
        <v>42816</v>
      </c>
      <c r="G2483" s="17">
        <f t="shared" si="77"/>
        <v>13433.8</v>
      </c>
      <c r="H2483" s="17">
        <f t="shared" si="78"/>
        <v>0</v>
      </c>
      <c r="I2483" s="21"/>
    </row>
    <row r="2484" spans="1:9" ht="15.75" x14ac:dyDescent="0.25">
      <c r="A2484" s="70">
        <v>42816</v>
      </c>
      <c r="B2484" s="71" t="s">
        <v>10304</v>
      </c>
      <c r="C2484" s="20">
        <v>105262</v>
      </c>
      <c r="D2484" s="4" t="s">
        <v>272</v>
      </c>
      <c r="E2484" s="17">
        <v>7339.9</v>
      </c>
      <c r="F2484" s="78">
        <v>42818</v>
      </c>
      <c r="G2484" s="17">
        <f t="shared" si="77"/>
        <v>7339.9</v>
      </c>
      <c r="H2484" s="17">
        <f t="shared" si="78"/>
        <v>0</v>
      </c>
      <c r="I2484" s="21"/>
    </row>
    <row r="2485" spans="1:9" ht="15.75" x14ac:dyDescent="0.25">
      <c r="A2485" s="70">
        <v>42816</v>
      </c>
      <c r="B2485" s="71" t="s">
        <v>10305</v>
      </c>
      <c r="C2485" s="20">
        <v>105263</v>
      </c>
      <c r="D2485" s="4" t="s">
        <v>270</v>
      </c>
      <c r="E2485" s="17">
        <v>19328.849999999999</v>
      </c>
      <c r="F2485" s="78">
        <v>42818</v>
      </c>
      <c r="G2485" s="17">
        <f t="shared" si="77"/>
        <v>19328.849999999999</v>
      </c>
      <c r="H2485" s="17">
        <f t="shared" si="78"/>
        <v>0</v>
      </c>
      <c r="I2485" s="21"/>
    </row>
    <row r="2486" spans="1:9" ht="15.75" x14ac:dyDescent="0.25">
      <c r="A2486" s="70">
        <v>42816</v>
      </c>
      <c r="B2486" s="71" t="s">
        <v>10306</v>
      </c>
      <c r="C2486" s="20">
        <v>105264</v>
      </c>
      <c r="D2486" s="4" t="s">
        <v>79</v>
      </c>
      <c r="E2486" s="17">
        <v>3184.2</v>
      </c>
      <c r="F2486" s="78">
        <v>42816</v>
      </c>
      <c r="G2486" s="17">
        <f t="shared" si="77"/>
        <v>3184.2</v>
      </c>
      <c r="H2486" s="17">
        <f t="shared" si="78"/>
        <v>0</v>
      </c>
      <c r="I2486" s="21"/>
    </row>
    <row r="2487" spans="1:9" ht="15.75" x14ac:dyDescent="0.25">
      <c r="A2487" s="70">
        <v>42816</v>
      </c>
      <c r="B2487" s="71" t="s">
        <v>10307</v>
      </c>
      <c r="C2487" s="20">
        <v>105265</v>
      </c>
      <c r="D2487" s="4" t="s">
        <v>10</v>
      </c>
      <c r="E2487" s="17">
        <v>349.1</v>
      </c>
      <c r="F2487" s="78">
        <v>42791</v>
      </c>
      <c r="G2487" s="17">
        <f t="shared" si="77"/>
        <v>349.1</v>
      </c>
      <c r="H2487" s="17">
        <f t="shared" si="78"/>
        <v>0</v>
      </c>
      <c r="I2487" s="21"/>
    </row>
    <row r="2488" spans="1:9" ht="15.75" x14ac:dyDescent="0.25">
      <c r="A2488" s="70">
        <v>42816</v>
      </c>
      <c r="B2488" s="71" t="s">
        <v>10308</v>
      </c>
      <c r="C2488" s="20">
        <v>105266</v>
      </c>
      <c r="D2488" s="4" t="s">
        <v>281</v>
      </c>
      <c r="E2488" s="17">
        <v>2130.4</v>
      </c>
      <c r="F2488" s="78">
        <v>42816</v>
      </c>
      <c r="G2488" s="17">
        <f t="shared" si="77"/>
        <v>2130.4</v>
      </c>
      <c r="H2488" s="17">
        <f t="shared" si="78"/>
        <v>0</v>
      </c>
      <c r="I2488" s="21"/>
    </row>
    <row r="2489" spans="1:9" ht="15.75" x14ac:dyDescent="0.25">
      <c r="A2489" s="70">
        <v>42816</v>
      </c>
      <c r="B2489" s="71" t="s">
        <v>10309</v>
      </c>
      <c r="C2489" s="20">
        <v>105267</v>
      </c>
      <c r="D2489" s="4" t="s">
        <v>92</v>
      </c>
      <c r="E2489" s="17">
        <v>2160</v>
      </c>
      <c r="F2489" s="78">
        <v>42816</v>
      </c>
      <c r="G2489" s="17">
        <f t="shared" si="77"/>
        <v>2160</v>
      </c>
      <c r="H2489" s="17">
        <f t="shared" si="78"/>
        <v>0</v>
      </c>
      <c r="I2489" s="21"/>
    </row>
    <row r="2490" spans="1:9" ht="15.75" x14ac:dyDescent="0.25">
      <c r="A2490" s="70">
        <v>42816</v>
      </c>
      <c r="B2490" s="71" t="s">
        <v>10310</v>
      </c>
      <c r="C2490" s="20">
        <v>105268</v>
      </c>
      <c r="D2490" s="15" t="s">
        <v>99</v>
      </c>
      <c r="E2490" s="16">
        <v>0</v>
      </c>
      <c r="F2490" s="145" t="s">
        <v>95</v>
      </c>
      <c r="G2490" s="16">
        <f t="shared" si="77"/>
        <v>0</v>
      </c>
      <c r="H2490" s="16">
        <f t="shared" si="78"/>
        <v>0</v>
      </c>
      <c r="I2490" s="21"/>
    </row>
    <row r="2491" spans="1:9" ht="15.75" x14ac:dyDescent="0.25">
      <c r="A2491" s="70">
        <v>42816</v>
      </c>
      <c r="B2491" s="71" t="s">
        <v>10311</v>
      </c>
      <c r="C2491" s="20">
        <v>105269</v>
      </c>
      <c r="D2491" s="4" t="s">
        <v>99</v>
      </c>
      <c r="E2491" s="17">
        <v>1920</v>
      </c>
      <c r="F2491" s="78">
        <v>42816</v>
      </c>
      <c r="G2491" s="17">
        <f t="shared" si="77"/>
        <v>1920</v>
      </c>
      <c r="H2491" s="17">
        <f t="shared" si="78"/>
        <v>0</v>
      </c>
      <c r="I2491" s="21"/>
    </row>
    <row r="2492" spans="1:9" ht="15.75" x14ac:dyDescent="0.25">
      <c r="A2492" s="70">
        <v>42816</v>
      </c>
      <c r="B2492" s="71" t="s">
        <v>10312</v>
      </c>
      <c r="C2492" s="20">
        <v>105270</v>
      </c>
      <c r="D2492" s="4" t="s">
        <v>4369</v>
      </c>
      <c r="E2492" s="17">
        <v>1516.8</v>
      </c>
      <c r="F2492" s="78">
        <v>42816</v>
      </c>
      <c r="G2492" s="17">
        <f t="shared" si="77"/>
        <v>1516.8</v>
      </c>
      <c r="H2492" s="17">
        <f t="shared" si="78"/>
        <v>0</v>
      </c>
      <c r="I2492" s="21"/>
    </row>
    <row r="2493" spans="1:9" ht="15.75" x14ac:dyDescent="0.25">
      <c r="A2493" s="70">
        <v>42816</v>
      </c>
      <c r="B2493" s="71" t="s">
        <v>10313</v>
      </c>
      <c r="C2493" s="20">
        <v>105271</v>
      </c>
      <c r="D2493" s="4" t="s">
        <v>103</v>
      </c>
      <c r="E2493" s="17">
        <v>3603.4</v>
      </c>
      <c r="F2493" s="78">
        <v>42821</v>
      </c>
      <c r="G2493" s="17">
        <f t="shared" si="77"/>
        <v>3603.4</v>
      </c>
      <c r="H2493" s="17">
        <f t="shared" si="78"/>
        <v>0</v>
      </c>
      <c r="I2493" s="21"/>
    </row>
    <row r="2494" spans="1:9" ht="15.75" x14ac:dyDescent="0.25">
      <c r="A2494" s="70">
        <v>42816</v>
      </c>
      <c r="B2494" s="71" t="s">
        <v>10314</v>
      </c>
      <c r="C2494" s="20">
        <v>105272</v>
      </c>
      <c r="D2494" s="4" t="s">
        <v>105</v>
      </c>
      <c r="E2494" s="17">
        <v>3064.6</v>
      </c>
      <c r="F2494" s="78">
        <v>43062</v>
      </c>
      <c r="G2494" s="17">
        <f t="shared" si="77"/>
        <v>3064.6</v>
      </c>
      <c r="H2494" s="17">
        <f t="shared" si="78"/>
        <v>0</v>
      </c>
      <c r="I2494" s="21"/>
    </row>
    <row r="2495" spans="1:9" ht="15.75" x14ac:dyDescent="0.25">
      <c r="A2495" s="70">
        <v>42816</v>
      </c>
      <c r="B2495" s="71" t="s">
        <v>10315</v>
      </c>
      <c r="C2495" s="20">
        <v>105273</v>
      </c>
      <c r="D2495" s="4" t="s">
        <v>450</v>
      </c>
      <c r="E2495" s="17">
        <v>1983.9</v>
      </c>
      <c r="F2495" s="78">
        <v>42816</v>
      </c>
      <c r="G2495" s="17">
        <f t="shared" si="77"/>
        <v>1983.9</v>
      </c>
      <c r="H2495" s="17">
        <f t="shared" si="78"/>
        <v>0</v>
      </c>
      <c r="I2495" s="21"/>
    </row>
    <row r="2496" spans="1:9" ht="15.75" x14ac:dyDescent="0.25">
      <c r="A2496" s="70">
        <v>42816</v>
      </c>
      <c r="B2496" s="71" t="s">
        <v>10316</v>
      </c>
      <c r="C2496" s="20">
        <v>105274</v>
      </c>
      <c r="D2496" s="4" t="s">
        <v>428</v>
      </c>
      <c r="E2496" s="17">
        <v>1760</v>
      </c>
      <c r="F2496" s="78">
        <v>42818</v>
      </c>
      <c r="G2496" s="17">
        <f t="shared" si="77"/>
        <v>1760</v>
      </c>
      <c r="H2496" s="17">
        <f t="shared" si="78"/>
        <v>0</v>
      </c>
      <c r="I2496" s="21"/>
    </row>
    <row r="2497" spans="1:9" ht="15.75" x14ac:dyDescent="0.25">
      <c r="A2497" s="70">
        <v>42816</v>
      </c>
      <c r="B2497" s="71" t="s">
        <v>10317</v>
      </c>
      <c r="C2497" s="20">
        <v>105275</v>
      </c>
      <c r="D2497" s="4" t="s">
        <v>71</v>
      </c>
      <c r="E2497" s="17">
        <v>1869</v>
      </c>
      <c r="F2497" s="78">
        <v>42816</v>
      </c>
      <c r="G2497" s="17">
        <f t="shared" si="77"/>
        <v>1869</v>
      </c>
      <c r="H2497" s="17">
        <f t="shared" si="78"/>
        <v>0</v>
      </c>
      <c r="I2497" s="21"/>
    </row>
    <row r="2498" spans="1:9" ht="15.75" x14ac:dyDescent="0.25">
      <c r="A2498" s="70">
        <v>42816</v>
      </c>
      <c r="B2498" s="71" t="s">
        <v>10318</v>
      </c>
      <c r="C2498" s="20">
        <v>105276</v>
      </c>
      <c r="D2498" s="4" t="s">
        <v>236</v>
      </c>
      <c r="E2498" s="17">
        <v>34877.800000000003</v>
      </c>
      <c r="F2498" s="78">
        <v>42824</v>
      </c>
      <c r="G2498" s="17">
        <f t="shared" si="77"/>
        <v>34877.800000000003</v>
      </c>
      <c r="H2498" s="17">
        <f t="shared" si="78"/>
        <v>0</v>
      </c>
      <c r="I2498" s="21"/>
    </row>
    <row r="2499" spans="1:9" ht="15.75" x14ac:dyDescent="0.25">
      <c r="A2499" s="70">
        <v>42816</v>
      </c>
      <c r="B2499" s="71" t="s">
        <v>10319</v>
      </c>
      <c r="C2499" s="20">
        <v>105277</v>
      </c>
      <c r="D2499" s="4" t="s">
        <v>613</v>
      </c>
      <c r="E2499" s="17">
        <v>3891.3</v>
      </c>
      <c r="F2499" s="78">
        <v>42816</v>
      </c>
      <c r="G2499" s="17">
        <f t="shared" si="77"/>
        <v>3891.3</v>
      </c>
      <c r="H2499" s="17">
        <f t="shared" si="78"/>
        <v>0</v>
      </c>
      <c r="I2499" s="21"/>
    </row>
    <row r="2500" spans="1:9" ht="15.75" x14ac:dyDescent="0.25">
      <c r="A2500" s="70">
        <v>42816</v>
      </c>
      <c r="B2500" s="71" t="s">
        <v>10320</v>
      </c>
      <c r="C2500" s="20">
        <v>105278</v>
      </c>
      <c r="D2500" s="4" t="s">
        <v>544</v>
      </c>
      <c r="E2500" s="17">
        <v>5040</v>
      </c>
      <c r="F2500" s="78">
        <v>42824</v>
      </c>
      <c r="G2500" s="17">
        <f t="shared" ref="G2500:G2563" si="79">E2500</f>
        <v>5040</v>
      </c>
      <c r="H2500" s="17">
        <f t="shared" ref="H2500:H2563" si="80">E2500-G2500</f>
        <v>0</v>
      </c>
      <c r="I2500" s="21"/>
    </row>
    <row r="2501" spans="1:9" ht="15.75" x14ac:dyDescent="0.25">
      <c r="A2501" s="70">
        <v>42816</v>
      </c>
      <c r="B2501" s="71" t="s">
        <v>10321</v>
      </c>
      <c r="C2501" s="20">
        <v>105279</v>
      </c>
      <c r="D2501" s="4" t="s">
        <v>1259</v>
      </c>
      <c r="E2501" s="17">
        <v>1617.6</v>
      </c>
      <c r="F2501" s="78">
        <v>42816</v>
      </c>
      <c r="G2501" s="17">
        <f t="shared" si="79"/>
        <v>1617.6</v>
      </c>
      <c r="H2501" s="17">
        <f t="shared" si="80"/>
        <v>0</v>
      </c>
      <c r="I2501" s="21"/>
    </row>
    <row r="2502" spans="1:9" ht="15.75" x14ac:dyDescent="0.25">
      <c r="A2502" s="70">
        <v>42816</v>
      </c>
      <c r="B2502" s="71" t="s">
        <v>10322</v>
      </c>
      <c r="C2502" s="20">
        <v>105280</v>
      </c>
      <c r="D2502" s="4" t="s">
        <v>88</v>
      </c>
      <c r="E2502" s="17">
        <v>5208</v>
      </c>
      <c r="F2502" s="78">
        <v>42816</v>
      </c>
      <c r="G2502" s="17">
        <f t="shared" si="79"/>
        <v>5208</v>
      </c>
      <c r="H2502" s="17">
        <f t="shared" si="80"/>
        <v>0</v>
      </c>
      <c r="I2502" s="21"/>
    </row>
    <row r="2503" spans="1:9" ht="15.75" x14ac:dyDescent="0.25">
      <c r="A2503" s="70">
        <v>42816</v>
      </c>
      <c r="B2503" s="71" t="s">
        <v>10323</v>
      </c>
      <c r="C2503" s="20">
        <v>105281</v>
      </c>
      <c r="D2503" s="4" t="s">
        <v>81</v>
      </c>
      <c r="E2503" s="17">
        <v>2719.2</v>
      </c>
      <c r="F2503" s="78">
        <v>42816</v>
      </c>
      <c r="G2503" s="17">
        <f t="shared" si="79"/>
        <v>2719.2</v>
      </c>
      <c r="H2503" s="17">
        <f t="shared" si="80"/>
        <v>0</v>
      </c>
      <c r="I2503" s="21"/>
    </row>
    <row r="2504" spans="1:9" ht="15.75" x14ac:dyDescent="0.25">
      <c r="A2504" s="70">
        <v>42816</v>
      </c>
      <c r="B2504" s="71" t="s">
        <v>10324</v>
      </c>
      <c r="C2504" s="20">
        <v>105282</v>
      </c>
      <c r="D2504" s="4" t="s">
        <v>302</v>
      </c>
      <c r="E2504" s="17">
        <v>4248</v>
      </c>
      <c r="F2504" s="78">
        <v>42816</v>
      </c>
      <c r="G2504" s="17">
        <f t="shared" si="79"/>
        <v>4248</v>
      </c>
      <c r="H2504" s="17">
        <f t="shared" si="80"/>
        <v>0</v>
      </c>
      <c r="I2504" s="21"/>
    </row>
    <row r="2505" spans="1:9" ht="15.75" x14ac:dyDescent="0.25">
      <c r="A2505" s="70">
        <v>42816</v>
      </c>
      <c r="B2505" s="71" t="s">
        <v>10325</v>
      </c>
      <c r="C2505" s="20">
        <v>105283</v>
      </c>
      <c r="D2505" s="4" t="s">
        <v>1269</v>
      </c>
      <c r="E2505" s="17">
        <v>3416.4</v>
      </c>
      <c r="F2505" s="78">
        <v>42816</v>
      </c>
      <c r="G2505" s="17">
        <f t="shared" si="79"/>
        <v>3416.4</v>
      </c>
      <c r="H2505" s="17">
        <f t="shared" si="80"/>
        <v>0</v>
      </c>
      <c r="I2505" s="21"/>
    </row>
    <row r="2506" spans="1:9" ht="15.75" x14ac:dyDescent="0.25">
      <c r="A2506" s="70">
        <v>42816</v>
      </c>
      <c r="B2506" s="71" t="s">
        <v>10326</v>
      </c>
      <c r="C2506" s="20">
        <v>105284</v>
      </c>
      <c r="D2506" s="4" t="s">
        <v>1989</v>
      </c>
      <c r="E2506" s="17">
        <v>759.2</v>
      </c>
      <c r="F2506" s="78">
        <v>42816</v>
      </c>
      <c r="G2506" s="17">
        <f t="shared" si="79"/>
        <v>759.2</v>
      </c>
      <c r="H2506" s="17">
        <f t="shared" si="80"/>
        <v>0</v>
      </c>
      <c r="I2506" s="21"/>
    </row>
    <row r="2507" spans="1:9" ht="15.75" x14ac:dyDescent="0.25">
      <c r="A2507" s="70">
        <v>42816</v>
      </c>
      <c r="B2507" s="71" t="s">
        <v>10327</v>
      </c>
      <c r="C2507" s="20">
        <v>105285</v>
      </c>
      <c r="D2507" s="4" t="s">
        <v>457</v>
      </c>
      <c r="E2507" s="17">
        <v>634.20000000000005</v>
      </c>
      <c r="F2507" s="78">
        <v>42816</v>
      </c>
      <c r="G2507" s="17">
        <f t="shared" si="79"/>
        <v>634.20000000000005</v>
      </c>
      <c r="H2507" s="17">
        <f t="shared" si="80"/>
        <v>0</v>
      </c>
      <c r="I2507" s="21"/>
    </row>
    <row r="2508" spans="1:9" ht="15.75" x14ac:dyDescent="0.25">
      <c r="A2508" s="70">
        <v>42816</v>
      </c>
      <c r="B2508" s="71" t="s">
        <v>10328</v>
      </c>
      <c r="C2508" s="20">
        <v>105286</v>
      </c>
      <c r="D2508" s="4" t="s">
        <v>862</v>
      </c>
      <c r="E2508" s="17">
        <v>9847.4</v>
      </c>
      <c r="F2508" s="78">
        <v>42816</v>
      </c>
      <c r="G2508" s="17">
        <f t="shared" si="79"/>
        <v>9847.4</v>
      </c>
      <c r="H2508" s="17">
        <f t="shared" si="80"/>
        <v>0</v>
      </c>
      <c r="I2508" s="21"/>
    </row>
    <row r="2509" spans="1:9" ht="15.75" x14ac:dyDescent="0.25">
      <c r="A2509" s="70">
        <v>42816</v>
      </c>
      <c r="B2509" s="71" t="s">
        <v>10329</v>
      </c>
      <c r="C2509" s="20">
        <v>105287</v>
      </c>
      <c r="D2509" s="4" t="s">
        <v>19</v>
      </c>
      <c r="E2509" s="17">
        <v>960</v>
      </c>
      <c r="F2509" s="78">
        <v>42816</v>
      </c>
      <c r="G2509" s="17">
        <f t="shared" si="79"/>
        <v>960</v>
      </c>
      <c r="H2509" s="17">
        <f t="shared" si="80"/>
        <v>0</v>
      </c>
      <c r="I2509" s="21"/>
    </row>
    <row r="2510" spans="1:9" ht="15.75" x14ac:dyDescent="0.25">
      <c r="A2510" s="70">
        <v>42816</v>
      </c>
      <c r="B2510" s="71" t="s">
        <v>10330</v>
      </c>
      <c r="C2510" s="20">
        <v>105288</v>
      </c>
      <c r="D2510" s="4" t="s">
        <v>109</v>
      </c>
      <c r="E2510" s="17">
        <v>3475</v>
      </c>
      <c r="F2510" s="78">
        <v>42816</v>
      </c>
      <c r="G2510" s="17">
        <f t="shared" si="79"/>
        <v>3475</v>
      </c>
      <c r="H2510" s="17">
        <f t="shared" si="80"/>
        <v>0</v>
      </c>
      <c r="I2510" s="21"/>
    </row>
    <row r="2511" spans="1:9" ht="15.75" x14ac:dyDescent="0.25">
      <c r="A2511" s="70">
        <v>42816</v>
      </c>
      <c r="B2511" s="71" t="s">
        <v>10331</v>
      </c>
      <c r="C2511" s="20">
        <v>105289</v>
      </c>
      <c r="D2511" s="4" t="s">
        <v>205</v>
      </c>
      <c r="E2511" s="17">
        <v>2200</v>
      </c>
      <c r="F2511" s="78">
        <v>42816</v>
      </c>
      <c r="G2511" s="17">
        <f t="shared" si="79"/>
        <v>2200</v>
      </c>
      <c r="H2511" s="17">
        <f t="shared" si="80"/>
        <v>0</v>
      </c>
      <c r="I2511" s="21"/>
    </row>
    <row r="2512" spans="1:9" ht="15.75" x14ac:dyDescent="0.25">
      <c r="A2512" s="70">
        <v>42816</v>
      </c>
      <c r="B2512" s="71" t="s">
        <v>10332</v>
      </c>
      <c r="C2512" s="20">
        <v>105290</v>
      </c>
      <c r="D2512" s="4" t="s">
        <v>858</v>
      </c>
      <c r="E2512" s="17">
        <v>384.8</v>
      </c>
      <c r="F2512" s="78">
        <v>42816</v>
      </c>
      <c r="G2512" s="17">
        <f t="shared" si="79"/>
        <v>384.8</v>
      </c>
      <c r="H2512" s="17">
        <f t="shared" si="80"/>
        <v>0</v>
      </c>
      <c r="I2512" s="21"/>
    </row>
    <row r="2513" spans="1:9" ht="15.75" x14ac:dyDescent="0.25">
      <c r="A2513" s="70">
        <v>42816</v>
      </c>
      <c r="B2513" s="71" t="s">
        <v>10333</v>
      </c>
      <c r="C2513" s="20">
        <v>105291</v>
      </c>
      <c r="D2513" s="4" t="s">
        <v>531</v>
      </c>
      <c r="E2513" s="17">
        <v>2855.6</v>
      </c>
      <c r="F2513" s="78">
        <v>43062</v>
      </c>
      <c r="G2513" s="17">
        <f t="shared" si="79"/>
        <v>2855.6</v>
      </c>
      <c r="H2513" s="17">
        <f t="shared" si="80"/>
        <v>0</v>
      </c>
      <c r="I2513" s="21"/>
    </row>
    <row r="2514" spans="1:9" ht="15.75" x14ac:dyDescent="0.25">
      <c r="A2514" s="70">
        <v>42816</v>
      </c>
      <c r="B2514" s="71" t="s">
        <v>10334</v>
      </c>
      <c r="C2514" s="20">
        <v>105292</v>
      </c>
      <c r="D2514" s="4" t="s">
        <v>30</v>
      </c>
      <c r="E2514" s="17">
        <v>474.3</v>
      </c>
      <c r="F2514" s="78">
        <v>42816</v>
      </c>
      <c r="G2514" s="17">
        <f t="shared" si="79"/>
        <v>474.3</v>
      </c>
      <c r="H2514" s="17">
        <f t="shared" si="80"/>
        <v>0</v>
      </c>
      <c r="I2514" s="21"/>
    </row>
    <row r="2515" spans="1:9" ht="15.75" x14ac:dyDescent="0.25">
      <c r="A2515" s="70">
        <v>42816</v>
      </c>
      <c r="B2515" s="71" t="s">
        <v>10335</v>
      </c>
      <c r="C2515" s="20">
        <v>105293</v>
      </c>
      <c r="D2515" s="4" t="s">
        <v>45</v>
      </c>
      <c r="E2515" s="17">
        <v>1402.2</v>
      </c>
      <c r="F2515" s="78">
        <v>42816</v>
      </c>
      <c r="G2515" s="17">
        <f t="shared" si="79"/>
        <v>1402.2</v>
      </c>
      <c r="H2515" s="17">
        <f t="shared" si="80"/>
        <v>0</v>
      </c>
      <c r="I2515" s="21"/>
    </row>
    <row r="2516" spans="1:9" ht="15.75" x14ac:dyDescent="0.25">
      <c r="A2516" s="70">
        <v>42816</v>
      </c>
      <c r="B2516" s="71" t="s">
        <v>10336</v>
      </c>
      <c r="C2516" s="20">
        <v>105294</v>
      </c>
      <c r="D2516" s="4" t="s">
        <v>630</v>
      </c>
      <c r="E2516" s="17">
        <v>1744.8</v>
      </c>
      <c r="F2516" s="78">
        <v>42816</v>
      </c>
      <c r="G2516" s="17">
        <f t="shared" si="79"/>
        <v>1744.8</v>
      </c>
      <c r="H2516" s="17">
        <f t="shared" si="80"/>
        <v>0</v>
      </c>
      <c r="I2516" s="21"/>
    </row>
    <row r="2517" spans="1:9" ht="15.75" x14ac:dyDescent="0.25">
      <c r="A2517" s="70">
        <v>42816</v>
      </c>
      <c r="B2517" s="71" t="s">
        <v>10337</v>
      </c>
      <c r="C2517" s="20">
        <v>105295</v>
      </c>
      <c r="D2517" s="4" t="s">
        <v>285</v>
      </c>
      <c r="E2517" s="17">
        <v>2124.7199999999998</v>
      </c>
      <c r="F2517" s="78">
        <v>42791</v>
      </c>
      <c r="G2517" s="17">
        <f t="shared" si="79"/>
        <v>2124.7199999999998</v>
      </c>
      <c r="H2517" s="17">
        <f t="shared" si="80"/>
        <v>0</v>
      </c>
      <c r="I2517" s="21"/>
    </row>
    <row r="2518" spans="1:9" ht="15.75" x14ac:dyDescent="0.25">
      <c r="A2518" s="70">
        <v>42816</v>
      </c>
      <c r="B2518" s="71" t="s">
        <v>10338</v>
      </c>
      <c r="C2518" s="20">
        <v>105296</v>
      </c>
      <c r="D2518" s="4" t="s">
        <v>480</v>
      </c>
      <c r="E2518" s="17">
        <v>1708.4</v>
      </c>
      <c r="F2518" s="78">
        <v>42816</v>
      </c>
      <c r="G2518" s="17">
        <f t="shared" si="79"/>
        <v>1708.4</v>
      </c>
      <c r="H2518" s="17">
        <f t="shared" si="80"/>
        <v>0</v>
      </c>
      <c r="I2518" s="21"/>
    </row>
    <row r="2519" spans="1:9" ht="15.75" x14ac:dyDescent="0.25">
      <c r="A2519" s="70">
        <v>42816</v>
      </c>
      <c r="B2519" s="71" t="s">
        <v>10339</v>
      </c>
      <c r="C2519" s="20">
        <v>105297</v>
      </c>
      <c r="D2519" s="4" t="s">
        <v>53</v>
      </c>
      <c r="E2519" s="17">
        <v>2086.8000000000002</v>
      </c>
      <c r="F2519" s="78">
        <v>42816</v>
      </c>
      <c r="G2519" s="17">
        <f t="shared" si="79"/>
        <v>2086.8000000000002</v>
      </c>
      <c r="H2519" s="17">
        <f t="shared" si="80"/>
        <v>0</v>
      </c>
      <c r="I2519" s="21"/>
    </row>
    <row r="2520" spans="1:9" ht="15.75" x14ac:dyDescent="0.25">
      <c r="A2520" s="70">
        <v>42816</v>
      </c>
      <c r="B2520" s="71" t="s">
        <v>10340</v>
      </c>
      <c r="C2520" s="20">
        <v>105298</v>
      </c>
      <c r="D2520" s="4" t="s">
        <v>329</v>
      </c>
      <c r="E2520" s="17">
        <v>959.8</v>
      </c>
      <c r="F2520" s="78">
        <v>42816</v>
      </c>
      <c r="G2520" s="17">
        <f t="shared" si="79"/>
        <v>959.8</v>
      </c>
      <c r="H2520" s="17">
        <f t="shared" si="80"/>
        <v>0</v>
      </c>
      <c r="I2520" s="21"/>
    </row>
    <row r="2521" spans="1:9" ht="15.75" x14ac:dyDescent="0.25">
      <c r="A2521" s="70">
        <v>42816</v>
      </c>
      <c r="B2521" s="71" t="s">
        <v>10341</v>
      </c>
      <c r="C2521" s="20">
        <v>105299</v>
      </c>
      <c r="D2521" s="4" t="s">
        <v>633</v>
      </c>
      <c r="E2521" s="17">
        <v>440.8</v>
      </c>
      <c r="F2521" s="78">
        <v>42816</v>
      </c>
      <c r="G2521" s="17">
        <f t="shared" si="79"/>
        <v>440.8</v>
      </c>
      <c r="H2521" s="17">
        <f t="shared" si="80"/>
        <v>0</v>
      </c>
      <c r="I2521" s="21"/>
    </row>
    <row r="2522" spans="1:9" ht="15.75" x14ac:dyDescent="0.25">
      <c r="A2522" s="70">
        <v>42816</v>
      </c>
      <c r="B2522" s="71" t="s">
        <v>10342</v>
      </c>
      <c r="C2522" s="20">
        <v>105300</v>
      </c>
      <c r="D2522" s="4" t="s">
        <v>331</v>
      </c>
      <c r="E2522" s="17">
        <v>1616</v>
      </c>
      <c r="F2522" s="78">
        <v>42816</v>
      </c>
      <c r="G2522" s="17">
        <f t="shared" si="79"/>
        <v>1616</v>
      </c>
      <c r="H2522" s="17">
        <f t="shared" si="80"/>
        <v>0</v>
      </c>
      <c r="I2522" s="21"/>
    </row>
    <row r="2523" spans="1:9" ht="15.75" x14ac:dyDescent="0.25">
      <c r="A2523" s="70">
        <v>42816</v>
      </c>
      <c r="B2523" s="71" t="s">
        <v>10343</v>
      </c>
      <c r="C2523" s="20">
        <v>105301</v>
      </c>
      <c r="D2523" s="4" t="s">
        <v>9252</v>
      </c>
      <c r="E2523" s="17">
        <v>4290</v>
      </c>
      <c r="F2523" s="78">
        <v>42816</v>
      </c>
      <c r="G2523" s="17">
        <f t="shared" si="79"/>
        <v>4290</v>
      </c>
      <c r="H2523" s="17">
        <f t="shared" si="80"/>
        <v>0</v>
      </c>
      <c r="I2523" s="21"/>
    </row>
    <row r="2524" spans="1:9" ht="15.75" x14ac:dyDescent="0.25">
      <c r="A2524" s="70">
        <v>42816</v>
      </c>
      <c r="B2524" s="71" t="s">
        <v>10344</v>
      </c>
      <c r="C2524" s="20">
        <v>105302</v>
      </c>
      <c r="D2524" s="4" t="s">
        <v>184</v>
      </c>
      <c r="E2524" s="17">
        <v>1741.5</v>
      </c>
      <c r="F2524" s="78">
        <v>42816</v>
      </c>
      <c r="G2524" s="17">
        <f t="shared" si="79"/>
        <v>1741.5</v>
      </c>
      <c r="H2524" s="17">
        <f t="shared" si="80"/>
        <v>0</v>
      </c>
      <c r="I2524" s="21"/>
    </row>
    <row r="2525" spans="1:9" ht="15.75" x14ac:dyDescent="0.25">
      <c r="A2525" s="70">
        <v>42816</v>
      </c>
      <c r="B2525" s="71" t="s">
        <v>10345</v>
      </c>
      <c r="C2525" s="20">
        <v>105303</v>
      </c>
      <c r="D2525" s="4" t="s">
        <v>57</v>
      </c>
      <c r="E2525" s="17">
        <v>576</v>
      </c>
      <c r="F2525" s="78">
        <v>42816</v>
      </c>
      <c r="G2525" s="17">
        <f t="shared" si="79"/>
        <v>576</v>
      </c>
      <c r="H2525" s="17">
        <f t="shared" si="80"/>
        <v>0</v>
      </c>
      <c r="I2525" s="21"/>
    </row>
    <row r="2526" spans="1:9" ht="15.75" x14ac:dyDescent="0.25">
      <c r="A2526" s="70">
        <v>42816</v>
      </c>
      <c r="B2526" s="71" t="s">
        <v>10346</v>
      </c>
      <c r="C2526" s="20">
        <v>105304</v>
      </c>
      <c r="D2526" s="4" t="s">
        <v>186</v>
      </c>
      <c r="E2526" s="17">
        <v>2928.3</v>
      </c>
      <c r="F2526" s="78">
        <v>42791</v>
      </c>
      <c r="G2526" s="17">
        <f t="shared" si="79"/>
        <v>2928.3</v>
      </c>
      <c r="H2526" s="17">
        <f t="shared" si="80"/>
        <v>0</v>
      </c>
      <c r="I2526" s="21"/>
    </row>
    <row r="2527" spans="1:9" ht="15.75" x14ac:dyDescent="0.25">
      <c r="A2527" s="70">
        <v>42816</v>
      </c>
      <c r="B2527" s="71" t="s">
        <v>10347</v>
      </c>
      <c r="C2527" s="20">
        <v>105305</v>
      </c>
      <c r="D2527" s="4" t="s">
        <v>492</v>
      </c>
      <c r="E2527" s="17">
        <v>15995.2</v>
      </c>
      <c r="F2527" s="78">
        <v>42791</v>
      </c>
      <c r="G2527" s="17">
        <f t="shared" si="79"/>
        <v>15995.2</v>
      </c>
      <c r="H2527" s="17">
        <f t="shared" si="80"/>
        <v>0</v>
      </c>
      <c r="I2527" s="21"/>
    </row>
    <row r="2528" spans="1:9" ht="15.75" x14ac:dyDescent="0.25">
      <c r="A2528" s="70">
        <v>42816</v>
      </c>
      <c r="B2528" s="71" t="s">
        <v>10348</v>
      </c>
      <c r="C2528" s="20">
        <v>105306</v>
      </c>
      <c r="D2528" s="4" t="s">
        <v>879</v>
      </c>
      <c r="E2528" s="17">
        <v>2744</v>
      </c>
      <c r="F2528" s="78">
        <v>42816</v>
      </c>
      <c r="G2528" s="17">
        <f t="shared" si="79"/>
        <v>2744</v>
      </c>
      <c r="H2528" s="17">
        <f t="shared" si="80"/>
        <v>0</v>
      </c>
      <c r="I2528" s="21"/>
    </row>
    <row r="2529" spans="1:9" ht="15.75" x14ac:dyDescent="0.25">
      <c r="A2529" s="70">
        <v>42816</v>
      </c>
      <c r="B2529" s="71" t="s">
        <v>10349</v>
      </c>
      <c r="C2529" s="20">
        <v>105307</v>
      </c>
      <c r="D2529" s="4" t="s">
        <v>305</v>
      </c>
      <c r="E2529" s="17">
        <v>3631</v>
      </c>
      <c r="F2529" s="78">
        <v>42822</v>
      </c>
      <c r="G2529" s="17">
        <f t="shared" si="79"/>
        <v>3631</v>
      </c>
      <c r="H2529" s="17">
        <f t="shared" si="80"/>
        <v>0</v>
      </c>
      <c r="I2529" s="21"/>
    </row>
    <row r="2530" spans="1:9" ht="15.75" x14ac:dyDescent="0.25">
      <c r="A2530" s="70">
        <v>42816</v>
      </c>
      <c r="B2530" s="71" t="s">
        <v>10350</v>
      </c>
      <c r="C2530" s="20">
        <v>105308</v>
      </c>
      <c r="D2530" s="4" t="s">
        <v>476</v>
      </c>
      <c r="E2530" s="17">
        <v>8491.7000000000007</v>
      </c>
      <c r="F2530" s="78">
        <v>42822</v>
      </c>
      <c r="G2530" s="17">
        <f t="shared" si="79"/>
        <v>8491.7000000000007</v>
      </c>
      <c r="H2530" s="17">
        <f t="shared" si="80"/>
        <v>0</v>
      </c>
      <c r="I2530" s="21"/>
    </row>
    <row r="2531" spans="1:9" ht="15.75" x14ac:dyDescent="0.25">
      <c r="A2531" s="70">
        <v>42816</v>
      </c>
      <c r="B2531" s="71" t="s">
        <v>10351</v>
      </c>
      <c r="C2531" s="20">
        <v>105309</v>
      </c>
      <c r="D2531" s="4" t="s">
        <v>465</v>
      </c>
      <c r="E2531" s="17">
        <v>6491.1</v>
      </c>
      <c r="F2531" s="78">
        <v>42791</v>
      </c>
      <c r="G2531" s="17">
        <f t="shared" si="79"/>
        <v>6491.1</v>
      </c>
      <c r="H2531" s="17">
        <f t="shared" si="80"/>
        <v>0</v>
      </c>
      <c r="I2531" s="21"/>
    </row>
    <row r="2532" spans="1:9" ht="15.75" x14ac:dyDescent="0.25">
      <c r="A2532" s="70">
        <v>42816</v>
      </c>
      <c r="B2532" s="71" t="s">
        <v>10352</v>
      </c>
      <c r="C2532" s="20">
        <v>105310</v>
      </c>
      <c r="D2532" s="4" t="s">
        <v>468</v>
      </c>
      <c r="E2532" s="17">
        <v>15677.9</v>
      </c>
      <c r="F2532" s="78">
        <v>42828</v>
      </c>
      <c r="G2532" s="17">
        <f t="shared" si="79"/>
        <v>15677.9</v>
      </c>
      <c r="H2532" s="17">
        <f t="shared" si="80"/>
        <v>0</v>
      </c>
      <c r="I2532" s="21"/>
    </row>
    <row r="2533" spans="1:9" ht="15.75" x14ac:dyDescent="0.25">
      <c r="A2533" s="70">
        <v>42816</v>
      </c>
      <c r="B2533" s="71" t="s">
        <v>10353</v>
      </c>
      <c r="C2533" s="20">
        <v>105311</v>
      </c>
      <c r="D2533" s="4" t="s">
        <v>3219</v>
      </c>
      <c r="E2533" s="17">
        <v>30825</v>
      </c>
      <c r="F2533" s="78">
        <v>42816</v>
      </c>
      <c r="G2533" s="17">
        <f t="shared" si="79"/>
        <v>30825</v>
      </c>
      <c r="H2533" s="17">
        <f t="shared" si="80"/>
        <v>0</v>
      </c>
      <c r="I2533" s="21"/>
    </row>
    <row r="2534" spans="1:9" ht="15.75" x14ac:dyDescent="0.25">
      <c r="A2534" s="70">
        <v>42816</v>
      </c>
      <c r="B2534" s="71" t="s">
        <v>10354</v>
      </c>
      <c r="C2534" s="20">
        <v>105312</v>
      </c>
      <c r="D2534" s="4" t="s">
        <v>122</v>
      </c>
      <c r="E2534" s="17">
        <v>9329</v>
      </c>
      <c r="F2534" s="78">
        <v>42824</v>
      </c>
      <c r="G2534" s="17">
        <f t="shared" si="79"/>
        <v>9329</v>
      </c>
      <c r="H2534" s="17">
        <f t="shared" si="80"/>
        <v>0</v>
      </c>
      <c r="I2534" s="21"/>
    </row>
    <row r="2535" spans="1:9" ht="15.75" x14ac:dyDescent="0.25">
      <c r="A2535" s="70">
        <v>42816</v>
      </c>
      <c r="B2535" s="71" t="s">
        <v>10355</v>
      </c>
      <c r="C2535" s="20">
        <v>105313</v>
      </c>
      <c r="D2535" s="4" t="s">
        <v>125</v>
      </c>
      <c r="E2535" s="17">
        <v>5705.4</v>
      </c>
      <c r="F2535" s="78">
        <v>42818</v>
      </c>
      <c r="G2535" s="17">
        <f t="shared" si="79"/>
        <v>5705.4</v>
      </c>
      <c r="H2535" s="17">
        <f t="shared" si="80"/>
        <v>0</v>
      </c>
      <c r="I2535" s="21"/>
    </row>
    <row r="2536" spans="1:9" ht="15.75" x14ac:dyDescent="0.25">
      <c r="A2536" s="70">
        <v>42816</v>
      </c>
      <c r="B2536" s="71" t="s">
        <v>10356</v>
      </c>
      <c r="C2536" s="20">
        <v>105314</v>
      </c>
      <c r="D2536" s="4" t="s">
        <v>131</v>
      </c>
      <c r="E2536" s="17">
        <v>11911.6</v>
      </c>
      <c r="G2536" s="17">
        <f t="shared" si="79"/>
        <v>11911.6</v>
      </c>
      <c r="H2536" s="17">
        <f t="shared" si="80"/>
        <v>0</v>
      </c>
      <c r="I2536" s="21"/>
    </row>
    <row r="2537" spans="1:9" ht="15.75" x14ac:dyDescent="0.25">
      <c r="A2537" s="70">
        <v>42816</v>
      </c>
      <c r="B2537" s="71" t="s">
        <v>10357</v>
      </c>
      <c r="C2537" s="20">
        <v>105315</v>
      </c>
      <c r="D2537" s="4" t="s">
        <v>879</v>
      </c>
      <c r="E2537" s="17">
        <v>1219.5</v>
      </c>
      <c r="F2537" s="78">
        <v>42816</v>
      </c>
      <c r="G2537" s="17">
        <f t="shared" si="79"/>
        <v>1219.5</v>
      </c>
      <c r="H2537" s="17">
        <f t="shared" si="80"/>
        <v>0</v>
      </c>
      <c r="I2537" s="21"/>
    </row>
    <row r="2538" spans="1:9" ht="15.75" x14ac:dyDescent="0.25">
      <c r="A2538" s="70">
        <v>42816</v>
      </c>
      <c r="B2538" s="71" t="s">
        <v>10358</v>
      </c>
      <c r="C2538" s="20">
        <v>105316</v>
      </c>
      <c r="D2538" s="4" t="s">
        <v>161</v>
      </c>
      <c r="E2538" s="17">
        <v>25671.5</v>
      </c>
      <c r="F2538" s="78">
        <v>42826</v>
      </c>
      <c r="G2538" s="17">
        <f t="shared" si="79"/>
        <v>25671.5</v>
      </c>
      <c r="H2538" s="17">
        <f t="shared" si="80"/>
        <v>0</v>
      </c>
      <c r="I2538" s="21"/>
    </row>
    <row r="2539" spans="1:9" ht="15.75" x14ac:dyDescent="0.25">
      <c r="A2539" s="70">
        <v>42816</v>
      </c>
      <c r="B2539" s="71" t="s">
        <v>10359</v>
      </c>
      <c r="C2539" s="20">
        <v>105317</v>
      </c>
      <c r="D2539" s="4" t="s">
        <v>2240</v>
      </c>
      <c r="E2539" s="17">
        <v>6937.1</v>
      </c>
      <c r="F2539" s="78">
        <v>42816</v>
      </c>
      <c r="G2539" s="17">
        <f t="shared" si="79"/>
        <v>6937.1</v>
      </c>
      <c r="H2539" s="17">
        <f t="shared" si="80"/>
        <v>0</v>
      </c>
      <c r="I2539" s="21"/>
    </row>
    <row r="2540" spans="1:9" ht="15.75" x14ac:dyDescent="0.25">
      <c r="A2540" s="70">
        <v>42816</v>
      </c>
      <c r="B2540" s="71" t="s">
        <v>10360</v>
      </c>
      <c r="C2540" s="20">
        <v>105318</v>
      </c>
      <c r="D2540" s="4" t="s">
        <v>155</v>
      </c>
      <c r="E2540" s="17">
        <v>20374.400000000001</v>
      </c>
      <c r="F2540" s="78">
        <v>42791</v>
      </c>
      <c r="G2540" s="17">
        <f t="shared" si="79"/>
        <v>20374.400000000001</v>
      </c>
      <c r="H2540" s="17">
        <f t="shared" si="80"/>
        <v>0</v>
      </c>
      <c r="I2540" s="21"/>
    </row>
    <row r="2541" spans="1:9" ht="15.75" x14ac:dyDescent="0.25">
      <c r="A2541" s="70">
        <v>42816</v>
      </c>
      <c r="B2541" s="71" t="s">
        <v>10361</v>
      </c>
      <c r="C2541" s="20">
        <v>105319</v>
      </c>
      <c r="D2541" s="4" t="s">
        <v>155</v>
      </c>
      <c r="E2541" s="17">
        <v>577.79999999999995</v>
      </c>
      <c r="F2541" s="78">
        <v>43062</v>
      </c>
      <c r="G2541" s="17">
        <f t="shared" si="79"/>
        <v>577.79999999999995</v>
      </c>
      <c r="H2541" s="17">
        <f t="shared" si="80"/>
        <v>0</v>
      </c>
      <c r="I2541" s="21"/>
    </row>
    <row r="2542" spans="1:9" ht="15.75" x14ac:dyDescent="0.25">
      <c r="A2542" s="70">
        <v>42816</v>
      </c>
      <c r="B2542" s="71" t="s">
        <v>10362</v>
      </c>
      <c r="C2542" s="20">
        <v>105320</v>
      </c>
      <c r="D2542" s="4" t="s">
        <v>145</v>
      </c>
      <c r="E2542" s="17">
        <v>6631.2</v>
      </c>
      <c r="F2542" s="78">
        <v>43062</v>
      </c>
      <c r="G2542" s="17">
        <f t="shared" si="79"/>
        <v>6631.2</v>
      </c>
      <c r="H2542" s="17">
        <f t="shared" si="80"/>
        <v>0</v>
      </c>
      <c r="I2542" s="21"/>
    </row>
    <row r="2543" spans="1:9" ht="15.75" x14ac:dyDescent="0.25">
      <c r="A2543" s="70">
        <v>42816</v>
      </c>
      <c r="B2543" s="71" t="s">
        <v>10363</v>
      </c>
      <c r="C2543" s="20">
        <v>105321</v>
      </c>
      <c r="D2543" s="15" t="s">
        <v>509</v>
      </c>
      <c r="E2543" s="16">
        <v>0</v>
      </c>
      <c r="F2543" s="145" t="s">
        <v>95</v>
      </c>
      <c r="G2543" s="16">
        <f t="shared" si="79"/>
        <v>0</v>
      </c>
      <c r="H2543" s="16">
        <f t="shared" si="80"/>
        <v>0</v>
      </c>
      <c r="I2543" s="21"/>
    </row>
    <row r="2544" spans="1:9" ht="15.75" x14ac:dyDescent="0.25">
      <c r="A2544" s="70">
        <v>42816</v>
      </c>
      <c r="B2544" s="71" t="s">
        <v>10364</v>
      </c>
      <c r="C2544" s="20">
        <v>105322</v>
      </c>
      <c r="D2544" s="4" t="s">
        <v>509</v>
      </c>
      <c r="E2544" s="17">
        <v>4382.3999999999996</v>
      </c>
      <c r="F2544" s="78">
        <v>42816</v>
      </c>
      <c r="G2544" s="17">
        <f t="shared" si="79"/>
        <v>4382.3999999999996</v>
      </c>
      <c r="H2544" s="17">
        <f t="shared" si="80"/>
        <v>0</v>
      </c>
      <c r="I2544" s="21"/>
    </row>
    <row r="2545" spans="1:9" ht="15.75" x14ac:dyDescent="0.25">
      <c r="A2545" s="70">
        <v>42816</v>
      </c>
      <c r="B2545" s="71" t="s">
        <v>10365</v>
      </c>
      <c r="C2545" s="20">
        <v>105323</v>
      </c>
      <c r="D2545" s="4" t="s">
        <v>165</v>
      </c>
      <c r="E2545" s="17">
        <v>9701.2000000000007</v>
      </c>
      <c r="F2545" s="78">
        <v>42846</v>
      </c>
      <c r="G2545" s="17">
        <f t="shared" si="79"/>
        <v>9701.2000000000007</v>
      </c>
      <c r="H2545" s="17">
        <f t="shared" si="80"/>
        <v>0</v>
      </c>
      <c r="I2545" s="21"/>
    </row>
    <row r="2546" spans="1:9" ht="15.75" x14ac:dyDescent="0.25">
      <c r="A2546" s="70">
        <v>42816</v>
      </c>
      <c r="B2546" s="71" t="s">
        <v>10366</v>
      </c>
      <c r="C2546" s="20">
        <v>105324</v>
      </c>
      <c r="D2546" s="4" t="s">
        <v>3320</v>
      </c>
      <c r="E2546" s="17">
        <v>11400</v>
      </c>
      <c r="F2546" s="78">
        <v>43062</v>
      </c>
      <c r="G2546" s="17">
        <f t="shared" si="79"/>
        <v>11400</v>
      </c>
      <c r="H2546" s="17">
        <f t="shared" si="80"/>
        <v>0</v>
      </c>
      <c r="I2546" s="21"/>
    </row>
    <row r="2547" spans="1:9" ht="15.75" x14ac:dyDescent="0.25">
      <c r="A2547" s="70">
        <v>42816</v>
      </c>
      <c r="B2547" s="71" t="s">
        <v>10367</v>
      </c>
      <c r="C2547" s="20">
        <v>105325</v>
      </c>
      <c r="D2547" s="4" t="s">
        <v>163</v>
      </c>
      <c r="E2547" s="17">
        <v>7041.6</v>
      </c>
      <c r="F2547" s="78">
        <v>42833</v>
      </c>
      <c r="G2547" s="17">
        <f t="shared" si="79"/>
        <v>7041.6</v>
      </c>
      <c r="H2547" s="17">
        <f t="shared" si="80"/>
        <v>0</v>
      </c>
      <c r="I2547" s="21"/>
    </row>
    <row r="2548" spans="1:9" ht="15.75" x14ac:dyDescent="0.25">
      <c r="A2548" s="70">
        <v>42816</v>
      </c>
      <c r="B2548" s="71" t="s">
        <v>10368</v>
      </c>
      <c r="C2548" s="20">
        <v>105326</v>
      </c>
      <c r="D2548" s="4" t="s">
        <v>145</v>
      </c>
      <c r="E2548" s="17">
        <v>22148</v>
      </c>
      <c r="F2548" s="78">
        <v>43062</v>
      </c>
      <c r="G2548" s="17">
        <f t="shared" si="79"/>
        <v>22148</v>
      </c>
      <c r="H2548" s="17">
        <f t="shared" si="80"/>
        <v>0</v>
      </c>
      <c r="I2548" s="21"/>
    </row>
    <row r="2549" spans="1:9" ht="15.75" x14ac:dyDescent="0.25">
      <c r="A2549" s="70">
        <v>42816</v>
      </c>
      <c r="B2549" s="71" t="s">
        <v>10369</v>
      </c>
      <c r="C2549" s="20">
        <v>105327</v>
      </c>
      <c r="D2549" s="4" t="s">
        <v>193</v>
      </c>
      <c r="E2549" s="17">
        <v>2040</v>
      </c>
      <c r="F2549" s="78">
        <v>43062</v>
      </c>
      <c r="G2549" s="17">
        <f t="shared" si="79"/>
        <v>2040</v>
      </c>
      <c r="H2549" s="17">
        <f t="shared" si="80"/>
        <v>0</v>
      </c>
      <c r="I2549" s="21"/>
    </row>
    <row r="2550" spans="1:9" ht="15.75" x14ac:dyDescent="0.25">
      <c r="A2550" s="70">
        <v>42816</v>
      </c>
      <c r="B2550" s="71" t="s">
        <v>10370</v>
      </c>
      <c r="C2550" s="20">
        <v>105328</v>
      </c>
      <c r="D2550" s="4" t="s">
        <v>182</v>
      </c>
      <c r="E2550" s="17">
        <v>2450</v>
      </c>
      <c r="F2550" s="78">
        <v>43062</v>
      </c>
      <c r="G2550" s="17">
        <f t="shared" si="79"/>
        <v>2450</v>
      </c>
      <c r="H2550" s="17">
        <f t="shared" si="80"/>
        <v>0</v>
      </c>
      <c r="I2550" s="21"/>
    </row>
    <row r="2551" spans="1:9" ht="15.75" x14ac:dyDescent="0.25">
      <c r="A2551" s="70">
        <v>42816</v>
      </c>
      <c r="B2551" s="71" t="s">
        <v>10371</v>
      </c>
      <c r="C2551" s="20">
        <v>105329</v>
      </c>
      <c r="D2551" s="4" t="s">
        <v>10372</v>
      </c>
      <c r="E2551" s="17">
        <v>1598</v>
      </c>
      <c r="F2551" s="78">
        <v>43062</v>
      </c>
      <c r="G2551" s="17">
        <f t="shared" si="79"/>
        <v>1598</v>
      </c>
      <c r="H2551" s="17">
        <f t="shared" si="80"/>
        <v>0</v>
      </c>
      <c r="I2551" s="21"/>
    </row>
    <row r="2552" spans="1:9" ht="15.75" x14ac:dyDescent="0.25">
      <c r="A2552" s="70">
        <v>42816</v>
      </c>
      <c r="B2552" s="71" t="s">
        <v>10373</v>
      </c>
      <c r="C2552" s="20">
        <v>105330</v>
      </c>
      <c r="D2552" s="4" t="s">
        <v>289</v>
      </c>
      <c r="E2552" s="17">
        <v>129251.8</v>
      </c>
      <c r="F2552" s="78">
        <v>42838</v>
      </c>
      <c r="G2552" s="17">
        <f t="shared" si="79"/>
        <v>129251.8</v>
      </c>
      <c r="H2552" s="17">
        <f t="shared" si="80"/>
        <v>0</v>
      </c>
      <c r="I2552" s="21"/>
    </row>
    <row r="2553" spans="1:9" ht="15.75" x14ac:dyDescent="0.25">
      <c r="A2553" s="70">
        <v>42816</v>
      </c>
      <c r="B2553" s="71" t="s">
        <v>10374</v>
      </c>
      <c r="C2553" s="20">
        <v>105331</v>
      </c>
      <c r="D2553" s="4" t="s">
        <v>133</v>
      </c>
      <c r="E2553" s="17">
        <v>42</v>
      </c>
      <c r="F2553" s="78">
        <v>42816</v>
      </c>
      <c r="G2553" s="17">
        <f t="shared" si="79"/>
        <v>42</v>
      </c>
      <c r="H2553" s="17">
        <f t="shared" si="80"/>
        <v>0</v>
      </c>
      <c r="I2553" s="21"/>
    </row>
    <row r="2554" spans="1:9" ht="15.75" x14ac:dyDescent="0.25">
      <c r="A2554" s="70">
        <v>42816</v>
      </c>
      <c r="B2554" s="71" t="s">
        <v>10375</v>
      </c>
      <c r="C2554" s="20">
        <v>105332</v>
      </c>
      <c r="D2554" s="4" t="s">
        <v>1310</v>
      </c>
      <c r="E2554" s="17">
        <v>5040</v>
      </c>
      <c r="F2554" s="78">
        <v>43062</v>
      </c>
      <c r="G2554" s="17">
        <f t="shared" si="79"/>
        <v>5040</v>
      </c>
      <c r="H2554" s="17">
        <f t="shared" si="80"/>
        <v>0</v>
      </c>
      <c r="I2554" s="21"/>
    </row>
    <row r="2555" spans="1:9" ht="15.75" x14ac:dyDescent="0.25">
      <c r="A2555" s="70">
        <v>42816</v>
      </c>
      <c r="B2555" s="71" t="s">
        <v>10376</v>
      </c>
      <c r="C2555" s="20">
        <v>105333</v>
      </c>
      <c r="D2555" s="4" t="s">
        <v>222</v>
      </c>
      <c r="E2555" s="17">
        <v>219153</v>
      </c>
      <c r="F2555" s="78">
        <v>42823</v>
      </c>
      <c r="G2555" s="17">
        <f t="shared" si="79"/>
        <v>219153</v>
      </c>
      <c r="H2555" s="17">
        <f t="shared" si="80"/>
        <v>0</v>
      </c>
      <c r="I2555" s="21"/>
    </row>
    <row r="2556" spans="1:9" ht="15.75" x14ac:dyDescent="0.25">
      <c r="A2556" s="70">
        <v>42816</v>
      </c>
      <c r="B2556" s="71" t="s">
        <v>10377</v>
      </c>
      <c r="C2556" s="20">
        <v>105334</v>
      </c>
      <c r="D2556" s="4" t="s">
        <v>5221</v>
      </c>
      <c r="E2556" s="17">
        <v>4400</v>
      </c>
      <c r="F2556" s="78">
        <v>42816</v>
      </c>
      <c r="G2556" s="17">
        <f t="shared" si="79"/>
        <v>4400</v>
      </c>
      <c r="H2556" s="17">
        <f t="shared" si="80"/>
        <v>0</v>
      </c>
      <c r="I2556" s="21"/>
    </row>
    <row r="2557" spans="1:9" ht="15.75" x14ac:dyDescent="0.25">
      <c r="A2557" s="70">
        <v>42816</v>
      </c>
      <c r="B2557" s="71" t="s">
        <v>10378</v>
      </c>
      <c r="C2557" s="20">
        <v>105335</v>
      </c>
      <c r="D2557" s="4" t="s">
        <v>405</v>
      </c>
      <c r="E2557" s="17">
        <v>3061.8</v>
      </c>
      <c r="F2557" s="78">
        <v>42816</v>
      </c>
      <c r="G2557" s="17">
        <f t="shared" si="79"/>
        <v>3061.8</v>
      </c>
      <c r="H2557" s="17">
        <f t="shared" si="80"/>
        <v>0</v>
      </c>
      <c r="I2557" s="21"/>
    </row>
    <row r="2558" spans="1:9" ht="15.75" x14ac:dyDescent="0.25">
      <c r="A2558" s="70">
        <v>42816</v>
      </c>
      <c r="B2558" s="71" t="s">
        <v>10379</v>
      </c>
      <c r="C2558" s="20">
        <v>105336</v>
      </c>
      <c r="D2558" s="4" t="s">
        <v>5221</v>
      </c>
      <c r="E2558" s="17">
        <v>6351</v>
      </c>
      <c r="F2558" s="78">
        <v>42816</v>
      </c>
      <c r="G2558" s="17">
        <f t="shared" si="79"/>
        <v>6351</v>
      </c>
      <c r="H2558" s="17">
        <f t="shared" si="80"/>
        <v>0</v>
      </c>
      <c r="I2558" s="21"/>
    </row>
    <row r="2559" spans="1:9" ht="15.75" x14ac:dyDescent="0.25">
      <c r="A2559" s="70">
        <v>42816</v>
      </c>
      <c r="B2559" s="71" t="s">
        <v>10380</v>
      </c>
      <c r="C2559" s="20">
        <v>105337</v>
      </c>
      <c r="D2559" s="4" t="s">
        <v>697</v>
      </c>
      <c r="E2559" s="17">
        <v>40331.599999999999</v>
      </c>
      <c r="F2559" s="78">
        <v>42832</v>
      </c>
      <c r="G2559" s="17">
        <f t="shared" si="79"/>
        <v>40331.599999999999</v>
      </c>
      <c r="H2559" s="17">
        <f t="shared" si="80"/>
        <v>0</v>
      </c>
      <c r="I2559" s="21"/>
    </row>
    <row r="2560" spans="1:9" ht="15.75" x14ac:dyDescent="0.25">
      <c r="A2560" s="70">
        <v>42816</v>
      </c>
      <c r="B2560" s="71" t="s">
        <v>10381</v>
      </c>
      <c r="C2560" s="20">
        <v>105338</v>
      </c>
      <c r="D2560" s="4" t="s">
        <v>352</v>
      </c>
      <c r="E2560" s="17">
        <v>1759.4</v>
      </c>
      <c r="F2560" s="78">
        <v>42816</v>
      </c>
      <c r="G2560" s="17">
        <f t="shared" si="79"/>
        <v>1759.4</v>
      </c>
      <c r="H2560" s="17">
        <f t="shared" si="80"/>
        <v>0</v>
      </c>
      <c r="I2560" s="21"/>
    </row>
    <row r="2561" spans="1:9" ht="15.75" x14ac:dyDescent="0.25">
      <c r="A2561" s="70">
        <v>42816</v>
      </c>
      <c r="B2561" s="71" t="s">
        <v>10382</v>
      </c>
      <c r="C2561" s="20">
        <v>105339</v>
      </c>
      <c r="D2561" s="4" t="s">
        <v>115</v>
      </c>
      <c r="E2561" s="17">
        <v>160.80000000000001</v>
      </c>
      <c r="F2561" s="78">
        <v>42816</v>
      </c>
      <c r="G2561" s="17">
        <f t="shared" si="79"/>
        <v>160.80000000000001</v>
      </c>
      <c r="H2561" s="17">
        <f t="shared" si="80"/>
        <v>0</v>
      </c>
      <c r="I2561" s="21"/>
    </row>
    <row r="2562" spans="1:9" ht="15.75" x14ac:dyDescent="0.25">
      <c r="A2562" s="70">
        <v>42816</v>
      </c>
      <c r="B2562" s="71" t="s">
        <v>10383</v>
      </c>
      <c r="C2562" s="20">
        <v>105340</v>
      </c>
      <c r="D2562" s="4" t="s">
        <v>3361</v>
      </c>
      <c r="E2562" s="17">
        <v>2483.1999999999998</v>
      </c>
      <c r="F2562" s="78">
        <v>42816</v>
      </c>
      <c r="G2562" s="17">
        <f t="shared" si="79"/>
        <v>2483.1999999999998</v>
      </c>
      <c r="H2562" s="17">
        <f t="shared" si="80"/>
        <v>0</v>
      </c>
      <c r="I2562" s="21"/>
    </row>
    <row r="2563" spans="1:9" ht="15.75" x14ac:dyDescent="0.25">
      <c r="A2563" s="70">
        <v>42816</v>
      </c>
      <c r="B2563" s="71" t="s">
        <v>10384</v>
      </c>
      <c r="C2563" s="20">
        <v>105341</v>
      </c>
      <c r="D2563" s="4" t="s">
        <v>523</v>
      </c>
      <c r="E2563" s="17">
        <v>31628.400000000001</v>
      </c>
      <c r="F2563" s="78">
        <v>42826</v>
      </c>
      <c r="G2563" s="17">
        <f t="shared" si="79"/>
        <v>31628.400000000001</v>
      </c>
      <c r="H2563" s="17">
        <f t="shared" si="80"/>
        <v>0</v>
      </c>
      <c r="I2563" s="21"/>
    </row>
    <row r="2564" spans="1:9" ht="15.75" x14ac:dyDescent="0.25">
      <c r="A2564" s="70">
        <v>42816</v>
      </c>
      <c r="B2564" s="71" t="s">
        <v>10385</v>
      </c>
      <c r="C2564" s="20">
        <v>105342</v>
      </c>
      <c r="D2564" s="4" t="s">
        <v>222</v>
      </c>
      <c r="E2564" s="17">
        <v>191719</v>
      </c>
      <c r="F2564" s="78">
        <v>42823</v>
      </c>
      <c r="G2564" s="17">
        <f t="shared" ref="G2564:G2627" si="81">E2564</f>
        <v>191719</v>
      </c>
      <c r="H2564" s="17">
        <f t="shared" ref="H2564:H2627" si="82">E2564-G2564</f>
        <v>0</v>
      </c>
      <c r="I2564" s="21"/>
    </row>
    <row r="2565" spans="1:9" ht="15.75" x14ac:dyDescent="0.25">
      <c r="A2565" s="70">
        <v>42816</v>
      </c>
      <c r="B2565" s="71" t="s">
        <v>10386</v>
      </c>
      <c r="C2565" s="20">
        <v>105343</v>
      </c>
      <c r="D2565" s="4" t="s">
        <v>9909</v>
      </c>
      <c r="E2565" s="17">
        <v>5188.3999999999996</v>
      </c>
      <c r="F2565" s="78">
        <v>42816</v>
      </c>
      <c r="G2565" s="17">
        <f t="shared" si="81"/>
        <v>5188.3999999999996</v>
      </c>
      <c r="H2565" s="17">
        <f t="shared" si="82"/>
        <v>0</v>
      </c>
      <c r="I2565" s="21"/>
    </row>
    <row r="2566" spans="1:9" ht="15.75" x14ac:dyDescent="0.25">
      <c r="A2566" s="70">
        <v>42816</v>
      </c>
      <c r="B2566" s="71" t="s">
        <v>10387</v>
      </c>
      <c r="C2566" s="20">
        <v>105344</v>
      </c>
      <c r="D2566" s="4" t="s">
        <v>358</v>
      </c>
      <c r="E2566" s="17">
        <v>32366.06</v>
      </c>
      <c r="F2566" s="78">
        <v>43062</v>
      </c>
      <c r="G2566" s="17">
        <f t="shared" si="81"/>
        <v>32366.06</v>
      </c>
      <c r="H2566" s="17">
        <f t="shared" si="82"/>
        <v>0</v>
      </c>
      <c r="I2566" s="21"/>
    </row>
    <row r="2567" spans="1:9" ht="15.75" x14ac:dyDescent="0.25">
      <c r="A2567" s="70">
        <v>42816</v>
      </c>
      <c r="B2567" s="71" t="s">
        <v>10388</v>
      </c>
      <c r="C2567" s="20">
        <v>105345</v>
      </c>
      <c r="D2567" s="4" t="s">
        <v>205</v>
      </c>
      <c r="E2567" s="17">
        <v>33415.800000000003</v>
      </c>
      <c r="F2567" s="78">
        <v>42847</v>
      </c>
      <c r="G2567" s="17">
        <f t="shared" si="81"/>
        <v>33415.800000000003</v>
      </c>
      <c r="H2567" s="17">
        <f t="shared" si="82"/>
        <v>0</v>
      </c>
      <c r="I2567" s="21"/>
    </row>
    <row r="2568" spans="1:9" ht="15.75" x14ac:dyDescent="0.25">
      <c r="A2568" s="70">
        <v>42816</v>
      </c>
      <c r="B2568" s="71" t="s">
        <v>10389</v>
      </c>
      <c r="C2568" s="20">
        <v>105346</v>
      </c>
      <c r="D2568" s="4" t="s">
        <v>509</v>
      </c>
      <c r="E2568" s="17">
        <v>13527</v>
      </c>
      <c r="F2568" s="78">
        <v>42823</v>
      </c>
      <c r="G2568" s="17">
        <f t="shared" si="81"/>
        <v>13527</v>
      </c>
      <c r="H2568" s="17">
        <f t="shared" si="82"/>
        <v>0</v>
      </c>
      <c r="I2568" s="21"/>
    </row>
    <row r="2569" spans="1:9" ht="15.75" x14ac:dyDescent="0.25">
      <c r="A2569" s="70">
        <v>42816</v>
      </c>
      <c r="B2569" s="71" t="s">
        <v>10390</v>
      </c>
      <c r="C2569" s="20">
        <v>105347</v>
      </c>
      <c r="D2569" s="4" t="s">
        <v>1126</v>
      </c>
      <c r="E2569" s="17">
        <v>3365.3</v>
      </c>
      <c r="F2569" s="78">
        <v>43062</v>
      </c>
      <c r="G2569" s="17">
        <f t="shared" si="81"/>
        <v>3365.3</v>
      </c>
      <c r="H2569" s="17">
        <f t="shared" si="82"/>
        <v>0</v>
      </c>
      <c r="I2569" s="21"/>
    </row>
    <row r="2570" spans="1:9" ht="15.75" x14ac:dyDescent="0.25">
      <c r="A2570" s="70">
        <v>42816</v>
      </c>
      <c r="B2570" s="71" t="s">
        <v>10391</v>
      </c>
      <c r="C2570" s="20">
        <v>105348</v>
      </c>
      <c r="D2570" s="4" t="s">
        <v>923</v>
      </c>
      <c r="E2570" s="17">
        <v>23019.200000000001</v>
      </c>
      <c r="F2570" s="78">
        <v>42821</v>
      </c>
      <c r="G2570" s="17">
        <f t="shared" si="81"/>
        <v>23019.200000000001</v>
      </c>
      <c r="H2570" s="17">
        <f t="shared" si="82"/>
        <v>0</v>
      </c>
      <c r="I2570" s="21"/>
    </row>
    <row r="2571" spans="1:9" ht="15.75" x14ac:dyDescent="0.25">
      <c r="A2571" s="70">
        <v>42816</v>
      </c>
      <c r="B2571" s="71" t="s">
        <v>10392</v>
      </c>
      <c r="C2571" s="20">
        <v>105349</v>
      </c>
      <c r="D2571" s="4" t="s">
        <v>236</v>
      </c>
      <c r="E2571" s="17">
        <v>32724</v>
      </c>
      <c r="F2571" s="78">
        <v>42824</v>
      </c>
      <c r="G2571" s="17">
        <f t="shared" si="81"/>
        <v>32724</v>
      </c>
      <c r="H2571" s="17">
        <f t="shared" si="82"/>
        <v>0</v>
      </c>
      <c r="I2571" s="21"/>
    </row>
    <row r="2572" spans="1:9" ht="15.75" x14ac:dyDescent="0.25">
      <c r="A2572" s="70">
        <v>42816</v>
      </c>
      <c r="B2572" s="71" t="s">
        <v>10393</v>
      </c>
      <c r="C2572" s="20">
        <v>105350</v>
      </c>
      <c r="D2572" s="4" t="s">
        <v>55</v>
      </c>
      <c r="E2572" s="17">
        <v>6831.2</v>
      </c>
      <c r="F2572" s="78">
        <v>42816</v>
      </c>
      <c r="G2572" s="17">
        <f t="shared" si="81"/>
        <v>6831.2</v>
      </c>
      <c r="H2572" s="17">
        <f t="shared" si="82"/>
        <v>0</v>
      </c>
      <c r="I2572" s="21"/>
    </row>
    <row r="2573" spans="1:9" ht="15.75" x14ac:dyDescent="0.25">
      <c r="A2573" s="70">
        <v>42816</v>
      </c>
      <c r="B2573" s="71" t="s">
        <v>10394</v>
      </c>
      <c r="C2573" s="20">
        <v>105351</v>
      </c>
      <c r="D2573" s="4" t="s">
        <v>10</v>
      </c>
      <c r="E2573" s="17">
        <v>240129.56</v>
      </c>
      <c r="F2573" s="83" t="s">
        <v>10395</v>
      </c>
      <c r="G2573" s="22">
        <f>106836.07+133293.49</f>
        <v>240129.56</v>
      </c>
      <c r="H2573" s="22">
        <f t="shared" si="82"/>
        <v>0</v>
      </c>
      <c r="I2573" s="21"/>
    </row>
    <row r="2574" spans="1:9" ht="15.75" x14ac:dyDescent="0.25">
      <c r="A2574" s="70">
        <v>42816</v>
      </c>
      <c r="B2574" s="71" t="s">
        <v>10396</v>
      </c>
      <c r="C2574" s="20">
        <v>105352</v>
      </c>
      <c r="D2574" s="4" t="s">
        <v>3219</v>
      </c>
      <c r="E2574" s="17">
        <v>33393</v>
      </c>
      <c r="F2574" s="78">
        <v>42816</v>
      </c>
      <c r="G2574" s="17">
        <f t="shared" si="81"/>
        <v>33393</v>
      </c>
      <c r="H2574" s="17">
        <f t="shared" si="82"/>
        <v>0</v>
      </c>
      <c r="I2574" s="21"/>
    </row>
    <row r="2575" spans="1:9" ht="15.75" x14ac:dyDescent="0.25">
      <c r="A2575" s="70">
        <v>42816</v>
      </c>
      <c r="B2575" s="71" t="s">
        <v>10397</v>
      </c>
      <c r="C2575" s="20">
        <v>105353</v>
      </c>
      <c r="D2575" s="4" t="s">
        <v>10</v>
      </c>
      <c r="E2575" s="17">
        <v>88897.5</v>
      </c>
      <c r="F2575" s="78">
        <v>42821</v>
      </c>
      <c r="G2575" s="17">
        <f t="shared" si="81"/>
        <v>88897.5</v>
      </c>
      <c r="H2575" s="17">
        <f t="shared" si="82"/>
        <v>0</v>
      </c>
      <c r="I2575" s="21"/>
    </row>
    <row r="2576" spans="1:9" ht="15.75" x14ac:dyDescent="0.25">
      <c r="A2576" s="70">
        <v>42816</v>
      </c>
      <c r="B2576" s="71" t="s">
        <v>10398</v>
      </c>
      <c r="C2576" s="20">
        <v>105354</v>
      </c>
      <c r="D2576" s="4" t="s">
        <v>10</v>
      </c>
      <c r="E2576" s="17">
        <v>21584</v>
      </c>
      <c r="F2576" s="78">
        <v>42821</v>
      </c>
      <c r="G2576" s="17">
        <f t="shared" si="81"/>
        <v>21584</v>
      </c>
      <c r="H2576" s="17">
        <f t="shared" si="82"/>
        <v>0</v>
      </c>
      <c r="I2576" s="21"/>
    </row>
    <row r="2577" spans="1:9" ht="15.75" x14ac:dyDescent="0.25">
      <c r="A2577" s="70">
        <v>42816</v>
      </c>
      <c r="B2577" s="71" t="s">
        <v>10399</v>
      </c>
      <c r="C2577" s="20">
        <v>105355</v>
      </c>
      <c r="D2577" s="4" t="s">
        <v>220</v>
      </c>
      <c r="E2577" s="17">
        <v>2108.6</v>
      </c>
      <c r="F2577" s="78">
        <v>42816</v>
      </c>
      <c r="G2577" s="17">
        <f t="shared" si="81"/>
        <v>2108.6</v>
      </c>
      <c r="H2577" s="17">
        <f t="shared" si="82"/>
        <v>0</v>
      </c>
      <c r="I2577" s="21"/>
    </row>
    <row r="2578" spans="1:9" ht="15.75" x14ac:dyDescent="0.25">
      <c r="A2578" s="70">
        <v>42817</v>
      </c>
      <c r="B2578" s="71" t="s">
        <v>10400</v>
      </c>
      <c r="C2578" s="20">
        <v>105356</v>
      </c>
      <c r="D2578" s="4" t="s">
        <v>231</v>
      </c>
      <c r="E2578" s="17">
        <v>8247.9</v>
      </c>
      <c r="F2578" s="78">
        <v>42818</v>
      </c>
      <c r="G2578" s="17">
        <f t="shared" si="81"/>
        <v>8247.9</v>
      </c>
      <c r="H2578" s="17">
        <f t="shared" si="82"/>
        <v>0</v>
      </c>
      <c r="I2578" s="21"/>
    </row>
    <row r="2579" spans="1:9" ht="15.75" x14ac:dyDescent="0.25">
      <c r="A2579" s="70">
        <v>42817</v>
      </c>
      <c r="B2579" s="71" t="s">
        <v>10401</v>
      </c>
      <c r="C2579" s="20">
        <v>105357</v>
      </c>
      <c r="D2579" s="4" t="s">
        <v>231</v>
      </c>
      <c r="E2579" s="17">
        <v>35797.199999999997</v>
      </c>
      <c r="F2579" s="78">
        <v>42791</v>
      </c>
      <c r="G2579" s="17">
        <f t="shared" si="81"/>
        <v>35797.199999999997</v>
      </c>
      <c r="H2579" s="17">
        <f t="shared" si="82"/>
        <v>0</v>
      </c>
      <c r="I2579" s="21"/>
    </row>
    <row r="2580" spans="1:9" ht="15.75" x14ac:dyDescent="0.25">
      <c r="A2580" s="70">
        <v>42817</v>
      </c>
      <c r="B2580" s="71" t="s">
        <v>10402</v>
      </c>
      <c r="C2580" s="20">
        <v>105358</v>
      </c>
      <c r="D2580" s="15" t="s">
        <v>312</v>
      </c>
      <c r="E2580" s="16">
        <v>0</v>
      </c>
      <c r="F2580" s="145" t="s">
        <v>95</v>
      </c>
      <c r="G2580" s="16">
        <f t="shared" si="81"/>
        <v>0</v>
      </c>
      <c r="H2580" s="16">
        <f t="shared" si="82"/>
        <v>0</v>
      </c>
      <c r="I2580" s="21"/>
    </row>
    <row r="2581" spans="1:9" ht="15.75" x14ac:dyDescent="0.25">
      <c r="A2581" s="70">
        <v>42817</v>
      </c>
      <c r="B2581" s="71" t="s">
        <v>10403</v>
      </c>
      <c r="C2581" s="20">
        <v>105359</v>
      </c>
      <c r="D2581" s="4" t="s">
        <v>69</v>
      </c>
      <c r="E2581" s="17">
        <v>3205.2</v>
      </c>
      <c r="F2581" s="78">
        <v>43062</v>
      </c>
      <c r="G2581" s="17">
        <f t="shared" si="81"/>
        <v>3205.2</v>
      </c>
      <c r="H2581" s="17">
        <f t="shared" si="82"/>
        <v>0</v>
      </c>
      <c r="I2581" s="21"/>
    </row>
    <row r="2582" spans="1:9" ht="15.75" x14ac:dyDescent="0.25">
      <c r="A2582" s="70">
        <v>42817</v>
      </c>
      <c r="B2582" s="71" t="s">
        <v>10404</v>
      </c>
      <c r="C2582" s="20">
        <v>105360</v>
      </c>
      <c r="D2582" s="4" t="s">
        <v>312</v>
      </c>
      <c r="E2582" s="17">
        <v>64257.599999999999</v>
      </c>
      <c r="F2582" s="78">
        <v>42846</v>
      </c>
      <c r="G2582" s="17">
        <f t="shared" si="81"/>
        <v>64257.599999999999</v>
      </c>
      <c r="H2582" s="17">
        <f t="shared" si="82"/>
        <v>0</v>
      </c>
      <c r="I2582" s="21"/>
    </row>
    <row r="2583" spans="1:9" ht="15.75" x14ac:dyDescent="0.25">
      <c r="A2583" s="70">
        <v>42817</v>
      </c>
      <c r="B2583" s="71" t="s">
        <v>10405</v>
      </c>
      <c r="C2583" s="20">
        <v>105361</v>
      </c>
      <c r="D2583" s="4" t="s">
        <v>26</v>
      </c>
      <c r="E2583" s="17">
        <v>20635.8</v>
      </c>
      <c r="F2583" s="78">
        <v>43062</v>
      </c>
      <c r="G2583" s="17">
        <f t="shared" si="81"/>
        <v>20635.8</v>
      </c>
      <c r="H2583" s="17">
        <f t="shared" si="82"/>
        <v>0</v>
      </c>
      <c r="I2583" s="21"/>
    </row>
    <row r="2584" spans="1:9" ht="15.75" x14ac:dyDescent="0.25">
      <c r="A2584" s="70">
        <v>42817</v>
      </c>
      <c r="B2584" s="71" t="s">
        <v>10406</v>
      </c>
      <c r="C2584" s="20">
        <v>105362</v>
      </c>
      <c r="D2584" s="4" t="s">
        <v>55</v>
      </c>
      <c r="E2584" s="17">
        <v>14144</v>
      </c>
      <c r="F2584" s="78">
        <v>43062</v>
      </c>
      <c r="G2584" s="17">
        <f t="shared" si="81"/>
        <v>14144</v>
      </c>
      <c r="H2584" s="17">
        <f t="shared" si="82"/>
        <v>0</v>
      </c>
      <c r="I2584" s="21"/>
    </row>
    <row r="2585" spans="1:9" ht="15.75" x14ac:dyDescent="0.25">
      <c r="A2585" s="70">
        <v>42817</v>
      </c>
      <c r="B2585" s="71" t="s">
        <v>10407</v>
      </c>
      <c r="C2585" s="20">
        <v>105363</v>
      </c>
      <c r="D2585" s="4" t="s">
        <v>428</v>
      </c>
      <c r="E2585" s="17">
        <v>1500</v>
      </c>
      <c r="F2585" s="78">
        <v>42818</v>
      </c>
      <c r="G2585" s="17">
        <f t="shared" si="81"/>
        <v>1500</v>
      </c>
      <c r="H2585" s="17">
        <f t="shared" si="82"/>
        <v>0</v>
      </c>
      <c r="I2585" s="21"/>
    </row>
    <row r="2586" spans="1:9" ht="15.75" x14ac:dyDescent="0.25">
      <c r="A2586" s="70">
        <v>42817</v>
      </c>
      <c r="B2586" s="71" t="s">
        <v>10408</v>
      </c>
      <c r="C2586" s="20">
        <v>105364</v>
      </c>
      <c r="D2586" s="4" t="s">
        <v>32</v>
      </c>
      <c r="E2586" s="17">
        <v>5788.8</v>
      </c>
      <c r="F2586" s="78">
        <v>42824</v>
      </c>
      <c r="G2586" s="17">
        <f t="shared" si="81"/>
        <v>5788.8</v>
      </c>
      <c r="H2586" s="17">
        <f t="shared" si="82"/>
        <v>0</v>
      </c>
      <c r="I2586" s="21"/>
    </row>
    <row r="2587" spans="1:9" ht="15.75" x14ac:dyDescent="0.25">
      <c r="A2587" s="70">
        <v>42817</v>
      </c>
      <c r="B2587" s="71" t="s">
        <v>10409</v>
      </c>
      <c r="C2587" s="20">
        <v>105365</v>
      </c>
      <c r="D2587" s="4" t="s">
        <v>10</v>
      </c>
      <c r="E2587" s="17">
        <v>8324.7000000000007</v>
      </c>
      <c r="F2587" s="78">
        <v>42821</v>
      </c>
      <c r="G2587" s="17">
        <f t="shared" si="81"/>
        <v>8324.7000000000007</v>
      </c>
      <c r="H2587" s="17">
        <f t="shared" si="82"/>
        <v>0</v>
      </c>
      <c r="I2587" s="21"/>
    </row>
    <row r="2588" spans="1:9" ht="15.75" x14ac:dyDescent="0.25">
      <c r="A2588" s="70">
        <v>42817</v>
      </c>
      <c r="B2588" s="71" t="s">
        <v>10410</v>
      </c>
      <c r="C2588" s="20">
        <v>105366</v>
      </c>
      <c r="D2588" s="4" t="s">
        <v>30</v>
      </c>
      <c r="E2588" s="17">
        <v>4012.9</v>
      </c>
      <c r="F2588" s="78">
        <v>43062</v>
      </c>
      <c r="G2588" s="17">
        <f t="shared" si="81"/>
        <v>4012.9</v>
      </c>
      <c r="H2588" s="17">
        <f t="shared" si="82"/>
        <v>0</v>
      </c>
      <c r="I2588" s="21"/>
    </row>
    <row r="2589" spans="1:9" ht="15.75" x14ac:dyDescent="0.25">
      <c r="A2589" s="70">
        <v>42817</v>
      </c>
      <c r="B2589" s="71" t="s">
        <v>10411</v>
      </c>
      <c r="C2589" s="20">
        <v>105367</v>
      </c>
      <c r="D2589" s="4" t="s">
        <v>51</v>
      </c>
      <c r="E2589" s="17">
        <v>3306.6</v>
      </c>
      <c r="F2589" s="78">
        <v>42821</v>
      </c>
      <c r="G2589" s="17">
        <f t="shared" si="81"/>
        <v>3306.6</v>
      </c>
      <c r="H2589" s="17">
        <f t="shared" si="82"/>
        <v>0</v>
      </c>
      <c r="I2589" s="21"/>
    </row>
    <row r="2590" spans="1:9" ht="15.75" x14ac:dyDescent="0.25">
      <c r="A2590" s="70">
        <v>42817</v>
      </c>
      <c r="B2590" s="71" t="s">
        <v>10412</v>
      </c>
      <c r="C2590" s="20">
        <v>105368</v>
      </c>
      <c r="D2590" s="4" t="s">
        <v>28</v>
      </c>
      <c r="E2590" s="17">
        <v>4918.5</v>
      </c>
      <c r="F2590" s="78">
        <v>43062</v>
      </c>
      <c r="G2590" s="17">
        <f t="shared" si="81"/>
        <v>4918.5</v>
      </c>
      <c r="H2590" s="17">
        <f t="shared" si="82"/>
        <v>0</v>
      </c>
      <c r="I2590" s="21"/>
    </row>
    <row r="2591" spans="1:9" ht="15.75" x14ac:dyDescent="0.25">
      <c r="A2591" s="70">
        <v>42817</v>
      </c>
      <c r="B2591" s="71" t="s">
        <v>10413</v>
      </c>
      <c r="C2591" s="20">
        <v>105369</v>
      </c>
      <c r="D2591" s="4" t="s">
        <v>49</v>
      </c>
      <c r="E2591" s="17">
        <v>5973</v>
      </c>
      <c r="F2591" s="78">
        <v>42818</v>
      </c>
      <c r="G2591" s="17">
        <f t="shared" si="81"/>
        <v>5973</v>
      </c>
      <c r="H2591" s="17">
        <f t="shared" si="82"/>
        <v>0</v>
      </c>
      <c r="I2591" s="21"/>
    </row>
    <row r="2592" spans="1:9" ht="15.75" x14ac:dyDescent="0.25">
      <c r="A2592" s="70">
        <v>42817</v>
      </c>
      <c r="B2592" s="71" t="s">
        <v>10414</v>
      </c>
      <c r="C2592" s="20">
        <v>105370</v>
      </c>
      <c r="D2592" s="4" t="s">
        <v>236</v>
      </c>
      <c r="E2592" s="17">
        <v>31024.799999999999</v>
      </c>
      <c r="F2592" s="78">
        <v>42824</v>
      </c>
      <c r="G2592" s="17">
        <f t="shared" si="81"/>
        <v>31024.799999999999</v>
      </c>
      <c r="H2592" s="17">
        <f t="shared" si="82"/>
        <v>0</v>
      </c>
      <c r="I2592" s="21"/>
    </row>
    <row r="2593" spans="1:9" ht="15.75" x14ac:dyDescent="0.25">
      <c r="A2593" s="70">
        <v>42817</v>
      </c>
      <c r="B2593" s="71" t="s">
        <v>10415</v>
      </c>
      <c r="C2593" s="20">
        <v>105371</v>
      </c>
      <c r="D2593" s="4" t="s">
        <v>38</v>
      </c>
      <c r="E2593" s="17">
        <v>2921.2</v>
      </c>
      <c r="F2593" s="83" t="s">
        <v>10416</v>
      </c>
      <c r="G2593" s="22">
        <f>2000+921.2</f>
        <v>2921.2</v>
      </c>
      <c r="H2593" s="22">
        <f t="shared" si="82"/>
        <v>0</v>
      </c>
      <c r="I2593" s="21"/>
    </row>
    <row r="2594" spans="1:9" ht="15.75" x14ac:dyDescent="0.25">
      <c r="A2594" s="70">
        <v>42817</v>
      </c>
      <c r="B2594" s="71" t="s">
        <v>10417</v>
      </c>
      <c r="C2594" s="20">
        <v>105372</v>
      </c>
      <c r="D2594" s="4" t="s">
        <v>10</v>
      </c>
      <c r="E2594" s="17">
        <v>17023.7</v>
      </c>
      <c r="F2594" s="78">
        <v>42821</v>
      </c>
      <c r="G2594" s="17">
        <f t="shared" si="81"/>
        <v>17023.7</v>
      </c>
      <c r="H2594" s="17">
        <f t="shared" si="82"/>
        <v>0</v>
      </c>
      <c r="I2594" s="21"/>
    </row>
    <row r="2595" spans="1:9" ht="15.75" x14ac:dyDescent="0.25">
      <c r="A2595" s="70">
        <v>42817</v>
      </c>
      <c r="B2595" s="71" t="s">
        <v>10418</v>
      </c>
      <c r="C2595" s="20">
        <v>105373</v>
      </c>
      <c r="D2595" s="4" t="s">
        <v>71</v>
      </c>
      <c r="E2595" s="17">
        <v>2402</v>
      </c>
      <c r="F2595" s="78">
        <v>43062</v>
      </c>
      <c r="G2595" s="17">
        <f t="shared" si="81"/>
        <v>2402</v>
      </c>
      <c r="H2595" s="17">
        <f t="shared" si="82"/>
        <v>0</v>
      </c>
      <c r="I2595" s="21"/>
    </row>
    <row r="2596" spans="1:9" ht="15.75" x14ac:dyDescent="0.25">
      <c r="A2596" s="70">
        <v>42817</v>
      </c>
      <c r="B2596" s="71" t="s">
        <v>10419</v>
      </c>
      <c r="C2596" s="20">
        <v>105374</v>
      </c>
      <c r="D2596" s="4" t="s">
        <v>17</v>
      </c>
      <c r="E2596" s="17">
        <v>2450</v>
      </c>
      <c r="F2596" s="78">
        <v>43062</v>
      </c>
      <c r="G2596" s="17">
        <f t="shared" si="81"/>
        <v>2450</v>
      </c>
      <c r="H2596" s="17">
        <f t="shared" si="82"/>
        <v>0</v>
      </c>
      <c r="I2596" s="21"/>
    </row>
    <row r="2597" spans="1:9" ht="15.75" x14ac:dyDescent="0.25">
      <c r="A2597" s="70">
        <v>42817</v>
      </c>
      <c r="B2597" s="71" t="s">
        <v>10420</v>
      </c>
      <c r="C2597" s="20">
        <v>105375</v>
      </c>
      <c r="D2597" s="4" t="s">
        <v>272</v>
      </c>
      <c r="E2597" s="17">
        <v>3078.9</v>
      </c>
      <c r="F2597" s="78">
        <v>42823</v>
      </c>
      <c r="G2597" s="17">
        <f t="shared" si="81"/>
        <v>3078.9</v>
      </c>
      <c r="H2597" s="17">
        <f t="shared" si="82"/>
        <v>0</v>
      </c>
      <c r="I2597" s="21"/>
    </row>
    <row r="2598" spans="1:9" ht="15.75" x14ac:dyDescent="0.25">
      <c r="A2598" s="70">
        <v>42817</v>
      </c>
      <c r="B2598" s="71" t="s">
        <v>10421</v>
      </c>
      <c r="C2598" s="20">
        <v>105376</v>
      </c>
      <c r="D2598" s="4" t="s">
        <v>270</v>
      </c>
      <c r="E2598" s="17">
        <v>4427.1000000000004</v>
      </c>
      <c r="F2598" s="78">
        <v>42823</v>
      </c>
      <c r="G2598" s="17">
        <f t="shared" si="81"/>
        <v>4427.1000000000004</v>
      </c>
      <c r="H2598" s="17">
        <f t="shared" si="82"/>
        <v>0</v>
      </c>
      <c r="I2598" s="21"/>
    </row>
    <row r="2599" spans="1:9" ht="15.75" x14ac:dyDescent="0.25">
      <c r="A2599" s="70">
        <v>42817</v>
      </c>
      <c r="B2599" s="71" t="s">
        <v>10422</v>
      </c>
      <c r="C2599" s="20">
        <v>105377</v>
      </c>
      <c r="D2599" s="4" t="s">
        <v>231</v>
      </c>
      <c r="E2599" s="17">
        <v>1760</v>
      </c>
      <c r="F2599" s="78">
        <v>42791</v>
      </c>
      <c r="G2599" s="17">
        <f t="shared" si="81"/>
        <v>1760</v>
      </c>
      <c r="H2599" s="17">
        <f t="shared" si="82"/>
        <v>0</v>
      </c>
      <c r="I2599" s="21"/>
    </row>
    <row r="2600" spans="1:9" ht="15.75" x14ac:dyDescent="0.25">
      <c r="A2600" s="70">
        <v>42817</v>
      </c>
      <c r="B2600" s="71" t="s">
        <v>10423</v>
      </c>
      <c r="C2600" s="20">
        <v>105378</v>
      </c>
      <c r="D2600" s="4" t="s">
        <v>432</v>
      </c>
      <c r="E2600" s="17">
        <v>12102.2</v>
      </c>
      <c r="F2600" s="78">
        <v>42823</v>
      </c>
      <c r="G2600" s="17">
        <f t="shared" si="81"/>
        <v>12102.2</v>
      </c>
      <c r="H2600" s="17">
        <f t="shared" si="82"/>
        <v>0</v>
      </c>
      <c r="I2600" s="21"/>
    </row>
    <row r="2601" spans="1:9" ht="15.75" x14ac:dyDescent="0.25">
      <c r="A2601" s="70">
        <v>42817</v>
      </c>
      <c r="B2601" s="71" t="s">
        <v>10424</v>
      </c>
      <c r="C2601" s="20">
        <v>105379</v>
      </c>
      <c r="D2601" s="4" t="s">
        <v>133</v>
      </c>
      <c r="E2601" s="17">
        <v>3330.8</v>
      </c>
      <c r="F2601" s="78">
        <v>43062</v>
      </c>
      <c r="G2601" s="17">
        <f t="shared" si="81"/>
        <v>3330.8</v>
      </c>
      <c r="H2601" s="17">
        <f t="shared" si="82"/>
        <v>0</v>
      </c>
      <c r="I2601" s="21"/>
    </row>
    <row r="2602" spans="1:9" ht="15.75" x14ac:dyDescent="0.25">
      <c r="A2602" s="70">
        <v>42817</v>
      </c>
      <c r="B2602" s="71" t="s">
        <v>10425</v>
      </c>
      <c r="C2602" s="20">
        <v>105380</v>
      </c>
      <c r="D2602" s="4" t="s">
        <v>250</v>
      </c>
      <c r="E2602" s="17">
        <v>9385.2000000000007</v>
      </c>
      <c r="F2602" s="78" t="s">
        <v>10426</v>
      </c>
      <c r="G2602" s="17">
        <f>6600+2785.2</f>
        <v>9385.2000000000007</v>
      </c>
      <c r="H2602" s="17">
        <f t="shared" si="82"/>
        <v>0</v>
      </c>
      <c r="I2602" s="21"/>
    </row>
    <row r="2603" spans="1:9" ht="15.75" x14ac:dyDescent="0.25">
      <c r="A2603" s="70">
        <v>42817</v>
      </c>
      <c r="B2603" s="71" t="s">
        <v>10427</v>
      </c>
      <c r="C2603" s="20">
        <v>105381</v>
      </c>
      <c r="D2603" s="15" t="s">
        <v>35</v>
      </c>
      <c r="E2603" s="16">
        <v>0</v>
      </c>
      <c r="F2603" s="145" t="s">
        <v>95</v>
      </c>
      <c r="G2603" s="16">
        <f t="shared" si="81"/>
        <v>0</v>
      </c>
      <c r="H2603" s="16">
        <f t="shared" si="82"/>
        <v>0</v>
      </c>
      <c r="I2603" s="21"/>
    </row>
    <row r="2604" spans="1:9" ht="15.75" x14ac:dyDescent="0.25">
      <c r="A2604" s="70">
        <v>42817</v>
      </c>
      <c r="B2604" s="71" t="s">
        <v>10428</v>
      </c>
      <c r="C2604" s="20">
        <v>105382</v>
      </c>
      <c r="D2604" s="4" t="s">
        <v>157</v>
      </c>
      <c r="E2604" s="17">
        <v>9965.4</v>
      </c>
      <c r="F2604" s="78">
        <v>43062</v>
      </c>
      <c r="G2604" s="17">
        <f t="shared" si="81"/>
        <v>9965.4</v>
      </c>
      <c r="H2604" s="17">
        <f t="shared" si="82"/>
        <v>0</v>
      </c>
      <c r="I2604" s="21"/>
    </row>
    <row r="2605" spans="1:9" ht="15.75" x14ac:dyDescent="0.25">
      <c r="A2605" s="70">
        <v>42817</v>
      </c>
      <c r="B2605" s="71" t="s">
        <v>10429</v>
      </c>
      <c r="C2605" s="20">
        <v>105383</v>
      </c>
      <c r="D2605" s="4" t="s">
        <v>35</v>
      </c>
      <c r="E2605" s="17">
        <v>8489.4500000000007</v>
      </c>
      <c r="F2605" s="78">
        <v>42821</v>
      </c>
      <c r="G2605" s="17">
        <f t="shared" si="81"/>
        <v>8489.4500000000007</v>
      </c>
      <c r="H2605" s="17">
        <f t="shared" si="82"/>
        <v>0</v>
      </c>
      <c r="I2605" s="21"/>
    </row>
    <row r="2606" spans="1:9" ht="15.75" x14ac:dyDescent="0.25">
      <c r="A2606" s="70">
        <v>42817</v>
      </c>
      <c r="B2606" s="71" t="s">
        <v>10430</v>
      </c>
      <c r="C2606" s="20">
        <v>105384</v>
      </c>
      <c r="D2606" s="4" t="s">
        <v>40</v>
      </c>
      <c r="E2606" s="17">
        <v>3663.4</v>
      </c>
      <c r="F2606" s="78">
        <v>42821</v>
      </c>
      <c r="G2606" s="17">
        <f t="shared" si="81"/>
        <v>3663.4</v>
      </c>
      <c r="H2606" s="17">
        <f t="shared" si="82"/>
        <v>0</v>
      </c>
      <c r="I2606" s="21"/>
    </row>
    <row r="2607" spans="1:9" ht="15.75" x14ac:dyDescent="0.25">
      <c r="A2607" s="70">
        <v>42817</v>
      </c>
      <c r="B2607" s="71" t="s">
        <v>10431</v>
      </c>
      <c r="C2607" s="20">
        <v>105385</v>
      </c>
      <c r="D2607" s="4" t="s">
        <v>236</v>
      </c>
      <c r="E2607" s="17">
        <v>32986.800000000003</v>
      </c>
      <c r="F2607" s="78">
        <v>42824</v>
      </c>
      <c r="G2607" s="17">
        <f t="shared" si="81"/>
        <v>32986.800000000003</v>
      </c>
      <c r="H2607" s="17">
        <f t="shared" si="82"/>
        <v>0</v>
      </c>
      <c r="I2607" s="21"/>
    </row>
    <row r="2608" spans="1:9" ht="15.75" x14ac:dyDescent="0.25">
      <c r="A2608" s="70">
        <v>42817</v>
      </c>
      <c r="B2608" s="71" t="s">
        <v>10432</v>
      </c>
      <c r="C2608" s="20">
        <v>105386</v>
      </c>
      <c r="D2608" s="4" t="s">
        <v>47</v>
      </c>
      <c r="E2608" s="17">
        <v>1939.1</v>
      </c>
      <c r="F2608" s="78">
        <v>43062</v>
      </c>
      <c r="G2608" s="17">
        <f t="shared" si="81"/>
        <v>1939.1</v>
      </c>
      <c r="H2608" s="17">
        <f t="shared" si="82"/>
        <v>0</v>
      </c>
      <c r="I2608" s="21"/>
    </row>
    <row r="2609" spans="1:9" ht="15.75" x14ac:dyDescent="0.25">
      <c r="A2609" s="70">
        <v>42817</v>
      </c>
      <c r="B2609" s="71" t="s">
        <v>10433</v>
      </c>
      <c r="C2609" s="20">
        <v>105387</v>
      </c>
      <c r="D2609" s="4" t="s">
        <v>43</v>
      </c>
      <c r="E2609" s="17">
        <v>4213.2</v>
      </c>
      <c r="F2609" s="78">
        <v>42821</v>
      </c>
      <c r="G2609" s="17">
        <f t="shared" si="81"/>
        <v>4213.2</v>
      </c>
      <c r="H2609" s="17">
        <f t="shared" si="82"/>
        <v>0</v>
      </c>
      <c r="I2609" s="21"/>
    </row>
    <row r="2610" spans="1:9" ht="15.75" x14ac:dyDescent="0.25">
      <c r="A2610" s="70">
        <v>42817</v>
      </c>
      <c r="B2610" s="71" t="s">
        <v>10434</v>
      </c>
      <c r="C2610" s="20">
        <v>105388</v>
      </c>
      <c r="D2610" s="4" t="s">
        <v>268</v>
      </c>
      <c r="E2610" s="17">
        <v>16216.2</v>
      </c>
      <c r="F2610" s="78">
        <v>42823</v>
      </c>
      <c r="G2610" s="17">
        <f t="shared" si="81"/>
        <v>16216.2</v>
      </c>
      <c r="H2610" s="17">
        <f t="shared" si="82"/>
        <v>0</v>
      </c>
      <c r="I2610" s="21"/>
    </row>
    <row r="2611" spans="1:9" ht="15.75" x14ac:dyDescent="0.25">
      <c r="A2611" s="70">
        <v>42817</v>
      </c>
      <c r="B2611" s="71" t="s">
        <v>10435</v>
      </c>
      <c r="C2611" s="20">
        <v>105389</v>
      </c>
      <c r="D2611" s="4" t="s">
        <v>30</v>
      </c>
      <c r="E2611" s="17">
        <v>6910</v>
      </c>
      <c r="F2611" s="144" t="s">
        <v>11502</v>
      </c>
      <c r="G2611" s="26">
        <f>6740</f>
        <v>6740</v>
      </c>
      <c r="H2611" s="26">
        <f t="shared" si="82"/>
        <v>170</v>
      </c>
      <c r="I2611" s="21"/>
    </row>
    <row r="2612" spans="1:9" ht="15.75" x14ac:dyDescent="0.25">
      <c r="A2612" s="70">
        <v>42817</v>
      </c>
      <c r="B2612" s="71" t="s">
        <v>10436</v>
      </c>
      <c r="C2612" s="20">
        <v>105390</v>
      </c>
      <c r="D2612" s="4" t="s">
        <v>30</v>
      </c>
      <c r="E2612" s="17">
        <v>18625.2</v>
      </c>
      <c r="F2612" s="78">
        <v>43062</v>
      </c>
      <c r="G2612" s="17">
        <f t="shared" si="81"/>
        <v>18625.2</v>
      </c>
      <c r="H2612" s="17">
        <f t="shared" si="82"/>
        <v>0</v>
      </c>
      <c r="I2612" s="21"/>
    </row>
    <row r="2613" spans="1:9" ht="15.75" x14ac:dyDescent="0.25">
      <c r="A2613" s="70">
        <v>42817</v>
      </c>
      <c r="B2613" s="71" t="s">
        <v>10437</v>
      </c>
      <c r="C2613" s="20">
        <v>105391</v>
      </c>
      <c r="D2613" s="4" t="s">
        <v>5234</v>
      </c>
      <c r="E2613" s="17">
        <v>12134.9</v>
      </c>
      <c r="F2613" s="78">
        <v>43062</v>
      </c>
      <c r="G2613" s="17">
        <f t="shared" si="81"/>
        <v>12134.9</v>
      </c>
      <c r="H2613" s="17">
        <f t="shared" si="82"/>
        <v>0</v>
      </c>
      <c r="I2613" s="21"/>
    </row>
    <row r="2614" spans="1:9" ht="15.75" x14ac:dyDescent="0.25">
      <c r="A2614" s="70">
        <v>42817</v>
      </c>
      <c r="B2614" s="71" t="s">
        <v>10438</v>
      </c>
      <c r="C2614" s="20">
        <v>105392</v>
      </c>
      <c r="D2614" s="4" t="s">
        <v>386</v>
      </c>
      <c r="E2614" s="17">
        <v>4970.3999999999996</v>
      </c>
      <c r="F2614" s="78">
        <v>43062</v>
      </c>
      <c r="G2614" s="17">
        <f t="shared" si="81"/>
        <v>4970.3999999999996</v>
      </c>
      <c r="H2614" s="17">
        <f t="shared" si="82"/>
        <v>0</v>
      </c>
      <c r="I2614" s="21"/>
    </row>
    <row r="2615" spans="1:9" ht="15.75" x14ac:dyDescent="0.25">
      <c r="A2615" s="70">
        <v>42817</v>
      </c>
      <c r="B2615" s="71" t="s">
        <v>10439</v>
      </c>
      <c r="C2615" s="20">
        <v>105393</v>
      </c>
      <c r="D2615" s="4" t="s">
        <v>10440</v>
      </c>
      <c r="E2615" s="17">
        <v>11907</v>
      </c>
      <c r="F2615" s="78">
        <v>43062</v>
      </c>
      <c r="G2615" s="17">
        <f t="shared" si="81"/>
        <v>11907</v>
      </c>
      <c r="H2615" s="17">
        <f t="shared" si="82"/>
        <v>0</v>
      </c>
      <c r="I2615" s="21"/>
    </row>
    <row r="2616" spans="1:9" ht="15.75" x14ac:dyDescent="0.25">
      <c r="A2616" s="70">
        <v>42817</v>
      </c>
      <c r="B2616" s="71" t="s">
        <v>10441</v>
      </c>
      <c r="C2616" s="20">
        <v>105394</v>
      </c>
      <c r="D2616" s="4" t="s">
        <v>21</v>
      </c>
      <c r="E2616" s="17">
        <v>64685</v>
      </c>
      <c r="F2616" s="78">
        <v>42832</v>
      </c>
      <c r="G2616" s="17">
        <f t="shared" si="81"/>
        <v>64685</v>
      </c>
      <c r="H2616" s="17">
        <f t="shared" si="82"/>
        <v>0</v>
      </c>
      <c r="I2616" s="21"/>
    </row>
    <row r="2617" spans="1:9" ht="15.75" x14ac:dyDescent="0.25">
      <c r="A2617" s="70">
        <v>42817</v>
      </c>
      <c r="B2617" s="71" t="s">
        <v>10442</v>
      </c>
      <c r="C2617" s="20">
        <v>105395</v>
      </c>
      <c r="D2617" s="4" t="s">
        <v>1090</v>
      </c>
      <c r="E2617" s="17">
        <v>8731.1</v>
      </c>
      <c r="G2617" s="17">
        <f t="shared" si="81"/>
        <v>8731.1</v>
      </c>
      <c r="H2617" s="17">
        <f t="shared" si="82"/>
        <v>0</v>
      </c>
      <c r="I2617" s="21"/>
    </row>
    <row r="2618" spans="1:9" ht="15.75" x14ac:dyDescent="0.25">
      <c r="A2618" s="70">
        <v>42817</v>
      </c>
      <c r="B2618" s="71" t="s">
        <v>10443</v>
      </c>
      <c r="C2618" s="20">
        <v>105396</v>
      </c>
      <c r="D2618" s="4" t="s">
        <v>240</v>
      </c>
      <c r="E2618" s="17">
        <v>6412.8</v>
      </c>
      <c r="F2618" s="78">
        <v>43062</v>
      </c>
      <c r="G2618" s="17">
        <f t="shared" si="81"/>
        <v>6412.8</v>
      </c>
      <c r="H2618" s="17">
        <f t="shared" si="82"/>
        <v>0</v>
      </c>
      <c r="I2618" s="21"/>
    </row>
    <row r="2619" spans="1:9" ht="15.75" x14ac:dyDescent="0.25">
      <c r="A2619" s="70">
        <v>42817</v>
      </c>
      <c r="B2619" s="71" t="s">
        <v>10444</v>
      </c>
      <c r="C2619" s="20">
        <v>105397</v>
      </c>
      <c r="D2619" s="4" t="s">
        <v>79</v>
      </c>
      <c r="E2619" s="17">
        <v>3318.6</v>
      </c>
      <c r="G2619" s="17">
        <f t="shared" si="81"/>
        <v>3318.6</v>
      </c>
      <c r="H2619" s="17">
        <f t="shared" si="82"/>
        <v>0</v>
      </c>
      <c r="I2619" s="21"/>
    </row>
    <row r="2620" spans="1:9" ht="15.75" x14ac:dyDescent="0.25">
      <c r="A2620" s="70">
        <v>42817</v>
      </c>
      <c r="B2620" s="71" t="s">
        <v>10445</v>
      </c>
      <c r="C2620" s="20">
        <v>105398</v>
      </c>
      <c r="D2620" s="4" t="s">
        <v>120</v>
      </c>
      <c r="E2620" s="17">
        <v>1360</v>
      </c>
      <c r="F2620" s="78">
        <v>43062</v>
      </c>
      <c r="G2620" s="17">
        <f t="shared" si="81"/>
        <v>1360</v>
      </c>
      <c r="H2620" s="17">
        <f t="shared" si="82"/>
        <v>0</v>
      </c>
      <c r="I2620" s="21"/>
    </row>
    <row r="2621" spans="1:9" ht="15.75" x14ac:dyDescent="0.25">
      <c r="A2621" s="70">
        <v>42817</v>
      </c>
      <c r="B2621" s="71" t="s">
        <v>10446</v>
      </c>
      <c r="C2621" s="20">
        <v>105399</v>
      </c>
      <c r="D2621" s="4" t="s">
        <v>188</v>
      </c>
      <c r="E2621" s="17">
        <v>3313.2</v>
      </c>
      <c r="F2621" s="78">
        <v>43062</v>
      </c>
      <c r="G2621" s="17">
        <f t="shared" si="81"/>
        <v>3313.2</v>
      </c>
      <c r="H2621" s="17">
        <f t="shared" si="82"/>
        <v>0</v>
      </c>
      <c r="I2621" s="21"/>
    </row>
    <row r="2622" spans="1:9" ht="15.75" x14ac:dyDescent="0.25">
      <c r="A2622" s="70">
        <v>42817</v>
      </c>
      <c r="B2622" s="71" t="s">
        <v>10447</v>
      </c>
      <c r="C2622" s="20">
        <v>105400</v>
      </c>
      <c r="D2622" s="4" t="s">
        <v>57</v>
      </c>
      <c r="E2622" s="17">
        <v>637</v>
      </c>
      <c r="F2622" s="78">
        <v>43062</v>
      </c>
      <c r="G2622" s="17">
        <f t="shared" si="81"/>
        <v>637</v>
      </c>
      <c r="H2622" s="17">
        <f t="shared" si="82"/>
        <v>0</v>
      </c>
      <c r="I2622" s="21"/>
    </row>
    <row r="2623" spans="1:9" ht="15.75" x14ac:dyDescent="0.25">
      <c r="A2623" s="70">
        <v>42817</v>
      </c>
      <c r="B2623" s="71" t="s">
        <v>10448</v>
      </c>
      <c r="C2623" s="20">
        <v>105401</v>
      </c>
      <c r="D2623" s="4" t="s">
        <v>693</v>
      </c>
      <c r="E2623" s="17">
        <v>15060</v>
      </c>
      <c r="F2623" s="78">
        <v>42822</v>
      </c>
      <c r="G2623" s="17">
        <f t="shared" si="81"/>
        <v>15060</v>
      </c>
      <c r="H2623" s="17">
        <f t="shared" si="82"/>
        <v>0</v>
      </c>
      <c r="I2623" s="21"/>
    </row>
    <row r="2624" spans="1:9" ht="15.75" x14ac:dyDescent="0.25">
      <c r="A2624" s="70">
        <v>42817</v>
      </c>
      <c r="B2624" s="71" t="s">
        <v>10449</v>
      </c>
      <c r="C2624" s="20">
        <v>105402</v>
      </c>
      <c r="D2624" s="4" t="s">
        <v>133</v>
      </c>
      <c r="E2624" s="17">
        <v>19018.8</v>
      </c>
      <c r="F2624" s="78">
        <v>42824</v>
      </c>
      <c r="G2624" s="17">
        <f t="shared" si="81"/>
        <v>19018.8</v>
      </c>
      <c r="H2624" s="17">
        <f t="shared" si="82"/>
        <v>0</v>
      </c>
      <c r="I2624" s="21"/>
    </row>
    <row r="2625" spans="1:9" ht="15.75" x14ac:dyDescent="0.25">
      <c r="A2625" s="70">
        <v>42817</v>
      </c>
      <c r="B2625" s="71" t="s">
        <v>10450</v>
      </c>
      <c r="C2625" s="20">
        <v>105403</v>
      </c>
      <c r="D2625" s="4" t="s">
        <v>45</v>
      </c>
      <c r="E2625" s="17">
        <v>1808.8</v>
      </c>
      <c r="F2625" s="78">
        <v>43062</v>
      </c>
      <c r="G2625" s="17">
        <f t="shared" si="81"/>
        <v>1808.8</v>
      </c>
      <c r="H2625" s="17">
        <f t="shared" si="82"/>
        <v>0</v>
      </c>
      <c r="I2625" s="21"/>
    </row>
    <row r="2626" spans="1:9" ht="15.75" x14ac:dyDescent="0.25">
      <c r="A2626" s="70">
        <v>42817</v>
      </c>
      <c r="B2626" s="71" t="s">
        <v>10451</v>
      </c>
      <c r="C2626" s="20">
        <v>105404</v>
      </c>
      <c r="D2626" s="4" t="s">
        <v>30</v>
      </c>
      <c r="E2626" s="17">
        <v>1888.7</v>
      </c>
      <c r="G2626" s="17">
        <f t="shared" si="81"/>
        <v>1888.7</v>
      </c>
      <c r="H2626" s="17">
        <f t="shared" si="82"/>
        <v>0</v>
      </c>
      <c r="I2626" s="21"/>
    </row>
    <row r="2627" spans="1:9" ht="15.75" x14ac:dyDescent="0.25">
      <c r="A2627" s="70">
        <v>42817</v>
      </c>
      <c r="B2627" s="71" t="s">
        <v>10452</v>
      </c>
      <c r="C2627" s="20">
        <v>105405</v>
      </c>
      <c r="D2627" s="4" t="s">
        <v>492</v>
      </c>
      <c r="E2627" s="17">
        <v>12004.4</v>
      </c>
      <c r="F2627" s="78">
        <v>42791</v>
      </c>
      <c r="G2627" s="17">
        <f t="shared" si="81"/>
        <v>12004.4</v>
      </c>
      <c r="H2627" s="17">
        <f t="shared" si="82"/>
        <v>0</v>
      </c>
      <c r="I2627" s="21"/>
    </row>
    <row r="2628" spans="1:9" ht="15.75" x14ac:dyDescent="0.25">
      <c r="A2628" s="70">
        <v>42817</v>
      </c>
      <c r="B2628" s="71" t="s">
        <v>10453</v>
      </c>
      <c r="C2628" s="20">
        <v>105406</v>
      </c>
      <c r="D2628" s="4" t="s">
        <v>61</v>
      </c>
      <c r="E2628" s="17">
        <v>8910</v>
      </c>
      <c r="F2628" s="78">
        <v>43062</v>
      </c>
      <c r="G2628" s="17">
        <f t="shared" ref="G2628:G2691" si="83">E2628</f>
        <v>8910</v>
      </c>
      <c r="H2628" s="17">
        <f t="shared" ref="H2628:H2691" si="84">E2628-G2628</f>
        <v>0</v>
      </c>
      <c r="I2628" s="21"/>
    </row>
    <row r="2629" spans="1:9" ht="15.75" x14ac:dyDescent="0.25">
      <c r="A2629" s="70">
        <v>42817</v>
      </c>
      <c r="B2629" s="71" t="s">
        <v>10454</v>
      </c>
      <c r="C2629" s="20">
        <v>105407</v>
      </c>
      <c r="D2629" s="4" t="s">
        <v>61</v>
      </c>
      <c r="E2629" s="17">
        <v>1159.5999999999999</v>
      </c>
      <c r="F2629" s="78">
        <v>43062</v>
      </c>
      <c r="G2629" s="17">
        <f t="shared" si="83"/>
        <v>1159.5999999999999</v>
      </c>
      <c r="H2629" s="17">
        <f t="shared" si="84"/>
        <v>0</v>
      </c>
      <c r="I2629" s="21"/>
    </row>
    <row r="2630" spans="1:9" ht="15.75" x14ac:dyDescent="0.25">
      <c r="A2630" s="70">
        <v>42817</v>
      </c>
      <c r="B2630" s="71" t="s">
        <v>10455</v>
      </c>
      <c r="C2630" s="20">
        <v>105408</v>
      </c>
      <c r="D2630" s="4" t="s">
        <v>208</v>
      </c>
      <c r="E2630" s="17">
        <v>18999.7</v>
      </c>
      <c r="F2630" s="78">
        <v>42822</v>
      </c>
      <c r="G2630" s="17">
        <f t="shared" si="83"/>
        <v>18999.7</v>
      </c>
      <c r="H2630" s="17">
        <f t="shared" si="84"/>
        <v>0</v>
      </c>
      <c r="I2630" s="21"/>
    </row>
    <row r="2631" spans="1:9" ht="15.75" x14ac:dyDescent="0.25">
      <c r="A2631" s="70">
        <v>42817</v>
      </c>
      <c r="B2631" s="71" t="s">
        <v>10456</v>
      </c>
      <c r="C2631" s="20">
        <v>105409</v>
      </c>
      <c r="D2631" s="4" t="s">
        <v>30</v>
      </c>
      <c r="E2631" s="17">
        <v>1949.9</v>
      </c>
      <c r="F2631" s="78">
        <v>43062</v>
      </c>
      <c r="G2631" s="17">
        <f t="shared" si="83"/>
        <v>1949.9</v>
      </c>
      <c r="H2631" s="17">
        <f t="shared" si="84"/>
        <v>0</v>
      </c>
      <c r="I2631" s="21"/>
    </row>
    <row r="2632" spans="1:9" ht="15.75" x14ac:dyDescent="0.25">
      <c r="A2632" s="70">
        <v>42817</v>
      </c>
      <c r="B2632" s="71" t="s">
        <v>10457</v>
      </c>
      <c r="C2632" s="20">
        <v>105410</v>
      </c>
      <c r="D2632" s="4" t="s">
        <v>30</v>
      </c>
      <c r="E2632" s="17">
        <v>720</v>
      </c>
      <c r="F2632" s="78">
        <v>43062</v>
      </c>
      <c r="G2632" s="17">
        <f t="shared" si="83"/>
        <v>720</v>
      </c>
      <c r="H2632" s="17">
        <f t="shared" si="84"/>
        <v>0</v>
      </c>
      <c r="I2632" s="21"/>
    </row>
    <row r="2633" spans="1:9" ht="15.75" x14ac:dyDescent="0.25">
      <c r="A2633" s="70">
        <v>42817</v>
      </c>
      <c r="B2633" s="71" t="s">
        <v>10458</v>
      </c>
      <c r="C2633" s="20">
        <v>105411</v>
      </c>
      <c r="D2633" s="4" t="s">
        <v>125</v>
      </c>
      <c r="E2633" s="17">
        <v>7363</v>
      </c>
      <c r="F2633" s="78">
        <v>43062</v>
      </c>
      <c r="G2633" s="17">
        <f t="shared" si="83"/>
        <v>7363</v>
      </c>
      <c r="H2633" s="17">
        <f t="shared" si="84"/>
        <v>0</v>
      </c>
      <c r="I2633" s="21"/>
    </row>
    <row r="2634" spans="1:9" ht="15.75" x14ac:dyDescent="0.25">
      <c r="A2634" s="70">
        <v>42817</v>
      </c>
      <c r="B2634" s="71" t="s">
        <v>10459</v>
      </c>
      <c r="C2634" s="20">
        <v>105412</v>
      </c>
      <c r="D2634" s="4" t="s">
        <v>53</v>
      </c>
      <c r="E2634" s="17">
        <v>1931.7</v>
      </c>
      <c r="F2634" s="78">
        <v>43062</v>
      </c>
      <c r="G2634" s="17">
        <f t="shared" si="83"/>
        <v>1931.7</v>
      </c>
      <c r="H2634" s="17">
        <f t="shared" si="84"/>
        <v>0</v>
      </c>
      <c r="I2634" s="21"/>
    </row>
    <row r="2635" spans="1:9" ht="15.75" x14ac:dyDescent="0.25">
      <c r="A2635" s="70">
        <v>42817</v>
      </c>
      <c r="B2635" s="71" t="s">
        <v>10460</v>
      </c>
      <c r="C2635" s="20">
        <v>105413</v>
      </c>
      <c r="D2635" s="4" t="s">
        <v>103</v>
      </c>
      <c r="E2635" s="17">
        <v>3691.4</v>
      </c>
      <c r="F2635" s="78">
        <v>42818</v>
      </c>
      <c r="G2635" s="17">
        <f t="shared" si="83"/>
        <v>3691.4</v>
      </c>
      <c r="H2635" s="17">
        <f t="shared" si="84"/>
        <v>0</v>
      </c>
      <c r="I2635" s="21"/>
    </row>
    <row r="2636" spans="1:9" ht="15.75" x14ac:dyDescent="0.25">
      <c r="A2636" s="70">
        <v>42817</v>
      </c>
      <c r="B2636" s="71" t="s">
        <v>10461</v>
      </c>
      <c r="C2636" s="20">
        <v>105414</v>
      </c>
      <c r="D2636" s="4" t="s">
        <v>2986</v>
      </c>
      <c r="E2636" s="17">
        <v>3041.5</v>
      </c>
      <c r="F2636" s="78">
        <v>43062</v>
      </c>
      <c r="G2636" s="17">
        <f t="shared" si="83"/>
        <v>3041.5</v>
      </c>
      <c r="H2636" s="17">
        <f t="shared" si="84"/>
        <v>0</v>
      </c>
      <c r="I2636" s="21"/>
    </row>
    <row r="2637" spans="1:9" ht="15.75" x14ac:dyDescent="0.25">
      <c r="A2637" s="70">
        <v>42817</v>
      </c>
      <c r="B2637" s="71" t="s">
        <v>10462</v>
      </c>
      <c r="C2637" s="20">
        <v>105415</v>
      </c>
      <c r="D2637" s="4" t="s">
        <v>122</v>
      </c>
      <c r="E2637" s="17">
        <v>15594</v>
      </c>
      <c r="F2637" s="78">
        <v>42824</v>
      </c>
      <c r="G2637" s="17">
        <f t="shared" si="83"/>
        <v>15594</v>
      </c>
      <c r="H2637" s="17">
        <f t="shared" si="84"/>
        <v>0</v>
      </c>
      <c r="I2637" s="21"/>
    </row>
    <row r="2638" spans="1:9" ht="15.75" x14ac:dyDescent="0.25">
      <c r="A2638" s="70">
        <v>42817</v>
      </c>
      <c r="B2638" s="71" t="s">
        <v>10463</v>
      </c>
      <c r="C2638" s="20">
        <v>105416</v>
      </c>
      <c r="D2638" s="4" t="s">
        <v>1830</v>
      </c>
      <c r="E2638" s="17">
        <v>6370</v>
      </c>
      <c r="F2638" s="78">
        <v>43062</v>
      </c>
      <c r="G2638" s="17">
        <f t="shared" si="83"/>
        <v>6370</v>
      </c>
      <c r="H2638" s="17">
        <f t="shared" si="84"/>
        <v>0</v>
      </c>
      <c r="I2638" s="21"/>
    </row>
    <row r="2639" spans="1:9" ht="15.75" x14ac:dyDescent="0.25">
      <c r="A2639" s="70">
        <v>42817</v>
      </c>
      <c r="B2639" s="71" t="s">
        <v>10464</v>
      </c>
      <c r="C2639" s="20">
        <v>105417</v>
      </c>
      <c r="D2639" s="4" t="s">
        <v>122</v>
      </c>
      <c r="E2639" s="17">
        <v>5662</v>
      </c>
      <c r="F2639" s="78">
        <v>42824</v>
      </c>
      <c r="G2639" s="17">
        <f t="shared" si="83"/>
        <v>5662</v>
      </c>
      <c r="H2639" s="17">
        <f t="shared" si="84"/>
        <v>0</v>
      </c>
      <c r="I2639" s="21"/>
    </row>
    <row r="2640" spans="1:9" ht="15.75" x14ac:dyDescent="0.25">
      <c r="A2640" s="70">
        <v>42817</v>
      </c>
      <c r="B2640" s="71" t="s">
        <v>10465</v>
      </c>
      <c r="C2640" s="20">
        <v>105418</v>
      </c>
      <c r="D2640" s="4" t="s">
        <v>99</v>
      </c>
      <c r="E2640" s="17">
        <v>1974.7</v>
      </c>
      <c r="F2640" s="78">
        <v>43062</v>
      </c>
      <c r="G2640" s="17">
        <f t="shared" si="83"/>
        <v>1974.7</v>
      </c>
      <c r="H2640" s="17">
        <f t="shared" si="84"/>
        <v>0</v>
      </c>
      <c r="I2640" s="21"/>
    </row>
    <row r="2641" spans="1:9" ht="15.75" x14ac:dyDescent="0.25">
      <c r="A2641" s="70">
        <v>42817</v>
      </c>
      <c r="B2641" s="71" t="s">
        <v>10466</v>
      </c>
      <c r="C2641" s="20">
        <v>105419</v>
      </c>
      <c r="D2641" s="4" t="s">
        <v>281</v>
      </c>
      <c r="E2641" s="17">
        <v>2422.8000000000002</v>
      </c>
      <c r="F2641" s="78">
        <v>43062</v>
      </c>
      <c r="G2641" s="17">
        <f t="shared" si="83"/>
        <v>2422.8000000000002</v>
      </c>
      <c r="H2641" s="17">
        <f t="shared" si="84"/>
        <v>0</v>
      </c>
      <c r="I2641" s="21"/>
    </row>
    <row r="2642" spans="1:9" ht="15.75" x14ac:dyDescent="0.25">
      <c r="A2642" s="70">
        <v>42817</v>
      </c>
      <c r="B2642" s="71" t="s">
        <v>10467</v>
      </c>
      <c r="C2642" s="20">
        <v>105420</v>
      </c>
      <c r="D2642" s="4" t="s">
        <v>105</v>
      </c>
      <c r="E2642" s="17">
        <v>518.70000000000005</v>
      </c>
      <c r="F2642" s="78">
        <v>42818</v>
      </c>
      <c r="G2642" s="17">
        <f t="shared" si="83"/>
        <v>518.70000000000005</v>
      </c>
      <c r="H2642" s="17">
        <f t="shared" si="84"/>
        <v>0</v>
      </c>
      <c r="I2642" s="21"/>
    </row>
    <row r="2643" spans="1:9" ht="15.75" x14ac:dyDescent="0.25">
      <c r="A2643" s="70">
        <v>42817</v>
      </c>
      <c r="B2643" s="71" t="s">
        <v>10468</v>
      </c>
      <c r="C2643" s="20">
        <v>105421</v>
      </c>
      <c r="D2643" s="4" t="s">
        <v>12</v>
      </c>
      <c r="E2643" s="17">
        <v>403.2</v>
      </c>
      <c r="F2643" s="78">
        <v>43062</v>
      </c>
      <c r="G2643" s="17">
        <f t="shared" si="83"/>
        <v>403.2</v>
      </c>
      <c r="H2643" s="17">
        <f t="shared" si="84"/>
        <v>0</v>
      </c>
      <c r="I2643" s="21"/>
    </row>
    <row r="2644" spans="1:9" ht="15.75" x14ac:dyDescent="0.25">
      <c r="A2644" s="70">
        <v>42817</v>
      </c>
      <c r="B2644" s="71" t="s">
        <v>10469</v>
      </c>
      <c r="C2644" s="20">
        <v>105422</v>
      </c>
      <c r="D2644" s="4" t="s">
        <v>773</v>
      </c>
      <c r="E2644" s="17">
        <v>1050</v>
      </c>
      <c r="F2644" s="78">
        <v>43062</v>
      </c>
      <c r="G2644" s="17">
        <f t="shared" si="83"/>
        <v>1050</v>
      </c>
      <c r="H2644" s="17">
        <f t="shared" si="84"/>
        <v>0</v>
      </c>
      <c r="I2644" s="21"/>
    </row>
    <row r="2645" spans="1:9" ht="15.75" x14ac:dyDescent="0.25">
      <c r="A2645" s="70">
        <v>42817</v>
      </c>
      <c r="B2645" s="71" t="s">
        <v>10470</v>
      </c>
      <c r="C2645" s="20">
        <v>105423</v>
      </c>
      <c r="D2645" s="4" t="s">
        <v>1259</v>
      </c>
      <c r="E2645" s="17">
        <v>1185.5999999999999</v>
      </c>
      <c r="F2645" s="78">
        <v>43062</v>
      </c>
      <c r="G2645" s="17">
        <f t="shared" si="83"/>
        <v>1185.5999999999999</v>
      </c>
      <c r="H2645" s="17">
        <f t="shared" si="84"/>
        <v>0</v>
      </c>
      <c r="I2645" s="21"/>
    </row>
    <row r="2646" spans="1:9" ht="15.75" x14ac:dyDescent="0.25">
      <c r="A2646" s="70">
        <v>42817</v>
      </c>
      <c r="B2646" s="71" t="s">
        <v>10471</v>
      </c>
      <c r="C2646" s="20">
        <v>105424</v>
      </c>
      <c r="D2646" s="4" t="s">
        <v>291</v>
      </c>
      <c r="E2646" s="17">
        <v>2228.6999999999998</v>
      </c>
      <c r="F2646" s="78">
        <v>43062</v>
      </c>
      <c r="G2646" s="17">
        <f t="shared" si="83"/>
        <v>2228.6999999999998</v>
      </c>
      <c r="H2646" s="17">
        <f t="shared" si="84"/>
        <v>0</v>
      </c>
      <c r="I2646" s="21"/>
    </row>
    <row r="2647" spans="1:9" ht="15.75" x14ac:dyDescent="0.25">
      <c r="A2647" s="70">
        <v>42817</v>
      </c>
      <c r="B2647" s="71" t="s">
        <v>10472</v>
      </c>
      <c r="C2647" s="20">
        <v>105425</v>
      </c>
      <c r="D2647" s="4" t="s">
        <v>470</v>
      </c>
      <c r="E2647" s="17">
        <v>10689.6</v>
      </c>
      <c r="F2647" s="78">
        <v>43062</v>
      </c>
      <c r="G2647" s="17">
        <f t="shared" si="83"/>
        <v>10689.6</v>
      </c>
      <c r="H2647" s="17">
        <f t="shared" si="84"/>
        <v>0</v>
      </c>
      <c r="I2647" s="21"/>
    </row>
    <row r="2648" spans="1:9" ht="15.75" x14ac:dyDescent="0.25">
      <c r="A2648" s="70">
        <v>42817</v>
      </c>
      <c r="B2648" s="71" t="s">
        <v>10473</v>
      </c>
      <c r="C2648" s="20">
        <v>105426</v>
      </c>
      <c r="D2648" s="4" t="s">
        <v>83</v>
      </c>
      <c r="E2648" s="17">
        <v>2621.4</v>
      </c>
      <c r="F2648" s="78">
        <v>43062</v>
      </c>
      <c r="G2648" s="17">
        <f t="shared" si="83"/>
        <v>2621.4</v>
      </c>
      <c r="H2648" s="17">
        <f t="shared" si="84"/>
        <v>0</v>
      </c>
      <c r="I2648" s="21"/>
    </row>
    <row r="2649" spans="1:9" ht="15.75" x14ac:dyDescent="0.25">
      <c r="A2649" s="70">
        <v>42817</v>
      </c>
      <c r="B2649" s="71" t="s">
        <v>10474</v>
      </c>
      <c r="C2649" s="20">
        <v>105427</v>
      </c>
      <c r="D2649" s="4" t="s">
        <v>1380</v>
      </c>
      <c r="E2649" s="17">
        <v>5310.8</v>
      </c>
      <c r="F2649" s="78">
        <v>43062</v>
      </c>
      <c r="G2649" s="17">
        <f t="shared" si="83"/>
        <v>5310.8</v>
      </c>
      <c r="H2649" s="17">
        <f t="shared" si="84"/>
        <v>0</v>
      </c>
      <c r="I2649" s="21"/>
    </row>
    <row r="2650" spans="1:9" ht="15.75" x14ac:dyDescent="0.25">
      <c r="A2650" s="70">
        <v>42817</v>
      </c>
      <c r="B2650" s="71" t="s">
        <v>10475</v>
      </c>
      <c r="C2650" s="20">
        <v>105428</v>
      </c>
      <c r="D2650" s="4" t="s">
        <v>1256</v>
      </c>
      <c r="E2650" s="17">
        <v>3879.6</v>
      </c>
      <c r="F2650" s="78" t="s">
        <v>10476</v>
      </c>
      <c r="G2650" s="17">
        <f>1000+2879.6</f>
        <v>3879.6</v>
      </c>
      <c r="H2650" s="17">
        <f t="shared" si="84"/>
        <v>0</v>
      </c>
      <c r="I2650" s="21"/>
    </row>
    <row r="2651" spans="1:9" ht="15.75" x14ac:dyDescent="0.25">
      <c r="A2651" s="70">
        <v>42817</v>
      </c>
      <c r="B2651" s="71" t="s">
        <v>10477</v>
      </c>
      <c r="C2651" s="20">
        <v>105429</v>
      </c>
      <c r="D2651" s="4" t="s">
        <v>109</v>
      </c>
      <c r="E2651" s="17">
        <v>3305.6</v>
      </c>
      <c r="F2651" s="78">
        <v>43062</v>
      </c>
      <c r="G2651" s="17">
        <f t="shared" si="83"/>
        <v>3305.6</v>
      </c>
      <c r="H2651" s="17">
        <f t="shared" si="84"/>
        <v>0</v>
      </c>
      <c r="I2651" s="21"/>
    </row>
    <row r="2652" spans="1:9" ht="15.75" x14ac:dyDescent="0.25">
      <c r="A2652" s="70">
        <v>42817</v>
      </c>
      <c r="B2652" s="71" t="s">
        <v>10478</v>
      </c>
      <c r="C2652" s="20">
        <v>105430</v>
      </c>
      <c r="D2652" s="4" t="s">
        <v>293</v>
      </c>
      <c r="E2652" s="17">
        <v>780</v>
      </c>
      <c r="F2652" s="78">
        <v>43062</v>
      </c>
      <c r="G2652" s="17">
        <f t="shared" si="83"/>
        <v>780</v>
      </c>
      <c r="H2652" s="17">
        <f t="shared" si="84"/>
        <v>0</v>
      </c>
      <c r="I2652" s="21"/>
    </row>
    <row r="2653" spans="1:9" ht="15.75" x14ac:dyDescent="0.25">
      <c r="A2653" s="70">
        <v>42817</v>
      </c>
      <c r="B2653" s="71" t="s">
        <v>10479</v>
      </c>
      <c r="C2653" s="20">
        <v>105431</v>
      </c>
      <c r="D2653" s="4" t="s">
        <v>231</v>
      </c>
      <c r="E2653" s="17">
        <v>8731.2000000000007</v>
      </c>
      <c r="F2653" s="78">
        <v>42791</v>
      </c>
      <c r="G2653" s="17">
        <f t="shared" si="83"/>
        <v>8731.2000000000007</v>
      </c>
      <c r="H2653" s="17">
        <f t="shared" si="84"/>
        <v>0</v>
      </c>
      <c r="I2653" s="21"/>
    </row>
    <row r="2654" spans="1:9" ht="15.75" x14ac:dyDescent="0.25">
      <c r="A2654" s="70">
        <v>42817</v>
      </c>
      <c r="B2654" s="71" t="s">
        <v>10480</v>
      </c>
      <c r="C2654" s="20">
        <v>105432</v>
      </c>
      <c r="D2654" s="4" t="s">
        <v>305</v>
      </c>
      <c r="E2654" s="17">
        <v>4206.1000000000004</v>
      </c>
      <c r="F2654" s="78">
        <v>42822</v>
      </c>
      <c r="G2654" s="17">
        <f t="shared" si="83"/>
        <v>4206.1000000000004</v>
      </c>
      <c r="H2654" s="17">
        <f t="shared" si="84"/>
        <v>0</v>
      </c>
      <c r="I2654" s="21"/>
    </row>
    <row r="2655" spans="1:9" ht="15.75" x14ac:dyDescent="0.25">
      <c r="A2655" s="70">
        <v>42817</v>
      </c>
      <c r="B2655" s="71" t="s">
        <v>10481</v>
      </c>
      <c r="C2655" s="20">
        <v>105433</v>
      </c>
      <c r="D2655" s="4" t="s">
        <v>159</v>
      </c>
      <c r="E2655" s="17">
        <v>8780.6</v>
      </c>
      <c r="F2655" s="78">
        <v>42818</v>
      </c>
      <c r="G2655" s="17">
        <f t="shared" si="83"/>
        <v>8780.6</v>
      </c>
      <c r="H2655" s="17">
        <f t="shared" si="84"/>
        <v>0</v>
      </c>
      <c r="I2655" s="21"/>
    </row>
    <row r="2656" spans="1:9" ht="15.75" x14ac:dyDescent="0.25">
      <c r="A2656" s="70">
        <v>42817</v>
      </c>
      <c r="B2656" s="71" t="s">
        <v>10482</v>
      </c>
      <c r="C2656" s="20">
        <v>105434</v>
      </c>
      <c r="D2656" s="4" t="s">
        <v>476</v>
      </c>
      <c r="E2656" s="17">
        <v>22887.599999999999</v>
      </c>
      <c r="F2656" s="78">
        <v>42822</v>
      </c>
      <c r="G2656" s="17">
        <f t="shared" si="83"/>
        <v>22887.599999999999</v>
      </c>
      <c r="H2656" s="17">
        <f t="shared" si="84"/>
        <v>0</v>
      </c>
      <c r="I2656" s="21"/>
    </row>
    <row r="2657" spans="1:9" ht="15.75" x14ac:dyDescent="0.25">
      <c r="A2657" s="70">
        <v>42817</v>
      </c>
      <c r="B2657" s="71" t="s">
        <v>10483</v>
      </c>
      <c r="C2657" s="20">
        <v>105435</v>
      </c>
      <c r="D2657" s="4" t="s">
        <v>1634</v>
      </c>
      <c r="E2657" s="17">
        <v>1120</v>
      </c>
      <c r="F2657" s="78">
        <v>43062</v>
      </c>
      <c r="G2657" s="17">
        <f t="shared" si="83"/>
        <v>1120</v>
      </c>
      <c r="H2657" s="17">
        <f t="shared" si="84"/>
        <v>0</v>
      </c>
      <c r="I2657" s="21"/>
    </row>
    <row r="2658" spans="1:9" ht="15.75" x14ac:dyDescent="0.25">
      <c r="A2658" s="70">
        <v>42817</v>
      </c>
      <c r="B2658" s="71" t="s">
        <v>10484</v>
      </c>
      <c r="C2658" s="20">
        <v>105436</v>
      </c>
      <c r="D2658" s="4" t="s">
        <v>205</v>
      </c>
      <c r="E2658" s="17">
        <v>9658.5</v>
      </c>
      <c r="F2658" s="78">
        <v>43062</v>
      </c>
      <c r="G2658" s="17">
        <f t="shared" si="83"/>
        <v>9658.5</v>
      </c>
      <c r="H2658" s="17">
        <f t="shared" si="84"/>
        <v>0</v>
      </c>
      <c r="I2658" s="21"/>
    </row>
    <row r="2659" spans="1:9" ht="15.75" x14ac:dyDescent="0.25">
      <c r="A2659" s="70">
        <v>42817</v>
      </c>
      <c r="B2659" s="71" t="s">
        <v>10485</v>
      </c>
      <c r="C2659" s="20">
        <v>105437</v>
      </c>
      <c r="D2659" s="4" t="s">
        <v>2054</v>
      </c>
      <c r="E2659" s="17">
        <v>1118.7</v>
      </c>
      <c r="F2659" s="78">
        <v>43062</v>
      </c>
      <c r="G2659" s="17">
        <f t="shared" si="83"/>
        <v>1118.7</v>
      </c>
      <c r="H2659" s="17">
        <f t="shared" si="84"/>
        <v>0</v>
      </c>
      <c r="I2659" s="21"/>
    </row>
    <row r="2660" spans="1:9" ht="15.75" x14ac:dyDescent="0.25">
      <c r="A2660" s="70">
        <v>42817</v>
      </c>
      <c r="B2660" s="71" t="s">
        <v>10486</v>
      </c>
      <c r="C2660" s="20">
        <v>105438</v>
      </c>
      <c r="D2660" s="4" t="s">
        <v>10</v>
      </c>
      <c r="E2660" s="17">
        <v>257236.42</v>
      </c>
      <c r="F2660" s="78">
        <v>42821</v>
      </c>
      <c r="G2660" s="17">
        <f t="shared" si="83"/>
        <v>257236.42</v>
      </c>
      <c r="H2660" s="17">
        <f t="shared" si="84"/>
        <v>0</v>
      </c>
      <c r="I2660" s="21"/>
    </row>
    <row r="2661" spans="1:9" ht="15.75" x14ac:dyDescent="0.25">
      <c r="A2661" s="70">
        <v>42817</v>
      </c>
      <c r="B2661" s="71" t="s">
        <v>10487</v>
      </c>
      <c r="C2661" s="20">
        <v>105439</v>
      </c>
      <c r="D2661" s="4" t="s">
        <v>298</v>
      </c>
      <c r="E2661" s="17">
        <v>780</v>
      </c>
      <c r="F2661" s="78">
        <v>43062</v>
      </c>
      <c r="G2661" s="17">
        <f t="shared" si="83"/>
        <v>780</v>
      </c>
      <c r="H2661" s="17">
        <f t="shared" si="84"/>
        <v>0</v>
      </c>
      <c r="I2661" s="21"/>
    </row>
    <row r="2662" spans="1:9" ht="15.75" x14ac:dyDescent="0.25">
      <c r="A2662" s="70">
        <v>42817</v>
      </c>
      <c r="B2662" s="71" t="s">
        <v>10488</v>
      </c>
      <c r="C2662" s="20">
        <v>105440</v>
      </c>
      <c r="D2662" s="4" t="s">
        <v>176</v>
      </c>
      <c r="E2662" s="17">
        <v>777</v>
      </c>
      <c r="G2662" s="17">
        <f t="shared" si="83"/>
        <v>777</v>
      </c>
      <c r="H2662" s="17">
        <f t="shared" si="84"/>
        <v>0</v>
      </c>
      <c r="I2662" s="21"/>
    </row>
    <row r="2663" spans="1:9" ht="15.75" x14ac:dyDescent="0.25">
      <c r="A2663" s="70">
        <v>42817</v>
      </c>
      <c r="B2663" s="71" t="s">
        <v>10489</v>
      </c>
      <c r="C2663" s="20">
        <v>105441</v>
      </c>
      <c r="D2663" s="4" t="s">
        <v>176</v>
      </c>
      <c r="E2663" s="17">
        <v>956.8</v>
      </c>
      <c r="F2663" s="78">
        <v>43062</v>
      </c>
      <c r="G2663" s="17">
        <f t="shared" si="83"/>
        <v>956.8</v>
      </c>
      <c r="H2663" s="17">
        <f t="shared" si="84"/>
        <v>0</v>
      </c>
      <c r="I2663" s="21"/>
    </row>
    <row r="2664" spans="1:9" ht="15.75" x14ac:dyDescent="0.25">
      <c r="A2664" s="70">
        <v>42817</v>
      </c>
      <c r="B2664" s="71" t="s">
        <v>10490</v>
      </c>
      <c r="C2664" s="20">
        <v>105442</v>
      </c>
      <c r="D2664" s="4" t="s">
        <v>329</v>
      </c>
      <c r="E2664" s="17">
        <v>338</v>
      </c>
      <c r="F2664" s="78">
        <v>43062</v>
      </c>
      <c r="G2664" s="17">
        <f t="shared" si="83"/>
        <v>338</v>
      </c>
      <c r="H2664" s="17">
        <f t="shared" si="84"/>
        <v>0</v>
      </c>
      <c r="I2664" s="21"/>
    </row>
    <row r="2665" spans="1:9" ht="15.75" x14ac:dyDescent="0.25">
      <c r="A2665" s="70">
        <v>42817</v>
      </c>
      <c r="B2665" s="71" t="s">
        <v>10491</v>
      </c>
      <c r="C2665" s="20">
        <v>105443</v>
      </c>
      <c r="D2665" s="4" t="s">
        <v>10</v>
      </c>
      <c r="E2665" s="17">
        <v>86014.92</v>
      </c>
      <c r="F2665" s="78">
        <v>42821</v>
      </c>
      <c r="G2665" s="17">
        <f>54261.06+31753.86</f>
        <v>86014.92</v>
      </c>
      <c r="H2665" s="17">
        <f t="shared" si="84"/>
        <v>0</v>
      </c>
      <c r="I2665" s="21"/>
    </row>
    <row r="2666" spans="1:9" ht="15.75" x14ac:dyDescent="0.25">
      <c r="A2666" s="70">
        <v>42817</v>
      </c>
      <c r="B2666" s="71" t="s">
        <v>10492</v>
      </c>
      <c r="C2666" s="20">
        <v>105444</v>
      </c>
      <c r="D2666" s="4" t="s">
        <v>335</v>
      </c>
      <c r="E2666" s="17">
        <v>1431</v>
      </c>
      <c r="F2666" s="78">
        <v>42827</v>
      </c>
      <c r="G2666" s="17">
        <f t="shared" si="83"/>
        <v>1431</v>
      </c>
      <c r="H2666" s="17">
        <f t="shared" si="84"/>
        <v>0</v>
      </c>
      <c r="I2666" s="21"/>
    </row>
    <row r="2667" spans="1:9" ht="15.75" x14ac:dyDescent="0.25">
      <c r="A2667" s="70">
        <v>42817</v>
      </c>
      <c r="B2667" s="71" t="s">
        <v>10493</v>
      </c>
      <c r="C2667" s="20">
        <v>105445</v>
      </c>
      <c r="D2667" s="4" t="s">
        <v>186</v>
      </c>
      <c r="E2667" s="17">
        <v>500</v>
      </c>
      <c r="F2667" s="78">
        <v>42827</v>
      </c>
      <c r="G2667" s="17">
        <f t="shared" si="83"/>
        <v>500</v>
      </c>
      <c r="H2667" s="17">
        <f t="shared" si="84"/>
        <v>0</v>
      </c>
      <c r="I2667" s="21"/>
    </row>
    <row r="2668" spans="1:9" ht="15.75" x14ac:dyDescent="0.25">
      <c r="A2668" s="70">
        <v>42817</v>
      </c>
      <c r="B2668" s="71" t="s">
        <v>10494</v>
      </c>
      <c r="C2668" s="20">
        <v>105446</v>
      </c>
      <c r="D2668" s="4" t="s">
        <v>656</v>
      </c>
      <c r="E2668" s="17">
        <v>9796.4</v>
      </c>
      <c r="F2668" s="78">
        <v>42818</v>
      </c>
      <c r="G2668" s="17">
        <f t="shared" si="83"/>
        <v>9796.4</v>
      </c>
      <c r="H2668" s="17">
        <f t="shared" si="84"/>
        <v>0</v>
      </c>
      <c r="I2668" s="21"/>
    </row>
    <row r="2669" spans="1:9" ht="15.75" x14ac:dyDescent="0.25">
      <c r="A2669" s="70">
        <v>42817</v>
      </c>
      <c r="B2669" s="71" t="s">
        <v>10495</v>
      </c>
      <c r="C2669" s="20">
        <v>105447</v>
      </c>
      <c r="D2669" s="4" t="s">
        <v>182</v>
      </c>
      <c r="E2669" s="17">
        <v>2464.6999999999998</v>
      </c>
      <c r="F2669" s="78">
        <v>42818</v>
      </c>
      <c r="G2669" s="17">
        <f t="shared" si="83"/>
        <v>2464.6999999999998</v>
      </c>
      <c r="H2669" s="17">
        <f t="shared" si="84"/>
        <v>0</v>
      </c>
      <c r="I2669" s="21"/>
    </row>
    <row r="2670" spans="1:9" ht="15.75" x14ac:dyDescent="0.25">
      <c r="A2670" s="70">
        <v>42817</v>
      </c>
      <c r="B2670" s="71" t="s">
        <v>10496</v>
      </c>
      <c r="C2670" s="20">
        <v>105448</v>
      </c>
      <c r="D2670" s="4" t="s">
        <v>236</v>
      </c>
      <c r="E2670" s="17">
        <v>2273.1999999999998</v>
      </c>
      <c r="F2670" s="78">
        <v>42824</v>
      </c>
      <c r="G2670" s="17">
        <f t="shared" si="83"/>
        <v>2273.1999999999998</v>
      </c>
      <c r="H2670" s="17">
        <f t="shared" si="84"/>
        <v>0</v>
      </c>
      <c r="I2670" s="21"/>
    </row>
    <row r="2671" spans="1:9" ht="15.75" x14ac:dyDescent="0.25">
      <c r="A2671" s="70">
        <v>42817</v>
      </c>
      <c r="B2671" s="71" t="s">
        <v>10497</v>
      </c>
      <c r="C2671" s="20">
        <v>105449</v>
      </c>
      <c r="D2671" s="4" t="s">
        <v>9</v>
      </c>
      <c r="E2671" s="17">
        <v>6290.8</v>
      </c>
      <c r="F2671" s="78">
        <v>42791</v>
      </c>
      <c r="G2671" s="17">
        <f t="shared" si="83"/>
        <v>6290.8</v>
      </c>
      <c r="H2671" s="17">
        <f t="shared" si="84"/>
        <v>0</v>
      </c>
      <c r="I2671" s="21"/>
    </row>
    <row r="2672" spans="1:9" ht="15.75" x14ac:dyDescent="0.25">
      <c r="A2672" s="70">
        <v>42817</v>
      </c>
      <c r="B2672" s="71" t="s">
        <v>10498</v>
      </c>
      <c r="C2672" s="20">
        <v>105450</v>
      </c>
      <c r="D2672" s="4" t="s">
        <v>528</v>
      </c>
      <c r="E2672" s="17">
        <v>5445.5</v>
      </c>
      <c r="F2672" s="78">
        <v>42818</v>
      </c>
      <c r="G2672" s="17">
        <f t="shared" si="83"/>
        <v>5445.5</v>
      </c>
      <c r="H2672" s="17">
        <f t="shared" si="84"/>
        <v>0</v>
      </c>
      <c r="I2672" s="21"/>
    </row>
    <row r="2673" spans="1:9" ht="15.75" x14ac:dyDescent="0.25">
      <c r="A2673" s="70">
        <v>42817</v>
      </c>
      <c r="B2673" s="71" t="s">
        <v>10499</v>
      </c>
      <c r="C2673" s="20">
        <v>105451</v>
      </c>
      <c r="D2673" s="4" t="s">
        <v>205</v>
      </c>
      <c r="E2673" s="17">
        <v>10119.200000000001</v>
      </c>
      <c r="G2673" s="17">
        <f t="shared" si="83"/>
        <v>10119.200000000001</v>
      </c>
      <c r="H2673" s="17">
        <f t="shared" si="84"/>
        <v>0</v>
      </c>
      <c r="I2673" s="21"/>
    </row>
    <row r="2674" spans="1:9" ht="15.75" x14ac:dyDescent="0.25">
      <c r="A2674" s="70">
        <v>42817</v>
      </c>
      <c r="B2674" s="71" t="s">
        <v>10500</v>
      </c>
      <c r="C2674" s="20">
        <v>105452</v>
      </c>
      <c r="D2674" s="4" t="s">
        <v>69</v>
      </c>
      <c r="E2674" s="17">
        <v>2816</v>
      </c>
      <c r="F2674" s="78">
        <v>42818</v>
      </c>
      <c r="G2674" s="17">
        <f t="shared" si="83"/>
        <v>2816</v>
      </c>
      <c r="H2674" s="17">
        <f t="shared" si="84"/>
        <v>0</v>
      </c>
      <c r="I2674" s="21"/>
    </row>
    <row r="2675" spans="1:9" ht="15.75" x14ac:dyDescent="0.25">
      <c r="A2675" s="70">
        <v>42817</v>
      </c>
      <c r="B2675" s="71" t="s">
        <v>10501</v>
      </c>
      <c r="C2675" s="20">
        <v>105453</v>
      </c>
      <c r="D2675" s="4" t="s">
        <v>302</v>
      </c>
      <c r="E2675" s="17">
        <v>12387.4</v>
      </c>
      <c r="F2675" s="78">
        <v>42818</v>
      </c>
      <c r="G2675" s="17">
        <f t="shared" si="83"/>
        <v>12387.4</v>
      </c>
      <c r="H2675" s="17">
        <f t="shared" si="84"/>
        <v>0</v>
      </c>
      <c r="I2675" s="21"/>
    </row>
    <row r="2676" spans="1:9" ht="15.75" x14ac:dyDescent="0.25">
      <c r="A2676" s="70">
        <v>42817</v>
      </c>
      <c r="B2676" s="71" t="s">
        <v>10502</v>
      </c>
      <c r="C2676" s="20">
        <v>105454</v>
      </c>
      <c r="D2676" s="4" t="s">
        <v>367</v>
      </c>
      <c r="E2676" s="17">
        <v>1050</v>
      </c>
      <c r="F2676" s="78">
        <v>43062</v>
      </c>
      <c r="G2676" s="17">
        <f t="shared" si="83"/>
        <v>1050</v>
      </c>
      <c r="H2676" s="17">
        <f t="shared" si="84"/>
        <v>0</v>
      </c>
      <c r="I2676" s="21"/>
    </row>
    <row r="2677" spans="1:9" ht="15.75" x14ac:dyDescent="0.25">
      <c r="A2677" s="70">
        <v>42817</v>
      </c>
      <c r="B2677" s="71" t="s">
        <v>10503</v>
      </c>
      <c r="C2677" s="20">
        <v>105455</v>
      </c>
      <c r="D2677" s="4" t="s">
        <v>30</v>
      </c>
      <c r="E2677" s="17">
        <v>1050</v>
      </c>
      <c r="F2677" s="78">
        <v>43062</v>
      </c>
      <c r="G2677" s="17">
        <f t="shared" si="83"/>
        <v>1050</v>
      </c>
      <c r="H2677" s="17">
        <f t="shared" si="84"/>
        <v>0</v>
      </c>
      <c r="I2677" s="21"/>
    </row>
    <row r="2678" spans="1:9" ht="15.75" x14ac:dyDescent="0.25">
      <c r="A2678" s="70">
        <v>42817</v>
      </c>
      <c r="B2678" s="71" t="s">
        <v>10504</v>
      </c>
      <c r="C2678" s="20">
        <v>105456</v>
      </c>
      <c r="D2678" s="4" t="s">
        <v>1141</v>
      </c>
      <c r="E2678" s="17">
        <v>9770.6</v>
      </c>
      <c r="F2678" s="78">
        <v>42831</v>
      </c>
      <c r="G2678" s="17">
        <f t="shared" si="83"/>
        <v>9770.6</v>
      </c>
      <c r="H2678" s="17">
        <f t="shared" si="84"/>
        <v>0</v>
      </c>
      <c r="I2678" s="21"/>
    </row>
    <row r="2679" spans="1:9" ht="15.75" x14ac:dyDescent="0.25">
      <c r="A2679" s="70">
        <v>42817</v>
      </c>
      <c r="B2679" s="71" t="s">
        <v>10505</v>
      </c>
      <c r="C2679" s="20">
        <v>105457</v>
      </c>
      <c r="D2679" s="4" t="s">
        <v>360</v>
      </c>
      <c r="E2679" s="17">
        <v>99365.35</v>
      </c>
      <c r="F2679" s="78">
        <v>42829</v>
      </c>
      <c r="G2679" s="17">
        <f t="shared" si="83"/>
        <v>99365.35</v>
      </c>
      <c r="H2679" s="17">
        <f t="shared" si="84"/>
        <v>0</v>
      </c>
      <c r="I2679" s="21"/>
    </row>
    <row r="2680" spans="1:9" ht="15.75" x14ac:dyDescent="0.25">
      <c r="A2680" s="70">
        <v>42817</v>
      </c>
      <c r="B2680" s="71" t="s">
        <v>10506</v>
      </c>
      <c r="C2680" s="20">
        <v>105458</v>
      </c>
      <c r="D2680" s="4" t="s">
        <v>10</v>
      </c>
      <c r="E2680" s="17">
        <v>22373.599999999999</v>
      </c>
      <c r="F2680" s="78">
        <v>42824</v>
      </c>
      <c r="G2680" s="17">
        <f t="shared" si="83"/>
        <v>22373.599999999999</v>
      </c>
      <c r="H2680" s="17">
        <f t="shared" si="84"/>
        <v>0</v>
      </c>
      <c r="I2680" s="21"/>
    </row>
    <row r="2681" spans="1:9" ht="15.75" x14ac:dyDescent="0.25">
      <c r="A2681" s="70">
        <v>42817</v>
      </c>
      <c r="B2681" s="71" t="s">
        <v>10507</v>
      </c>
      <c r="C2681" s="20">
        <v>105459</v>
      </c>
      <c r="D2681" s="4" t="s">
        <v>205</v>
      </c>
      <c r="E2681" s="17">
        <v>31171.8</v>
      </c>
      <c r="G2681" s="17">
        <f t="shared" si="83"/>
        <v>31171.8</v>
      </c>
      <c r="H2681" s="17">
        <f t="shared" si="84"/>
        <v>0</v>
      </c>
      <c r="I2681" s="21"/>
    </row>
    <row r="2682" spans="1:9" ht="15.75" x14ac:dyDescent="0.25">
      <c r="A2682" s="70">
        <v>42817</v>
      </c>
      <c r="B2682" s="71" t="s">
        <v>10508</v>
      </c>
      <c r="C2682" s="20">
        <v>105460</v>
      </c>
      <c r="D2682" s="4" t="s">
        <v>5221</v>
      </c>
      <c r="E2682" s="17">
        <v>4490</v>
      </c>
      <c r="F2682" s="78">
        <v>43062</v>
      </c>
      <c r="G2682" s="17">
        <f t="shared" si="83"/>
        <v>4490</v>
      </c>
      <c r="H2682" s="17">
        <f t="shared" si="84"/>
        <v>0</v>
      </c>
      <c r="I2682" s="21"/>
    </row>
    <row r="2683" spans="1:9" ht="15.75" x14ac:dyDescent="0.25">
      <c r="A2683" s="70">
        <v>42817</v>
      </c>
      <c r="B2683" s="71" t="s">
        <v>10509</v>
      </c>
      <c r="C2683" s="20">
        <v>105461</v>
      </c>
      <c r="D2683" s="4" t="s">
        <v>531</v>
      </c>
      <c r="E2683" s="17">
        <v>32862.550000000003</v>
      </c>
      <c r="F2683" s="78">
        <v>43062</v>
      </c>
      <c r="G2683" s="17">
        <f t="shared" si="83"/>
        <v>32862.550000000003</v>
      </c>
      <c r="H2683" s="17">
        <f t="shared" si="84"/>
        <v>0</v>
      </c>
      <c r="I2683" s="21"/>
    </row>
    <row r="2684" spans="1:9" ht="15.75" x14ac:dyDescent="0.25">
      <c r="A2684" s="70">
        <v>42817</v>
      </c>
      <c r="B2684" s="71" t="s">
        <v>10510</v>
      </c>
      <c r="C2684" s="20">
        <v>105462</v>
      </c>
      <c r="D2684" s="4" t="s">
        <v>55</v>
      </c>
      <c r="E2684" s="17">
        <v>5812.6</v>
      </c>
      <c r="F2684" s="78">
        <v>43062</v>
      </c>
      <c r="G2684" s="17">
        <f t="shared" si="83"/>
        <v>5812.6</v>
      </c>
      <c r="H2684" s="17">
        <f t="shared" si="84"/>
        <v>0</v>
      </c>
      <c r="I2684" s="21"/>
    </row>
    <row r="2685" spans="1:9" ht="15.75" x14ac:dyDescent="0.25">
      <c r="A2685" s="70">
        <v>42817</v>
      </c>
      <c r="B2685" s="71" t="s">
        <v>10511</v>
      </c>
      <c r="C2685" s="20">
        <v>105463</v>
      </c>
      <c r="D2685" s="4" t="s">
        <v>211</v>
      </c>
      <c r="E2685" s="17">
        <v>8802.6</v>
      </c>
      <c r="F2685" s="78">
        <v>43062</v>
      </c>
      <c r="G2685" s="17">
        <f t="shared" si="83"/>
        <v>8802.6</v>
      </c>
      <c r="H2685" s="17">
        <f t="shared" si="84"/>
        <v>0</v>
      </c>
      <c r="I2685" s="21"/>
    </row>
    <row r="2686" spans="1:9" ht="15.75" x14ac:dyDescent="0.25">
      <c r="A2686" s="70">
        <v>42817</v>
      </c>
      <c r="B2686" s="71" t="s">
        <v>10512</v>
      </c>
      <c r="C2686" s="20">
        <v>105464</v>
      </c>
      <c r="D2686" s="4" t="s">
        <v>205</v>
      </c>
      <c r="E2686" s="17">
        <v>29858.799999999999</v>
      </c>
      <c r="F2686" s="78">
        <v>42818</v>
      </c>
      <c r="G2686" s="17">
        <f t="shared" si="83"/>
        <v>29858.799999999999</v>
      </c>
      <c r="H2686" s="17">
        <f t="shared" si="84"/>
        <v>0</v>
      </c>
      <c r="I2686" s="21"/>
    </row>
    <row r="2687" spans="1:9" ht="15.75" x14ac:dyDescent="0.25">
      <c r="A2687" s="70">
        <v>42817</v>
      </c>
      <c r="B2687" s="71" t="s">
        <v>10513</v>
      </c>
      <c r="C2687" s="20">
        <v>105465</v>
      </c>
      <c r="D2687" s="4" t="s">
        <v>1598</v>
      </c>
      <c r="E2687" s="17">
        <v>2472.6</v>
      </c>
      <c r="F2687" s="78">
        <v>42791</v>
      </c>
      <c r="G2687" s="17">
        <f t="shared" si="83"/>
        <v>2472.6</v>
      </c>
      <c r="H2687" s="17">
        <f t="shared" si="84"/>
        <v>0</v>
      </c>
      <c r="I2687" s="21"/>
    </row>
    <row r="2688" spans="1:9" ht="15.75" x14ac:dyDescent="0.25">
      <c r="A2688" s="70">
        <v>42817</v>
      </c>
      <c r="B2688" s="71" t="s">
        <v>10514</v>
      </c>
      <c r="C2688" s="20">
        <v>105466</v>
      </c>
      <c r="D2688" s="4" t="s">
        <v>670</v>
      </c>
      <c r="E2688" s="17">
        <v>192205.6</v>
      </c>
      <c r="F2688" s="78">
        <v>42791</v>
      </c>
      <c r="G2688" s="17">
        <f t="shared" si="83"/>
        <v>192205.6</v>
      </c>
      <c r="H2688" s="17">
        <f t="shared" si="84"/>
        <v>0</v>
      </c>
      <c r="I2688" s="21"/>
    </row>
    <row r="2689" spans="1:9" ht="15.75" x14ac:dyDescent="0.25">
      <c r="A2689" s="70">
        <v>42817</v>
      </c>
      <c r="B2689" s="71" t="s">
        <v>10515</v>
      </c>
      <c r="C2689" s="20">
        <v>105467</v>
      </c>
      <c r="D2689" s="4" t="s">
        <v>3637</v>
      </c>
      <c r="E2689" s="17">
        <v>24311</v>
      </c>
      <c r="F2689" s="78">
        <v>43062</v>
      </c>
      <c r="G2689" s="17">
        <f t="shared" si="83"/>
        <v>24311</v>
      </c>
      <c r="H2689" s="17">
        <f t="shared" si="84"/>
        <v>0</v>
      </c>
      <c r="I2689" s="21"/>
    </row>
    <row r="2690" spans="1:9" ht="15.75" x14ac:dyDescent="0.25">
      <c r="A2690" s="70">
        <v>42817</v>
      </c>
      <c r="B2690" s="71" t="s">
        <v>10516</v>
      </c>
      <c r="C2690" s="20">
        <v>105468</v>
      </c>
      <c r="D2690" s="4" t="s">
        <v>677</v>
      </c>
      <c r="E2690" s="17">
        <v>2669.4</v>
      </c>
      <c r="F2690" s="78">
        <v>42791</v>
      </c>
      <c r="G2690" s="17">
        <f t="shared" si="83"/>
        <v>2669.4</v>
      </c>
      <c r="H2690" s="17">
        <f t="shared" si="84"/>
        <v>0</v>
      </c>
      <c r="I2690" s="21"/>
    </row>
    <row r="2691" spans="1:9" ht="15.75" x14ac:dyDescent="0.25">
      <c r="A2691" s="70">
        <v>42817</v>
      </c>
      <c r="B2691" s="71" t="s">
        <v>10517</v>
      </c>
      <c r="C2691" s="20">
        <v>105469</v>
      </c>
      <c r="D2691" s="15" t="s">
        <v>205</v>
      </c>
      <c r="E2691" s="16">
        <v>0</v>
      </c>
      <c r="F2691" s="145" t="s">
        <v>95</v>
      </c>
      <c r="G2691" s="16">
        <f t="shared" si="83"/>
        <v>0</v>
      </c>
      <c r="H2691" s="16">
        <f t="shared" si="84"/>
        <v>0</v>
      </c>
      <c r="I2691" s="21"/>
    </row>
    <row r="2692" spans="1:9" ht="15.75" x14ac:dyDescent="0.25">
      <c r="A2692" s="70">
        <v>42817</v>
      </c>
      <c r="B2692" s="71" t="s">
        <v>10518</v>
      </c>
      <c r="C2692" s="20">
        <v>105470</v>
      </c>
      <c r="D2692" s="4" t="s">
        <v>205</v>
      </c>
      <c r="E2692" s="17">
        <v>113523.1</v>
      </c>
      <c r="G2692" s="17">
        <f t="shared" ref="G2692:G2755" si="85">E2692</f>
        <v>113523.1</v>
      </c>
      <c r="H2692" s="17">
        <f t="shared" ref="H2692:H2755" si="86">E2692-G2692</f>
        <v>0</v>
      </c>
      <c r="I2692" s="21"/>
    </row>
    <row r="2693" spans="1:9" ht="15.75" x14ac:dyDescent="0.25">
      <c r="A2693" s="70">
        <v>42817</v>
      </c>
      <c r="B2693" s="71" t="s">
        <v>10519</v>
      </c>
      <c r="C2693" s="20">
        <v>105471</v>
      </c>
      <c r="D2693" s="4" t="s">
        <v>205</v>
      </c>
      <c r="E2693" s="17">
        <v>113523.1</v>
      </c>
      <c r="F2693" s="78">
        <v>42847</v>
      </c>
      <c r="G2693" s="17">
        <f t="shared" si="85"/>
        <v>113523.1</v>
      </c>
      <c r="H2693" s="17">
        <f t="shared" si="86"/>
        <v>0</v>
      </c>
      <c r="I2693" s="21"/>
    </row>
    <row r="2694" spans="1:9" ht="15.75" x14ac:dyDescent="0.25">
      <c r="A2694" s="70">
        <v>42817</v>
      </c>
      <c r="B2694" s="71" t="s">
        <v>10520</v>
      </c>
      <c r="C2694" s="20">
        <v>105472</v>
      </c>
      <c r="D2694" s="4" t="s">
        <v>1197</v>
      </c>
      <c r="E2694" s="17">
        <v>2714.4</v>
      </c>
      <c r="F2694" s="78">
        <v>42791</v>
      </c>
      <c r="G2694" s="17">
        <f t="shared" si="85"/>
        <v>2714.4</v>
      </c>
      <c r="H2694" s="17">
        <f t="shared" si="86"/>
        <v>0</v>
      </c>
      <c r="I2694" s="21"/>
    </row>
    <row r="2695" spans="1:9" ht="15.75" x14ac:dyDescent="0.25">
      <c r="A2695" s="70">
        <v>42817</v>
      </c>
      <c r="B2695" s="71" t="s">
        <v>10521</v>
      </c>
      <c r="C2695" s="20">
        <v>105473</v>
      </c>
      <c r="D2695" s="4" t="s">
        <v>688</v>
      </c>
      <c r="E2695" s="17">
        <v>3338.8</v>
      </c>
      <c r="F2695" s="78">
        <v>42791</v>
      </c>
      <c r="G2695" s="17">
        <f t="shared" si="85"/>
        <v>3338.8</v>
      </c>
      <c r="H2695" s="17">
        <f t="shared" si="86"/>
        <v>0</v>
      </c>
      <c r="I2695" s="21"/>
    </row>
    <row r="2696" spans="1:9" ht="15.75" x14ac:dyDescent="0.25">
      <c r="A2696" s="70">
        <v>42817</v>
      </c>
      <c r="B2696" s="71" t="s">
        <v>10522</v>
      </c>
      <c r="C2696" s="20">
        <v>105474</v>
      </c>
      <c r="D2696" s="4" t="s">
        <v>686</v>
      </c>
      <c r="E2696" s="17">
        <v>22174.5</v>
      </c>
      <c r="F2696" s="78">
        <v>42791</v>
      </c>
      <c r="G2696" s="17">
        <f t="shared" si="85"/>
        <v>22174.5</v>
      </c>
      <c r="H2696" s="17">
        <f t="shared" si="86"/>
        <v>0</v>
      </c>
      <c r="I2696" s="21"/>
    </row>
    <row r="2697" spans="1:9" ht="15.75" x14ac:dyDescent="0.25">
      <c r="A2697" s="70">
        <v>42817</v>
      </c>
      <c r="B2697" s="71" t="s">
        <v>10523</v>
      </c>
      <c r="C2697" s="20">
        <v>105475</v>
      </c>
      <c r="D2697" s="4" t="s">
        <v>1197</v>
      </c>
      <c r="E2697" s="17">
        <v>3120</v>
      </c>
      <c r="F2697" s="78">
        <v>42791</v>
      </c>
      <c r="G2697" s="17">
        <f t="shared" si="85"/>
        <v>3120</v>
      </c>
      <c r="H2697" s="17">
        <f t="shared" si="86"/>
        <v>0</v>
      </c>
      <c r="I2697" s="21"/>
    </row>
    <row r="2698" spans="1:9" ht="15.75" x14ac:dyDescent="0.25">
      <c r="A2698" s="70">
        <v>42817</v>
      </c>
      <c r="B2698" s="71" t="s">
        <v>10524</v>
      </c>
      <c r="C2698" s="20">
        <v>105476</v>
      </c>
      <c r="D2698" s="4" t="s">
        <v>680</v>
      </c>
      <c r="E2698" s="17">
        <v>2331.5</v>
      </c>
      <c r="F2698" s="78">
        <v>42791</v>
      </c>
      <c r="G2698" s="17">
        <f t="shared" si="85"/>
        <v>2331.5</v>
      </c>
      <c r="H2698" s="17">
        <f t="shared" si="86"/>
        <v>0</v>
      </c>
      <c r="I2698" s="21"/>
    </row>
    <row r="2699" spans="1:9" ht="15.75" x14ac:dyDescent="0.25">
      <c r="A2699" s="70">
        <v>42817</v>
      </c>
      <c r="B2699" s="71" t="s">
        <v>10525</v>
      </c>
      <c r="C2699" s="20">
        <v>105477</v>
      </c>
      <c r="D2699" s="4" t="s">
        <v>1589</v>
      </c>
      <c r="E2699" s="17">
        <v>16743.400000000001</v>
      </c>
      <c r="F2699" s="78">
        <v>42791</v>
      </c>
      <c r="G2699" s="17">
        <f t="shared" si="85"/>
        <v>16743.400000000001</v>
      </c>
      <c r="H2699" s="17">
        <f t="shared" si="86"/>
        <v>0</v>
      </c>
      <c r="I2699" s="21"/>
    </row>
    <row r="2700" spans="1:9" ht="15.75" x14ac:dyDescent="0.25">
      <c r="A2700" s="70">
        <v>42817</v>
      </c>
      <c r="B2700" s="71" t="s">
        <v>10526</v>
      </c>
      <c r="C2700" s="20">
        <v>105478</v>
      </c>
      <c r="D2700" s="15" t="s">
        <v>426</v>
      </c>
      <c r="E2700" s="16">
        <v>0</v>
      </c>
      <c r="F2700" s="145" t="s">
        <v>95</v>
      </c>
      <c r="G2700" s="16">
        <f t="shared" si="85"/>
        <v>0</v>
      </c>
      <c r="H2700" s="16">
        <f t="shared" si="86"/>
        <v>0</v>
      </c>
      <c r="I2700" s="21"/>
    </row>
    <row r="2701" spans="1:9" ht="15.75" x14ac:dyDescent="0.25">
      <c r="A2701" s="70">
        <v>42817</v>
      </c>
      <c r="B2701" s="71" t="s">
        <v>10527</v>
      </c>
      <c r="C2701" s="20">
        <v>105479</v>
      </c>
      <c r="D2701" s="4" t="s">
        <v>665</v>
      </c>
      <c r="E2701" s="17">
        <v>69910.92</v>
      </c>
      <c r="F2701" s="78">
        <v>42826</v>
      </c>
      <c r="G2701" s="17">
        <f t="shared" si="85"/>
        <v>69910.92</v>
      </c>
      <c r="H2701" s="17">
        <f t="shared" si="86"/>
        <v>0</v>
      </c>
      <c r="I2701" s="21"/>
    </row>
    <row r="2702" spans="1:9" ht="15.75" x14ac:dyDescent="0.25">
      <c r="A2702" s="70">
        <v>42817</v>
      </c>
      <c r="B2702" s="71" t="s">
        <v>10528</v>
      </c>
      <c r="C2702" s="20">
        <v>105480</v>
      </c>
      <c r="D2702" s="4" t="s">
        <v>426</v>
      </c>
      <c r="E2702" s="17">
        <v>8079.1</v>
      </c>
      <c r="F2702" s="78">
        <v>42791</v>
      </c>
      <c r="G2702" s="17">
        <f t="shared" si="85"/>
        <v>8079.1</v>
      </c>
      <c r="H2702" s="17">
        <f t="shared" si="86"/>
        <v>0</v>
      </c>
      <c r="I2702" s="21"/>
    </row>
    <row r="2703" spans="1:9" ht="15.75" x14ac:dyDescent="0.25">
      <c r="A2703" s="70">
        <v>42817</v>
      </c>
      <c r="B2703" s="71" t="s">
        <v>10529</v>
      </c>
      <c r="C2703" s="20">
        <v>105481</v>
      </c>
      <c r="D2703" s="4" t="s">
        <v>7149</v>
      </c>
      <c r="E2703" s="17">
        <v>2600.4</v>
      </c>
      <c r="F2703" s="78">
        <v>43062</v>
      </c>
      <c r="G2703" s="17">
        <f t="shared" si="85"/>
        <v>2600.4</v>
      </c>
      <c r="H2703" s="17">
        <f t="shared" si="86"/>
        <v>0</v>
      </c>
      <c r="I2703" s="21"/>
    </row>
    <row r="2704" spans="1:9" ht="15.75" x14ac:dyDescent="0.25">
      <c r="A2704" s="70">
        <v>42817</v>
      </c>
      <c r="B2704" s="71" t="s">
        <v>10530</v>
      </c>
      <c r="C2704" s="20">
        <v>105482</v>
      </c>
      <c r="D2704" s="4" t="s">
        <v>220</v>
      </c>
      <c r="E2704" s="17">
        <v>3390</v>
      </c>
      <c r="F2704" s="78">
        <v>42818</v>
      </c>
      <c r="G2704" s="17">
        <f t="shared" si="85"/>
        <v>3390</v>
      </c>
      <c r="H2704" s="17">
        <f t="shared" si="86"/>
        <v>0</v>
      </c>
      <c r="I2704" s="21"/>
    </row>
    <row r="2705" spans="1:9" ht="15.75" x14ac:dyDescent="0.25">
      <c r="A2705" s="70">
        <v>42817</v>
      </c>
      <c r="B2705" s="71" t="s">
        <v>10531</v>
      </c>
      <c r="C2705" s="20">
        <v>105483</v>
      </c>
      <c r="D2705" s="4" t="s">
        <v>220</v>
      </c>
      <c r="E2705" s="17">
        <v>1155</v>
      </c>
      <c r="F2705" s="78">
        <v>42818</v>
      </c>
      <c r="G2705" s="17">
        <f t="shared" si="85"/>
        <v>1155</v>
      </c>
      <c r="H2705" s="17">
        <f t="shared" si="86"/>
        <v>0</v>
      </c>
      <c r="I2705" s="21"/>
    </row>
    <row r="2706" spans="1:9" ht="15.75" x14ac:dyDescent="0.25">
      <c r="A2706" s="70">
        <v>42817</v>
      </c>
      <c r="B2706" s="71" t="s">
        <v>10532</v>
      </c>
      <c r="C2706" s="20">
        <v>105484</v>
      </c>
      <c r="D2706" s="4" t="s">
        <v>921</v>
      </c>
      <c r="E2706" s="17">
        <v>7163.4</v>
      </c>
      <c r="F2706" s="78">
        <v>42818</v>
      </c>
      <c r="G2706" s="17">
        <f t="shared" si="85"/>
        <v>7163.4</v>
      </c>
      <c r="H2706" s="17">
        <f t="shared" si="86"/>
        <v>0</v>
      </c>
      <c r="I2706" s="21"/>
    </row>
    <row r="2707" spans="1:9" ht="15.75" x14ac:dyDescent="0.25">
      <c r="A2707" s="70">
        <v>42818</v>
      </c>
      <c r="B2707" s="71" t="s">
        <v>10533</v>
      </c>
      <c r="C2707" s="20">
        <v>105485</v>
      </c>
      <c r="D2707" s="4" t="s">
        <v>231</v>
      </c>
      <c r="E2707" s="17">
        <v>2634.8</v>
      </c>
      <c r="F2707" s="78">
        <v>42818</v>
      </c>
      <c r="G2707" s="17">
        <f t="shared" si="85"/>
        <v>2634.8</v>
      </c>
      <c r="H2707" s="17">
        <f t="shared" si="86"/>
        <v>0</v>
      </c>
      <c r="I2707" s="21"/>
    </row>
    <row r="2708" spans="1:9" ht="15.75" x14ac:dyDescent="0.25">
      <c r="A2708" s="70">
        <v>42818</v>
      </c>
      <c r="B2708" s="71" t="s">
        <v>10534</v>
      </c>
      <c r="C2708" s="20">
        <v>105486</v>
      </c>
      <c r="D2708" s="4" t="s">
        <v>428</v>
      </c>
      <c r="E2708" s="17">
        <v>1896.3</v>
      </c>
      <c r="F2708" s="78">
        <v>42821</v>
      </c>
      <c r="G2708" s="17">
        <f t="shared" si="85"/>
        <v>1896.3</v>
      </c>
      <c r="H2708" s="17">
        <f t="shared" si="86"/>
        <v>0</v>
      </c>
      <c r="I2708" s="21"/>
    </row>
    <row r="2709" spans="1:9" ht="15.75" x14ac:dyDescent="0.25">
      <c r="A2709" s="70">
        <v>42818</v>
      </c>
      <c r="B2709" s="71" t="s">
        <v>10535</v>
      </c>
      <c r="C2709" s="20">
        <v>105487</v>
      </c>
      <c r="D2709" s="4" t="s">
        <v>374</v>
      </c>
      <c r="E2709" s="17">
        <v>232.2</v>
      </c>
      <c r="F2709" s="78">
        <v>42818</v>
      </c>
      <c r="G2709" s="17">
        <f t="shared" si="85"/>
        <v>232.2</v>
      </c>
      <c r="H2709" s="17">
        <f t="shared" si="86"/>
        <v>0</v>
      </c>
      <c r="I2709" s="21"/>
    </row>
    <row r="2710" spans="1:9" ht="15.75" x14ac:dyDescent="0.25">
      <c r="A2710" s="70">
        <v>42818</v>
      </c>
      <c r="B2710" s="71" t="s">
        <v>10536</v>
      </c>
      <c r="C2710" s="20">
        <v>105488</v>
      </c>
      <c r="D2710" s="4" t="s">
        <v>205</v>
      </c>
      <c r="E2710" s="17">
        <v>18174</v>
      </c>
      <c r="F2710" s="78">
        <v>42818</v>
      </c>
      <c r="G2710" s="17">
        <f t="shared" si="85"/>
        <v>18174</v>
      </c>
      <c r="H2710" s="17">
        <f t="shared" si="86"/>
        <v>0</v>
      </c>
      <c r="I2710" s="21"/>
    </row>
    <row r="2711" spans="1:9" ht="15.75" x14ac:dyDescent="0.25">
      <c r="A2711" s="70">
        <v>42818</v>
      </c>
      <c r="B2711" s="71" t="s">
        <v>10537</v>
      </c>
      <c r="C2711" s="20">
        <v>105489</v>
      </c>
      <c r="D2711" s="4" t="s">
        <v>26</v>
      </c>
      <c r="E2711" s="17">
        <v>7420.7</v>
      </c>
      <c r="F2711" s="78">
        <v>42818</v>
      </c>
      <c r="G2711" s="17">
        <f t="shared" si="85"/>
        <v>7420.7</v>
      </c>
      <c r="H2711" s="17">
        <f t="shared" si="86"/>
        <v>0</v>
      </c>
      <c r="I2711" s="21"/>
    </row>
    <row r="2712" spans="1:9" ht="15.75" x14ac:dyDescent="0.25">
      <c r="A2712" s="70">
        <v>42818</v>
      </c>
      <c r="B2712" s="71" t="s">
        <v>10538</v>
      </c>
      <c r="C2712" s="20">
        <v>105490</v>
      </c>
      <c r="D2712" s="4" t="s">
        <v>10</v>
      </c>
      <c r="E2712" s="17">
        <v>1347.3</v>
      </c>
      <c r="F2712" s="78">
        <v>42824</v>
      </c>
      <c r="G2712" s="17">
        <f t="shared" si="85"/>
        <v>1347.3</v>
      </c>
      <c r="H2712" s="17">
        <f t="shared" si="86"/>
        <v>0</v>
      </c>
      <c r="I2712" s="21"/>
    </row>
    <row r="2713" spans="1:9" ht="15.75" x14ac:dyDescent="0.25">
      <c r="A2713" s="70">
        <v>42818</v>
      </c>
      <c r="B2713" s="71" t="s">
        <v>10539</v>
      </c>
      <c r="C2713" s="20">
        <v>105491</v>
      </c>
      <c r="D2713" s="4" t="s">
        <v>3320</v>
      </c>
      <c r="E2713" s="17">
        <v>5750</v>
      </c>
      <c r="F2713" s="78">
        <v>42791</v>
      </c>
      <c r="G2713" s="17">
        <f t="shared" si="85"/>
        <v>5750</v>
      </c>
      <c r="H2713" s="17">
        <f t="shared" si="86"/>
        <v>0</v>
      </c>
      <c r="I2713" s="21"/>
    </row>
    <row r="2714" spans="1:9" ht="15.75" x14ac:dyDescent="0.25">
      <c r="A2714" s="70">
        <v>42818</v>
      </c>
      <c r="B2714" s="71" t="s">
        <v>10540</v>
      </c>
      <c r="C2714" s="20">
        <v>105492</v>
      </c>
      <c r="D2714" s="4" t="s">
        <v>19</v>
      </c>
      <c r="E2714" s="17">
        <v>980</v>
      </c>
      <c r="F2714" s="78">
        <v>42818</v>
      </c>
      <c r="G2714" s="17">
        <f t="shared" si="85"/>
        <v>980</v>
      </c>
      <c r="H2714" s="17">
        <f t="shared" si="86"/>
        <v>0</v>
      </c>
      <c r="I2714" s="21"/>
    </row>
    <row r="2715" spans="1:9" ht="15.75" x14ac:dyDescent="0.25">
      <c r="A2715" s="70">
        <v>42818</v>
      </c>
      <c r="B2715" s="71" t="s">
        <v>10541</v>
      </c>
      <c r="C2715" s="20">
        <v>105493</v>
      </c>
      <c r="D2715" s="4" t="s">
        <v>28</v>
      </c>
      <c r="E2715" s="17">
        <v>4752</v>
      </c>
      <c r="G2715" s="17">
        <f t="shared" si="85"/>
        <v>4752</v>
      </c>
      <c r="H2715" s="17">
        <f t="shared" si="86"/>
        <v>0</v>
      </c>
      <c r="I2715" s="21"/>
    </row>
    <row r="2716" spans="1:9" ht="15.75" x14ac:dyDescent="0.25">
      <c r="A2716" s="70">
        <v>42818</v>
      </c>
      <c r="B2716" s="71" t="s">
        <v>10542</v>
      </c>
      <c r="C2716" s="20">
        <v>105494</v>
      </c>
      <c r="D2716" s="4" t="s">
        <v>30</v>
      </c>
      <c r="E2716" s="17">
        <v>3269.4</v>
      </c>
      <c r="F2716" s="78">
        <v>42818</v>
      </c>
      <c r="G2716" s="17">
        <f t="shared" si="85"/>
        <v>3269.4</v>
      </c>
      <c r="H2716" s="17">
        <f t="shared" si="86"/>
        <v>0</v>
      </c>
      <c r="I2716" s="21"/>
    </row>
    <row r="2717" spans="1:9" ht="15.75" x14ac:dyDescent="0.25">
      <c r="A2717" s="70">
        <v>42818</v>
      </c>
      <c r="B2717" s="71" t="s">
        <v>10543</v>
      </c>
      <c r="C2717" s="20">
        <v>105495</v>
      </c>
      <c r="D2717" s="4" t="s">
        <v>71</v>
      </c>
      <c r="E2717" s="17">
        <v>4203.5</v>
      </c>
      <c r="F2717" s="78">
        <v>42818</v>
      </c>
      <c r="G2717" s="17">
        <f t="shared" si="85"/>
        <v>4203.5</v>
      </c>
      <c r="H2717" s="17">
        <f t="shared" si="86"/>
        <v>0</v>
      </c>
      <c r="I2717" s="21"/>
    </row>
    <row r="2718" spans="1:9" ht="15.75" x14ac:dyDescent="0.25">
      <c r="A2718" s="70">
        <v>42818</v>
      </c>
      <c r="B2718" s="71" t="s">
        <v>10544</v>
      </c>
      <c r="C2718" s="20">
        <v>105496</v>
      </c>
      <c r="D2718" s="4" t="s">
        <v>1786</v>
      </c>
      <c r="E2718" s="17">
        <v>8302.7999999999993</v>
      </c>
      <c r="F2718" s="78">
        <v>42818</v>
      </c>
      <c r="G2718" s="17">
        <f t="shared" si="85"/>
        <v>8302.7999999999993</v>
      </c>
      <c r="H2718" s="17">
        <f t="shared" si="86"/>
        <v>0</v>
      </c>
      <c r="I2718" s="21"/>
    </row>
    <row r="2719" spans="1:9" ht="15.75" x14ac:dyDescent="0.25">
      <c r="A2719" s="70">
        <v>42818</v>
      </c>
      <c r="B2719" s="71" t="s">
        <v>10545</v>
      </c>
      <c r="C2719" s="20">
        <v>105497</v>
      </c>
      <c r="D2719" s="4" t="s">
        <v>1645</v>
      </c>
      <c r="E2719" s="17">
        <v>2537.4</v>
      </c>
      <c r="F2719" s="78">
        <v>42818</v>
      </c>
      <c r="G2719" s="17">
        <f t="shared" si="85"/>
        <v>2537.4</v>
      </c>
      <c r="H2719" s="17">
        <f t="shared" si="86"/>
        <v>0</v>
      </c>
      <c r="I2719" s="21"/>
    </row>
    <row r="2720" spans="1:9" ht="15.75" x14ac:dyDescent="0.25">
      <c r="A2720" s="70">
        <v>42818</v>
      </c>
      <c r="B2720" s="71" t="s">
        <v>10546</v>
      </c>
      <c r="C2720" s="20">
        <v>105498</v>
      </c>
      <c r="D2720" s="4" t="s">
        <v>236</v>
      </c>
      <c r="E2720" s="17">
        <v>36666</v>
      </c>
      <c r="F2720" s="78">
        <v>42824</v>
      </c>
      <c r="G2720" s="17">
        <f t="shared" si="85"/>
        <v>36666</v>
      </c>
      <c r="H2720" s="17">
        <f t="shared" si="86"/>
        <v>0</v>
      </c>
      <c r="I2720" s="21"/>
    </row>
    <row r="2721" spans="1:9" ht="15.75" x14ac:dyDescent="0.25">
      <c r="A2721" s="70">
        <v>42818</v>
      </c>
      <c r="B2721" s="71" t="s">
        <v>10547</v>
      </c>
      <c r="C2721" s="20">
        <v>105499</v>
      </c>
      <c r="D2721" s="4" t="s">
        <v>35</v>
      </c>
      <c r="E2721" s="17">
        <v>13747.4</v>
      </c>
      <c r="F2721" s="78">
        <v>42821</v>
      </c>
      <c r="G2721" s="17">
        <f t="shared" si="85"/>
        <v>13747.4</v>
      </c>
      <c r="H2721" s="17">
        <f t="shared" si="86"/>
        <v>0</v>
      </c>
      <c r="I2721" s="21"/>
    </row>
    <row r="2722" spans="1:9" ht="15.75" x14ac:dyDescent="0.25">
      <c r="A2722" s="70">
        <v>42818</v>
      </c>
      <c r="B2722" s="71" t="s">
        <v>10548</v>
      </c>
      <c r="C2722" s="20">
        <v>105500</v>
      </c>
      <c r="D2722" s="4" t="s">
        <v>8296</v>
      </c>
      <c r="E2722" s="17">
        <v>3130.2</v>
      </c>
      <c r="F2722" s="78">
        <v>42818</v>
      </c>
      <c r="G2722" s="17">
        <f t="shared" si="85"/>
        <v>3130.2</v>
      </c>
      <c r="H2722" s="17">
        <f t="shared" si="86"/>
        <v>0</v>
      </c>
      <c r="I2722" s="21"/>
    </row>
    <row r="2723" spans="1:9" ht="15.75" x14ac:dyDescent="0.25">
      <c r="A2723" s="70">
        <v>42818</v>
      </c>
      <c r="B2723" s="71" t="s">
        <v>10549</v>
      </c>
      <c r="C2723" s="20">
        <v>105501</v>
      </c>
      <c r="D2723" s="4" t="s">
        <v>250</v>
      </c>
      <c r="E2723" s="17">
        <v>9078.6</v>
      </c>
      <c r="F2723" s="78">
        <v>42821</v>
      </c>
      <c r="G2723" s="17">
        <f t="shared" si="85"/>
        <v>9078.6</v>
      </c>
      <c r="H2723" s="17">
        <f t="shared" si="86"/>
        <v>0</v>
      </c>
      <c r="I2723" s="21"/>
    </row>
    <row r="2724" spans="1:9" ht="15.75" x14ac:dyDescent="0.25">
      <c r="A2724" s="70">
        <v>42818</v>
      </c>
      <c r="B2724" s="71" t="s">
        <v>10550</v>
      </c>
      <c r="C2724" s="20">
        <v>105502</v>
      </c>
      <c r="D2724" s="4" t="s">
        <v>1634</v>
      </c>
      <c r="E2724" s="17">
        <v>3740</v>
      </c>
      <c r="F2724" s="78">
        <v>42818</v>
      </c>
      <c r="G2724" s="17">
        <f t="shared" si="85"/>
        <v>3740</v>
      </c>
      <c r="H2724" s="17">
        <f t="shared" si="86"/>
        <v>0</v>
      </c>
      <c r="I2724" s="21"/>
    </row>
    <row r="2725" spans="1:9" ht="15.75" x14ac:dyDescent="0.25">
      <c r="A2725" s="70">
        <v>42818</v>
      </c>
      <c r="B2725" s="71" t="s">
        <v>10551</v>
      </c>
      <c r="C2725" s="20">
        <v>105503</v>
      </c>
      <c r="D2725" s="4" t="s">
        <v>51</v>
      </c>
      <c r="E2725" s="17">
        <v>5550.6</v>
      </c>
      <c r="F2725" s="78">
        <v>42821</v>
      </c>
      <c r="G2725" s="17">
        <f t="shared" si="85"/>
        <v>5550.6</v>
      </c>
      <c r="H2725" s="17">
        <f t="shared" si="86"/>
        <v>0</v>
      </c>
      <c r="I2725" s="21"/>
    </row>
    <row r="2726" spans="1:9" ht="15.75" x14ac:dyDescent="0.25">
      <c r="A2726" s="70">
        <v>42818</v>
      </c>
      <c r="B2726" s="71" t="s">
        <v>10552</v>
      </c>
      <c r="C2726" s="20">
        <v>105504</v>
      </c>
      <c r="D2726" s="4" t="s">
        <v>47</v>
      </c>
      <c r="E2726" s="17">
        <v>6119.8</v>
      </c>
      <c r="F2726" s="78">
        <v>42818</v>
      </c>
      <c r="G2726" s="17">
        <f t="shared" si="85"/>
        <v>6119.8</v>
      </c>
      <c r="H2726" s="17">
        <f t="shared" si="86"/>
        <v>0</v>
      </c>
      <c r="I2726" s="21"/>
    </row>
    <row r="2727" spans="1:9" ht="15.75" x14ac:dyDescent="0.25">
      <c r="A2727" s="70">
        <v>42818</v>
      </c>
      <c r="B2727" s="71" t="s">
        <v>10553</v>
      </c>
      <c r="C2727" s="20">
        <v>105505</v>
      </c>
      <c r="D2727" s="4" t="s">
        <v>43</v>
      </c>
      <c r="E2727" s="17">
        <v>6601.8</v>
      </c>
      <c r="F2727" s="78">
        <v>42821</v>
      </c>
      <c r="G2727" s="17">
        <f t="shared" si="85"/>
        <v>6601.8</v>
      </c>
      <c r="H2727" s="17">
        <f t="shared" si="86"/>
        <v>0</v>
      </c>
      <c r="I2727" s="21"/>
    </row>
    <row r="2728" spans="1:9" ht="15.75" x14ac:dyDescent="0.25">
      <c r="A2728" s="70">
        <v>42818</v>
      </c>
      <c r="B2728" s="71" t="s">
        <v>10554</v>
      </c>
      <c r="C2728" s="20">
        <v>105506</v>
      </c>
      <c r="D2728" s="4" t="s">
        <v>40</v>
      </c>
      <c r="E2728" s="17">
        <v>6678.4</v>
      </c>
      <c r="F2728" s="83" t="s">
        <v>10476</v>
      </c>
      <c r="G2728" s="22">
        <f>5700+978.4</f>
        <v>6678.4</v>
      </c>
      <c r="H2728" s="22">
        <f t="shared" si="86"/>
        <v>0</v>
      </c>
      <c r="I2728" s="21"/>
    </row>
    <row r="2729" spans="1:9" ht="15.75" x14ac:dyDescent="0.25">
      <c r="A2729" s="70">
        <v>42818</v>
      </c>
      <c r="B2729" s="71" t="s">
        <v>10555</v>
      </c>
      <c r="C2729" s="20">
        <v>105507</v>
      </c>
      <c r="D2729" s="4" t="s">
        <v>49</v>
      </c>
      <c r="E2729" s="17">
        <v>12125.2</v>
      </c>
      <c r="F2729" s="78">
        <v>42821</v>
      </c>
      <c r="G2729" s="17">
        <f t="shared" si="85"/>
        <v>12125.2</v>
      </c>
      <c r="H2729" s="17">
        <f t="shared" si="86"/>
        <v>0</v>
      </c>
      <c r="I2729" s="21"/>
    </row>
    <row r="2730" spans="1:9" ht="15.75" x14ac:dyDescent="0.25">
      <c r="A2730" s="70">
        <v>42818</v>
      </c>
      <c r="B2730" s="71" t="s">
        <v>10556</v>
      </c>
      <c r="C2730" s="20">
        <v>105508</v>
      </c>
      <c r="D2730" s="4" t="s">
        <v>270</v>
      </c>
      <c r="E2730" s="17">
        <v>35027.1</v>
      </c>
      <c r="F2730" s="78">
        <v>42823</v>
      </c>
      <c r="G2730" s="17">
        <f t="shared" si="85"/>
        <v>35027.1</v>
      </c>
      <c r="H2730" s="17">
        <f t="shared" si="86"/>
        <v>0</v>
      </c>
      <c r="I2730" s="21"/>
    </row>
    <row r="2731" spans="1:9" ht="15.75" x14ac:dyDescent="0.25">
      <c r="A2731" s="70">
        <v>42818</v>
      </c>
      <c r="B2731" s="71" t="s">
        <v>10557</v>
      </c>
      <c r="C2731" s="20">
        <v>105509</v>
      </c>
      <c r="D2731" s="4" t="s">
        <v>30</v>
      </c>
      <c r="E2731" s="17">
        <v>3988</v>
      </c>
      <c r="F2731" s="78">
        <v>42818</v>
      </c>
      <c r="G2731" s="17">
        <f t="shared" si="85"/>
        <v>3988</v>
      </c>
      <c r="H2731" s="17">
        <f t="shared" si="86"/>
        <v>0</v>
      </c>
      <c r="I2731" s="21"/>
    </row>
    <row r="2732" spans="1:9" ht="15.75" x14ac:dyDescent="0.25">
      <c r="A2732" s="70">
        <v>42818</v>
      </c>
      <c r="B2732" s="71" t="s">
        <v>10558</v>
      </c>
      <c r="C2732" s="20">
        <v>105510</v>
      </c>
      <c r="D2732" s="4" t="s">
        <v>30</v>
      </c>
      <c r="E2732" s="17">
        <v>2360</v>
      </c>
      <c r="F2732" s="78">
        <v>42818</v>
      </c>
      <c r="G2732" s="17">
        <f t="shared" si="85"/>
        <v>2360</v>
      </c>
      <c r="H2732" s="17">
        <f t="shared" si="86"/>
        <v>0</v>
      </c>
      <c r="I2732" s="21"/>
    </row>
    <row r="2733" spans="1:9" ht="15.75" x14ac:dyDescent="0.25">
      <c r="A2733" s="70">
        <v>42818</v>
      </c>
      <c r="B2733" s="71" t="s">
        <v>10559</v>
      </c>
      <c r="C2733" s="20">
        <v>105511</v>
      </c>
      <c r="D2733" s="15" t="s">
        <v>268</v>
      </c>
      <c r="E2733" s="16">
        <v>0</v>
      </c>
      <c r="F2733" s="145" t="s">
        <v>95</v>
      </c>
      <c r="G2733" s="16">
        <f t="shared" si="85"/>
        <v>0</v>
      </c>
      <c r="H2733" s="16">
        <f t="shared" si="86"/>
        <v>0</v>
      </c>
      <c r="I2733" s="21"/>
    </row>
    <row r="2734" spans="1:9" ht="15.75" x14ac:dyDescent="0.25">
      <c r="A2734" s="70">
        <v>42818</v>
      </c>
      <c r="B2734" s="71" t="s">
        <v>10560</v>
      </c>
      <c r="C2734" s="20">
        <v>105512</v>
      </c>
      <c r="D2734" s="4" t="s">
        <v>1090</v>
      </c>
      <c r="E2734" s="17">
        <v>6114.8</v>
      </c>
      <c r="F2734" s="78">
        <v>42818</v>
      </c>
      <c r="G2734" s="17">
        <f t="shared" si="85"/>
        <v>6114.8</v>
      </c>
      <c r="H2734" s="17">
        <f t="shared" si="86"/>
        <v>0</v>
      </c>
      <c r="I2734" s="21"/>
    </row>
    <row r="2735" spans="1:9" ht="15.75" x14ac:dyDescent="0.25">
      <c r="A2735" s="70">
        <v>42818</v>
      </c>
      <c r="B2735" s="71" t="s">
        <v>10561</v>
      </c>
      <c r="C2735" s="20">
        <v>105513</v>
      </c>
      <c r="D2735" s="4" t="s">
        <v>21</v>
      </c>
      <c r="E2735" s="17">
        <v>44167.199999999997</v>
      </c>
      <c r="F2735" s="78">
        <v>42832</v>
      </c>
      <c r="G2735" s="17">
        <f t="shared" si="85"/>
        <v>44167.199999999997</v>
      </c>
      <c r="H2735" s="17">
        <f t="shared" si="86"/>
        <v>0</v>
      </c>
      <c r="I2735" s="21"/>
    </row>
    <row r="2736" spans="1:9" ht="15.75" x14ac:dyDescent="0.25">
      <c r="A2736" s="70">
        <v>42818</v>
      </c>
      <c r="B2736" s="71" t="s">
        <v>10562</v>
      </c>
      <c r="C2736" s="20">
        <v>105514</v>
      </c>
      <c r="D2736" s="4" t="s">
        <v>157</v>
      </c>
      <c r="E2736" s="17">
        <v>7749.3</v>
      </c>
      <c r="F2736" s="78">
        <v>42818</v>
      </c>
      <c r="G2736" s="17">
        <f t="shared" si="85"/>
        <v>7749.3</v>
      </c>
      <c r="H2736" s="17">
        <f t="shared" si="86"/>
        <v>0</v>
      </c>
      <c r="I2736" s="21"/>
    </row>
    <row r="2737" spans="1:9" ht="15.75" x14ac:dyDescent="0.25">
      <c r="A2737" s="70">
        <v>42818</v>
      </c>
      <c r="B2737" s="71" t="s">
        <v>10563</v>
      </c>
      <c r="C2737" s="20">
        <v>105515</v>
      </c>
      <c r="D2737" s="4" t="s">
        <v>151</v>
      </c>
      <c r="E2737" s="17">
        <v>16323.68</v>
      </c>
      <c r="F2737" s="78">
        <v>42818</v>
      </c>
      <c r="G2737" s="17">
        <f t="shared" si="85"/>
        <v>16323.68</v>
      </c>
      <c r="H2737" s="17">
        <f t="shared" si="86"/>
        <v>0</v>
      </c>
      <c r="I2737" s="21"/>
    </row>
    <row r="2738" spans="1:9" ht="15.75" x14ac:dyDescent="0.25">
      <c r="A2738" s="70">
        <v>42818</v>
      </c>
      <c r="B2738" s="71" t="s">
        <v>10564</v>
      </c>
      <c r="C2738" s="20">
        <v>105516</v>
      </c>
      <c r="D2738" s="4" t="s">
        <v>139</v>
      </c>
      <c r="E2738" s="17">
        <v>1125.5999999999999</v>
      </c>
      <c r="F2738" s="78">
        <v>42818</v>
      </c>
      <c r="G2738" s="17">
        <f t="shared" si="85"/>
        <v>1125.5999999999999</v>
      </c>
      <c r="H2738" s="17">
        <f t="shared" si="86"/>
        <v>0</v>
      </c>
      <c r="I2738" s="21"/>
    </row>
    <row r="2739" spans="1:9" ht="15.75" x14ac:dyDescent="0.25">
      <c r="A2739" s="70">
        <v>42818</v>
      </c>
      <c r="B2739" s="71" t="s">
        <v>10565</v>
      </c>
      <c r="C2739" s="20">
        <v>105517</v>
      </c>
      <c r="D2739" s="4" t="s">
        <v>2240</v>
      </c>
      <c r="E2739" s="17">
        <v>9449.2999999999993</v>
      </c>
      <c r="F2739" s="78">
        <v>42818</v>
      </c>
      <c r="G2739" s="17">
        <f t="shared" si="85"/>
        <v>9449.2999999999993</v>
      </c>
      <c r="H2739" s="17">
        <f t="shared" si="86"/>
        <v>0</v>
      </c>
      <c r="I2739" s="21"/>
    </row>
    <row r="2740" spans="1:9" ht="15.75" x14ac:dyDescent="0.25">
      <c r="A2740" s="70">
        <v>42818</v>
      </c>
      <c r="B2740" s="71" t="s">
        <v>10566</v>
      </c>
      <c r="C2740" s="20">
        <v>105518</v>
      </c>
      <c r="D2740" s="4" t="s">
        <v>79</v>
      </c>
      <c r="E2740" s="17">
        <v>2977.8</v>
      </c>
      <c r="F2740" s="78">
        <v>42818</v>
      </c>
      <c r="G2740" s="17">
        <f t="shared" si="85"/>
        <v>2977.8</v>
      </c>
      <c r="H2740" s="17">
        <f t="shared" si="86"/>
        <v>0</v>
      </c>
      <c r="I2740" s="21"/>
    </row>
    <row r="2741" spans="1:9" ht="15.75" x14ac:dyDescent="0.25">
      <c r="A2741" s="70">
        <v>42818</v>
      </c>
      <c r="B2741" s="71" t="s">
        <v>10567</v>
      </c>
      <c r="C2741" s="20">
        <v>105519</v>
      </c>
      <c r="D2741" s="4" t="s">
        <v>14</v>
      </c>
      <c r="E2741" s="17">
        <v>9050.7999999999993</v>
      </c>
      <c r="F2741" s="78">
        <v>42818</v>
      </c>
      <c r="G2741" s="17">
        <f t="shared" si="85"/>
        <v>9050.7999999999993</v>
      </c>
      <c r="H2741" s="17">
        <f t="shared" si="86"/>
        <v>0</v>
      </c>
      <c r="I2741" s="21"/>
    </row>
    <row r="2742" spans="1:9" ht="15.75" x14ac:dyDescent="0.25">
      <c r="A2742" s="70">
        <v>42818</v>
      </c>
      <c r="B2742" s="71" t="s">
        <v>10568</v>
      </c>
      <c r="C2742" s="20">
        <v>105520</v>
      </c>
      <c r="D2742" s="4" t="s">
        <v>240</v>
      </c>
      <c r="E2742" s="17">
        <v>9280</v>
      </c>
      <c r="F2742" s="78">
        <v>42818</v>
      </c>
      <c r="G2742" s="17">
        <f t="shared" si="85"/>
        <v>9280</v>
      </c>
      <c r="H2742" s="17">
        <f t="shared" si="86"/>
        <v>0</v>
      </c>
      <c r="I2742" s="21"/>
    </row>
    <row r="2743" spans="1:9" ht="15.75" x14ac:dyDescent="0.25">
      <c r="A2743" s="70">
        <v>42818</v>
      </c>
      <c r="B2743" s="71" t="s">
        <v>10569</v>
      </c>
      <c r="C2743" s="20">
        <v>105521</v>
      </c>
      <c r="D2743" s="4" t="s">
        <v>272</v>
      </c>
      <c r="E2743" s="17">
        <v>2702.7</v>
      </c>
      <c r="F2743" s="78">
        <v>42823</v>
      </c>
      <c r="G2743" s="17">
        <f t="shared" si="85"/>
        <v>2702.7</v>
      </c>
      <c r="H2743" s="17">
        <f t="shared" si="86"/>
        <v>0</v>
      </c>
      <c r="I2743" s="21"/>
    </row>
    <row r="2744" spans="1:9" ht="15.75" x14ac:dyDescent="0.25">
      <c r="A2744" s="70">
        <v>42818</v>
      </c>
      <c r="B2744" s="71" t="s">
        <v>10570</v>
      </c>
      <c r="C2744" s="20">
        <v>105522</v>
      </c>
      <c r="D2744" s="4" t="s">
        <v>432</v>
      </c>
      <c r="E2744" s="17">
        <v>13289.1</v>
      </c>
      <c r="F2744" s="78">
        <v>42823</v>
      </c>
      <c r="G2744" s="17">
        <f t="shared" si="85"/>
        <v>13289.1</v>
      </c>
      <c r="H2744" s="17">
        <f t="shared" si="86"/>
        <v>0</v>
      </c>
      <c r="I2744" s="21"/>
    </row>
    <row r="2745" spans="1:9" ht="15.75" x14ac:dyDescent="0.25">
      <c r="A2745" s="70">
        <v>42818</v>
      </c>
      <c r="B2745" s="71" t="s">
        <v>10571</v>
      </c>
      <c r="C2745" s="20">
        <v>105523</v>
      </c>
      <c r="D2745" s="15" t="s">
        <v>1666</v>
      </c>
      <c r="E2745" s="16">
        <v>0</v>
      </c>
      <c r="F2745" s="145" t="s">
        <v>95</v>
      </c>
      <c r="G2745" s="16">
        <f t="shared" si="85"/>
        <v>0</v>
      </c>
      <c r="H2745" s="16">
        <f t="shared" si="86"/>
        <v>0</v>
      </c>
      <c r="I2745" s="21"/>
    </row>
    <row r="2746" spans="1:9" ht="15.75" x14ac:dyDescent="0.25">
      <c r="A2746" s="70">
        <v>42818</v>
      </c>
      <c r="B2746" s="71" t="s">
        <v>10572</v>
      </c>
      <c r="C2746" s="20">
        <v>105524</v>
      </c>
      <c r="D2746" s="4" t="s">
        <v>302</v>
      </c>
      <c r="E2746" s="17">
        <v>8664</v>
      </c>
      <c r="F2746" s="78">
        <v>42818</v>
      </c>
      <c r="G2746" s="17">
        <f t="shared" si="85"/>
        <v>8664</v>
      </c>
      <c r="H2746" s="17">
        <f t="shared" si="86"/>
        <v>0</v>
      </c>
      <c r="I2746" s="21"/>
    </row>
    <row r="2747" spans="1:9" ht="15.75" x14ac:dyDescent="0.25">
      <c r="A2747" s="70">
        <v>42818</v>
      </c>
      <c r="B2747" s="71" t="s">
        <v>10573</v>
      </c>
      <c r="C2747" s="20">
        <v>105525</v>
      </c>
      <c r="D2747" s="4" t="s">
        <v>1666</v>
      </c>
      <c r="E2747" s="17">
        <v>13555.8</v>
      </c>
      <c r="F2747" s="78">
        <v>42823</v>
      </c>
      <c r="G2747" s="17">
        <f t="shared" si="85"/>
        <v>13555.8</v>
      </c>
      <c r="H2747" s="17">
        <f t="shared" si="86"/>
        <v>0</v>
      </c>
      <c r="I2747" s="21"/>
    </row>
    <row r="2748" spans="1:9" ht="15.75" x14ac:dyDescent="0.25">
      <c r="A2748" s="70">
        <v>42818</v>
      </c>
      <c r="B2748" s="71" t="s">
        <v>10574</v>
      </c>
      <c r="C2748" s="20">
        <v>105526</v>
      </c>
      <c r="D2748" s="4" t="s">
        <v>274</v>
      </c>
      <c r="E2748" s="17">
        <v>15327.9</v>
      </c>
      <c r="F2748" s="78">
        <v>42825</v>
      </c>
      <c r="G2748" s="17">
        <f t="shared" si="85"/>
        <v>15327.9</v>
      </c>
      <c r="H2748" s="17">
        <f t="shared" si="86"/>
        <v>0</v>
      </c>
      <c r="I2748" s="21"/>
    </row>
    <row r="2749" spans="1:9" ht="15.75" x14ac:dyDescent="0.25">
      <c r="A2749" s="70">
        <v>42818</v>
      </c>
      <c r="B2749" s="71" t="s">
        <v>10575</v>
      </c>
      <c r="C2749" s="20">
        <v>105527</v>
      </c>
      <c r="D2749" s="4" t="s">
        <v>10</v>
      </c>
      <c r="E2749" s="17">
        <v>44291</v>
      </c>
      <c r="F2749" s="78">
        <v>42824</v>
      </c>
      <c r="G2749" s="17">
        <f t="shared" si="85"/>
        <v>44291</v>
      </c>
      <c r="H2749" s="17">
        <f t="shared" si="86"/>
        <v>0</v>
      </c>
      <c r="I2749" s="21"/>
    </row>
    <row r="2750" spans="1:9" ht="15.75" x14ac:dyDescent="0.25">
      <c r="A2750" s="70">
        <v>42818</v>
      </c>
      <c r="B2750" s="71" t="s">
        <v>10576</v>
      </c>
      <c r="C2750" s="20">
        <v>105528</v>
      </c>
      <c r="D2750" s="4" t="s">
        <v>268</v>
      </c>
      <c r="E2750" s="17">
        <v>19782.2</v>
      </c>
      <c r="F2750" s="78">
        <v>42823</v>
      </c>
      <c r="G2750" s="17">
        <f t="shared" si="85"/>
        <v>19782.2</v>
      </c>
      <c r="H2750" s="17">
        <f t="shared" si="86"/>
        <v>0</v>
      </c>
      <c r="I2750" s="21"/>
    </row>
    <row r="2751" spans="1:9" ht="15.75" x14ac:dyDescent="0.25">
      <c r="A2751" s="70">
        <v>42818</v>
      </c>
      <c r="B2751" s="71" t="s">
        <v>10577</v>
      </c>
      <c r="C2751" s="20">
        <v>105529</v>
      </c>
      <c r="D2751" s="4" t="s">
        <v>30</v>
      </c>
      <c r="E2751" s="17">
        <v>6455.4</v>
      </c>
      <c r="F2751" s="78">
        <v>42818</v>
      </c>
      <c r="G2751" s="17">
        <f t="shared" si="85"/>
        <v>6455.4</v>
      </c>
      <c r="H2751" s="17">
        <f t="shared" si="86"/>
        <v>0</v>
      </c>
      <c r="I2751" s="21"/>
    </row>
    <row r="2752" spans="1:9" ht="15.75" x14ac:dyDescent="0.25">
      <c r="A2752" s="70">
        <v>42818</v>
      </c>
      <c r="B2752" s="71" t="s">
        <v>10578</v>
      </c>
      <c r="C2752" s="20">
        <v>105530</v>
      </c>
      <c r="D2752" s="4" t="s">
        <v>435</v>
      </c>
      <c r="E2752" s="17">
        <v>21978.799999999999</v>
      </c>
      <c r="F2752" s="78">
        <v>42823</v>
      </c>
      <c r="G2752" s="17">
        <f t="shared" si="85"/>
        <v>21978.799999999999</v>
      </c>
      <c r="H2752" s="17">
        <f t="shared" si="86"/>
        <v>0</v>
      </c>
      <c r="I2752" s="21"/>
    </row>
    <row r="2753" spans="1:9" ht="15.75" x14ac:dyDescent="0.25">
      <c r="A2753" s="70">
        <v>42818</v>
      </c>
      <c r="B2753" s="71" t="s">
        <v>10579</v>
      </c>
      <c r="C2753" s="20">
        <v>105531</v>
      </c>
      <c r="D2753" s="4" t="s">
        <v>442</v>
      </c>
      <c r="E2753" s="17">
        <v>12880.3</v>
      </c>
      <c r="F2753" s="78">
        <v>42823</v>
      </c>
      <c r="G2753" s="17">
        <f t="shared" si="85"/>
        <v>12880.3</v>
      </c>
      <c r="H2753" s="17">
        <f t="shared" si="86"/>
        <v>0</v>
      </c>
      <c r="I2753" s="21"/>
    </row>
    <row r="2754" spans="1:9" ht="15.75" x14ac:dyDescent="0.25">
      <c r="A2754" s="70">
        <v>42818</v>
      </c>
      <c r="B2754" s="71" t="s">
        <v>10580</v>
      </c>
      <c r="C2754" s="20">
        <v>105532</v>
      </c>
      <c r="D2754" s="4" t="s">
        <v>1380</v>
      </c>
      <c r="E2754" s="17">
        <v>1668.3</v>
      </c>
      <c r="F2754" s="78">
        <v>42818</v>
      </c>
      <c r="G2754" s="17">
        <f t="shared" si="85"/>
        <v>1668.3</v>
      </c>
      <c r="H2754" s="17">
        <f t="shared" si="86"/>
        <v>0</v>
      </c>
      <c r="I2754" s="21"/>
    </row>
    <row r="2755" spans="1:9" ht="15.75" x14ac:dyDescent="0.25">
      <c r="A2755" s="70">
        <v>42818</v>
      </c>
      <c r="B2755" s="71" t="s">
        <v>10581</v>
      </c>
      <c r="C2755" s="20">
        <v>105533</v>
      </c>
      <c r="D2755" s="4" t="s">
        <v>105</v>
      </c>
      <c r="E2755" s="17">
        <v>3123</v>
      </c>
      <c r="F2755" s="78">
        <v>42821</v>
      </c>
      <c r="G2755" s="17">
        <f t="shared" si="85"/>
        <v>3123</v>
      </c>
      <c r="H2755" s="17">
        <f t="shared" si="86"/>
        <v>0</v>
      </c>
      <c r="I2755" s="21"/>
    </row>
    <row r="2756" spans="1:9" ht="15.75" x14ac:dyDescent="0.25">
      <c r="A2756" s="70">
        <v>42818</v>
      </c>
      <c r="B2756" s="71" t="s">
        <v>10582</v>
      </c>
      <c r="C2756" s="20">
        <v>105534</v>
      </c>
      <c r="D2756" s="4" t="s">
        <v>291</v>
      </c>
      <c r="E2756" s="17">
        <v>2310</v>
      </c>
      <c r="F2756" s="78">
        <v>42818</v>
      </c>
      <c r="G2756" s="17">
        <f t="shared" ref="G2756:G2819" si="87">E2756</f>
        <v>2310</v>
      </c>
      <c r="H2756" s="17">
        <f t="shared" ref="H2756:H2819" si="88">E2756-G2756</f>
        <v>0</v>
      </c>
      <c r="I2756" s="21"/>
    </row>
    <row r="2757" spans="1:9" ht="15.75" x14ac:dyDescent="0.25">
      <c r="A2757" s="70">
        <v>42818</v>
      </c>
      <c r="B2757" s="71" t="s">
        <v>10583</v>
      </c>
      <c r="C2757" s="20">
        <v>105535</v>
      </c>
      <c r="D2757" s="4" t="s">
        <v>83</v>
      </c>
      <c r="E2757" s="17">
        <v>2740</v>
      </c>
      <c r="F2757" s="78">
        <v>42818</v>
      </c>
      <c r="G2757" s="17">
        <f t="shared" si="87"/>
        <v>2740</v>
      </c>
      <c r="H2757" s="17">
        <f t="shared" si="88"/>
        <v>0</v>
      </c>
      <c r="I2757" s="21"/>
    </row>
    <row r="2758" spans="1:9" ht="15.75" x14ac:dyDescent="0.25">
      <c r="A2758" s="70">
        <v>42818</v>
      </c>
      <c r="B2758" s="71" t="s">
        <v>10584</v>
      </c>
      <c r="C2758" s="20">
        <v>105536</v>
      </c>
      <c r="D2758" s="4" t="s">
        <v>10585</v>
      </c>
      <c r="E2758" s="17">
        <v>1560</v>
      </c>
      <c r="F2758" s="78">
        <v>42818</v>
      </c>
      <c r="G2758" s="17">
        <f t="shared" si="87"/>
        <v>1560</v>
      </c>
      <c r="H2758" s="17">
        <f t="shared" si="88"/>
        <v>0</v>
      </c>
      <c r="I2758" s="21"/>
    </row>
    <row r="2759" spans="1:9" ht="15.75" x14ac:dyDescent="0.25">
      <c r="A2759" s="70">
        <v>42818</v>
      </c>
      <c r="B2759" s="71" t="s">
        <v>10586</v>
      </c>
      <c r="C2759" s="20">
        <v>105537</v>
      </c>
      <c r="D2759" s="4" t="s">
        <v>289</v>
      </c>
      <c r="E2759" s="17">
        <v>17182.400000000001</v>
      </c>
      <c r="F2759" s="78">
        <v>42838</v>
      </c>
      <c r="G2759" s="17">
        <f t="shared" si="87"/>
        <v>17182.400000000001</v>
      </c>
      <c r="H2759" s="17">
        <f t="shared" si="88"/>
        <v>0</v>
      </c>
      <c r="I2759" s="21"/>
    </row>
    <row r="2760" spans="1:9" ht="15.75" x14ac:dyDescent="0.25">
      <c r="A2760" s="70">
        <v>42818</v>
      </c>
      <c r="B2760" s="71" t="s">
        <v>10587</v>
      </c>
      <c r="C2760" s="20">
        <v>105538</v>
      </c>
      <c r="D2760" s="4" t="s">
        <v>613</v>
      </c>
      <c r="E2760" s="17">
        <v>5400</v>
      </c>
      <c r="F2760" s="78">
        <v>42818</v>
      </c>
      <c r="G2760" s="17">
        <f t="shared" si="87"/>
        <v>5400</v>
      </c>
      <c r="H2760" s="17">
        <f t="shared" si="88"/>
        <v>0</v>
      </c>
      <c r="I2760" s="21"/>
    </row>
    <row r="2761" spans="1:9" ht="15.75" x14ac:dyDescent="0.25">
      <c r="A2761" s="70">
        <v>42818</v>
      </c>
      <c r="B2761" s="71" t="s">
        <v>10588</v>
      </c>
      <c r="C2761" s="20">
        <v>105539</v>
      </c>
      <c r="D2761" s="4" t="s">
        <v>430</v>
      </c>
      <c r="E2761" s="17">
        <v>2310</v>
      </c>
      <c r="F2761" s="78">
        <v>42818</v>
      </c>
      <c r="G2761" s="17">
        <f t="shared" si="87"/>
        <v>2310</v>
      </c>
      <c r="H2761" s="17">
        <f t="shared" si="88"/>
        <v>0</v>
      </c>
      <c r="I2761" s="21"/>
    </row>
    <row r="2762" spans="1:9" ht="15.75" x14ac:dyDescent="0.25">
      <c r="A2762" s="70">
        <v>42818</v>
      </c>
      <c r="B2762" s="71" t="s">
        <v>10589</v>
      </c>
      <c r="C2762" s="20">
        <v>105540</v>
      </c>
      <c r="D2762" s="4" t="s">
        <v>101</v>
      </c>
      <c r="E2762" s="17">
        <v>1719.9</v>
      </c>
      <c r="F2762" s="78">
        <v>42818</v>
      </c>
      <c r="G2762" s="17">
        <f t="shared" si="87"/>
        <v>1719.9</v>
      </c>
      <c r="H2762" s="17">
        <f t="shared" si="88"/>
        <v>0</v>
      </c>
      <c r="I2762" s="21"/>
    </row>
    <row r="2763" spans="1:9" ht="15.75" x14ac:dyDescent="0.25">
      <c r="A2763" s="70">
        <v>42818</v>
      </c>
      <c r="B2763" s="71" t="s">
        <v>10590</v>
      </c>
      <c r="C2763" s="20">
        <v>105541</v>
      </c>
      <c r="D2763" s="4" t="s">
        <v>99</v>
      </c>
      <c r="E2763" s="17">
        <v>2695</v>
      </c>
      <c r="F2763" s="78">
        <v>42818</v>
      </c>
      <c r="G2763" s="17">
        <f t="shared" si="87"/>
        <v>2695</v>
      </c>
      <c r="H2763" s="17">
        <f t="shared" si="88"/>
        <v>0</v>
      </c>
      <c r="I2763" s="21"/>
    </row>
    <row r="2764" spans="1:9" ht="15.75" x14ac:dyDescent="0.25">
      <c r="A2764" s="70">
        <v>42818</v>
      </c>
      <c r="B2764" s="71" t="s">
        <v>10591</v>
      </c>
      <c r="C2764" s="20">
        <v>105542</v>
      </c>
      <c r="D2764" s="15" t="s">
        <v>476</v>
      </c>
      <c r="E2764" s="16">
        <v>0</v>
      </c>
      <c r="F2764" s="145" t="s">
        <v>95</v>
      </c>
      <c r="G2764" s="16">
        <f t="shared" si="87"/>
        <v>0</v>
      </c>
      <c r="H2764" s="16">
        <f t="shared" si="88"/>
        <v>0</v>
      </c>
      <c r="I2764" s="21"/>
    </row>
    <row r="2765" spans="1:9" ht="15.75" x14ac:dyDescent="0.25">
      <c r="A2765" s="70">
        <v>42818</v>
      </c>
      <c r="B2765" s="71" t="s">
        <v>10592</v>
      </c>
      <c r="C2765" s="20">
        <v>105543</v>
      </c>
      <c r="D2765" s="4" t="s">
        <v>281</v>
      </c>
      <c r="E2765" s="17">
        <v>2076.6</v>
      </c>
      <c r="F2765" s="78">
        <v>42818</v>
      </c>
      <c r="G2765" s="17">
        <f t="shared" si="87"/>
        <v>2076.6</v>
      </c>
      <c r="H2765" s="17">
        <f t="shared" si="88"/>
        <v>0</v>
      </c>
      <c r="I2765" s="21"/>
    </row>
    <row r="2766" spans="1:9" ht="15.75" x14ac:dyDescent="0.25">
      <c r="A2766" s="70">
        <v>42818</v>
      </c>
      <c r="B2766" s="71" t="s">
        <v>10593</v>
      </c>
      <c r="C2766" s="20">
        <v>105544</v>
      </c>
      <c r="D2766" s="4" t="s">
        <v>4369</v>
      </c>
      <c r="E2766" s="17">
        <v>1614</v>
      </c>
      <c r="F2766" s="78">
        <v>42818</v>
      </c>
      <c r="G2766" s="17">
        <f t="shared" si="87"/>
        <v>1614</v>
      </c>
      <c r="H2766" s="17">
        <f t="shared" si="88"/>
        <v>0</v>
      </c>
      <c r="I2766" s="21"/>
    </row>
    <row r="2767" spans="1:9" ht="15.75" x14ac:dyDescent="0.25">
      <c r="A2767" s="70">
        <v>42818</v>
      </c>
      <c r="B2767" s="71" t="s">
        <v>10594</v>
      </c>
      <c r="C2767" s="20">
        <v>105545</v>
      </c>
      <c r="D2767" s="4" t="s">
        <v>30</v>
      </c>
      <c r="E2767" s="17">
        <v>1974.7</v>
      </c>
      <c r="F2767" s="78">
        <v>42818</v>
      </c>
      <c r="G2767" s="17">
        <f t="shared" si="87"/>
        <v>1974.7</v>
      </c>
      <c r="H2767" s="17">
        <f t="shared" si="88"/>
        <v>0</v>
      </c>
      <c r="I2767" s="21"/>
    </row>
    <row r="2768" spans="1:9" ht="15.75" x14ac:dyDescent="0.25">
      <c r="A2768" s="70">
        <v>42818</v>
      </c>
      <c r="B2768" s="71" t="s">
        <v>10595</v>
      </c>
      <c r="C2768" s="20">
        <v>105546</v>
      </c>
      <c r="D2768" s="4" t="s">
        <v>92</v>
      </c>
      <c r="E2768" s="17">
        <v>2680.3</v>
      </c>
      <c r="F2768" s="78">
        <v>42818</v>
      </c>
      <c r="G2768" s="17">
        <f t="shared" si="87"/>
        <v>2680.3</v>
      </c>
      <c r="H2768" s="17">
        <f t="shared" si="88"/>
        <v>0</v>
      </c>
      <c r="I2768" s="21"/>
    </row>
    <row r="2769" spans="1:9" ht="15.75" x14ac:dyDescent="0.25">
      <c r="A2769" s="70">
        <v>42818</v>
      </c>
      <c r="B2769" s="71" t="s">
        <v>10596</v>
      </c>
      <c r="C2769" s="20">
        <v>105547</v>
      </c>
      <c r="D2769" s="4" t="s">
        <v>220</v>
      </c>
      <c r="E2769" s="17">
        <v>3247.2</v>
      </c>
      <c r="F2769" s="78">
        <v>42818</v>
      </c>
      <c r="G2769" s="17">
        <f t="shared" si="87"/>
        <v>3247.2</v>
      </c>
      <c r="H2769" s="17">
        <f t="shared" si="88"/>
        <v>0</v>
      </c>
      <c r="I2769" s="21"/>
    </row>
    <row r="2770" spans="1:9" ht="15.75" x14ac:dyDescent="0.25">
      <c r="A2770" s="70">
        <v>42818</v>
      </c>
      <c r="B2770" s="71" t="s">
        <v>10597</v>
      </c>
      <c r="C2770" s="20">
        <v>105548</v>
      </c>
      <c r="D2770" s="4" t="s">
        <v>1259</v>
      </c>
      <c r="E2770" s="17">
        <v>1489.9</v>
      </c>
      <c r="F2770" s="78">
        <v>42818</v>
      </c>
      <c r="G2770" s="17">
        <f t="shared" si="87"/>
        <v>1489.9</v>
      </c>
      <c r="H2770" s="17">
        <f t="shared" si="88"/>
        <v>0</v>
      </c>
      <c r="I2770" s="21"/>
    </row>
    <row r="2771" spans="1:9" ht="15.75" x14ac:dyDescent="0.25">
      <c r="A2771" s="70">
        <v>42818</v>
      </c>
      <c r="B2771" s="71" t="s">
        <v>10598</v>
      </c>
      <c r="C2771" s="20">
        <v>105549</v>
      </c>
      <c r="D2771" s="4" t="s">
        <v>448</v>
      </c>
      <c r="E2771" s="17">
        <v>270.39999999999998</v>
      </c>
      <c r="F2771" s="78">
        <v>42818</v>
      </c>
      <c r="G2771" s="17">
        <f t="shared" si="87"/>
        <v>270.39999999999998</v>
      </c>
      <c r="H2771" s="17">
        <f t="shared" si="88"/>
        <v>0</v>
      </c>
      <c r="I2771" s="21"/>
    </row>
    <row r="2772" spans="1:9" ht="15.75" x14ac:dyDescent="0.25">
      <c r="A2772" s="70">
        <v>42818</v>
      </c>
      <c r="B2772" s="71" t="s">
        <v>10599</v>
      </c>
      <c r="C2772" s="20">
        <v>105550</v>
      </c>
      <c r="D2772" s="4" t="s">
        <v>88</v>
      </c>
      <c r="E2772" s="17">
        <v>5701</v>
      </c>
      <c r="F2772" s="78">
        <v>42818</v>
      </c>
      <c r="G2772" s="17">
        <f t="shared" si="87"/>
        <v>5701</v>
      </c>
      <c r="H2772" s="17">
        <f t="shared" si="88"/>
        <v>0</v>
      </c>
      <c r="I2772" s="21"/>
    </row>
    <row r="2773" spans="1:9" ht="15.75" x14ac:dyDescent="0.25">
      <c r="A2773" s="70">
        <v>42818</v>
      </c>
      <c r="B2773" s="71" t="s">
        <v>10600</v>
      </c>
      <c r="C2773" s="20">
        <v>105551</v>
      </c>
      <c r="D2773" s="4" t="s">
        <v>109</v>
      </c>
      <c r="E2773" s="17">
        <v>3258.5</v>
      </c>
      <c r="F2773" s="78">
        <v>42818</v>
      </c>
      <c r="G2773" s="17">
        <f t="shared" si="87"/>
        <v>3258.5</v>
      </c>
      <c r="H2773" s="17">
        <f t="shared" si="88"/>
        <v>0</v>
      </c>
      <c r="I2773" s="21"/>
    </row>
    <row r="2774" spans="1:9" ht="15.75" x14ac:dyDescent="0.25">
      <c r="A2774" s="70">
        <v>42818</v>
      </c>
      <c r="B2774" s="71" t="s">
        <v>10601</v>
      </c>
      <c r="C2774" s="20">
        <v>105552</v>
      </c>
      <c r="D2774" s="4" t="s">
        <v>113</v>
      </c>
      <c r="E2774" s="17">
        <v>1783.4</v>
      </c>
      <c r="F2774" s="78">
        <v>42818</v>
      </c>
      <c r="G2774" s="17">
        <f t="shared" si="87"/>
        <v>1783.4</v>
      </c>
      <c r="H2774" s="17">
        <f t="shared" si="88"/>
        <v>0</v>
      </c>
      <c r="I2774" s="21"/>
    </row>
    <row r="2775" spans="1:9" ht="15.75" x14ac:dyDescent="0.25">
      <c r="A2775" s="70">
        <v>42818</v>
      </c>
      <c r="B2775" s="71" t="s">
        <v>10602</v>
      </c>
      <c r="C2775" s="20">
        <v>105553</v>
      </c>
      <c r="D2775" s="4" t="s">
        <v>12</v>
      </c>
      <c r="E2775" s="17">
        <v>2153.1</v>
      </c>
      <c r="F2775" s="78">
        <v>42818</v>
      </c>
      <c r="G2775" s="17">
        <f t="shared" si="87"/>
        <v>2153.1</v>
      </c>
      <c r="H2775" s="17">
        <f t="shared" si="88"/>
        <v>0</v>
      </c>
      <c r="I2775" s="21"/>
    </row>
    <row r="2776" spans="1:9" ht="15.75" x14ac:dyDescent="0.25">
      <c r="A2776" s="70">
        <v>42818</v>
      </c>
      <c r="B2776" s="71" t="s">
        <v>10603</v>
      </c>
      <c r="C2776" s="20">
        <v>105554</v>
      </c>
      <c r="D2776" s="4" t="s">
        <v>472</v>
      </c>
      <c r="E2776" s="17">
        <v>13678</v>
      </c>
      <c r="F2776" s="78">
        <v>42822</v>
      </c>
      <c r="G2776" s="17">
        <f t="shared" si="87"/>
        <v>13678</v>
      </c>
      <c r="H2776" s="17">
        <f t="shared" si="88"/>
        <v>0</v>
      </c>
      <c r="I2776" s="21"/>
    </row>
    <row r="2777" spans="1:9" ht="15.75" x14ac:dyDescent="0.25">
      <c r="A2777" s="70">
        <v>42818</v>
      </c>
      <c r="B2777" s="71" t="s">
        <v>10604</v>
      </c>
      <c r="C2777" s="20">
        <v>105555</v>
      </c>
      <c r="D2777" s="4" t="s">
        <v>476</v>
      </c>
      <c r="E2777" s="17">
        <v>13274.5</v>
      </c>
      <c r="F2777" s="78">
        <v>42822</v>
      </c>
      <c r="G2777" s="17">
        <f t="shared" si="87"/>
        <v>13274.5</v>
      </c>
      <c r="H2777" s="17">
        <f t="shared" si="88"/>
        <v>0</v>
      </c>
      <c r="I2777" s="21"/>
    </row>
    <row r="2778" spans="1:9" ht="15.75" x14ac:dyDescent="0.25">
      <c r="A2778" s="70">
        <v>42818</v>
      </c>
      <c r="B2778" s="71" t="s">
        <v>10605</v>
      </c>
      <c r="C2778" s="20">
        <v>105556</v>
      </c>
      <c r="D2778" s="4" t="s">
        <v>45</v>
      </c>
      <c r="E2778" s="17">
        <v>912</v>
      </c>
      <c r="F2778" s="78">
        <v>42791</v>
      </c>
      <c r="G2778" s="17">
        <f t="shared" si="87"/>
        <v>912</v>
      </c>
      <c r="H2778" s="17">
        <f t="shared" si="88"/>
        <v>0</v>
      </c>
      <c r="I2778" s="21"/>
    </row>
    <row r="2779" spans="1:9" ht="15.75" x14ac:dyDescent="0.25">
      <c r="A2779" s="70">
        <v>42818</v>
      </c>
      <c r="B2779" s="71" t="s">
        <v>10606</v>
      </c>
      <c r="C2779" s="20">
        <v>105557</v>
      </c>
      <c r="D2779" s="4" t="s">
        <v>193</v>
      </c>
      <c r="E2779" s="17">
        <v>2459.8000000000002</v>
      </c>
      <c r="F2779" s="78">
        <v>42791</v>
      </c>
      <c r="G2779" s="17">
        <f t="shared" si="87"/>
        <v>2459.8000000000002</v>
      </c>
      <c r="H2779" s="17">
        <f t="shared" si="88"/>
        <v>0</v>
      </c>
      <c r="I2779" s="21"/>
    </row>
    <row r="2780" spans="1:9" ht="15.75" x14ac:dyDescent="0.25">
      <c r="A2780" s="70">
        <v>42818</v>
      </c>
      <c r="B2780" s="71" t="s">
        <v>10607</v>
      </c>
      <c r="C2780" s="20">
        <v>105558</v>
      </c>
      <c r="D2780" s="4" t="s">
        <v>182</v>
      </c>
      <c r="E2780" s="17">
        <v>2030.4</v>
      </c>
      <c r="F2780" s="78">
        <v>42791</v>
      </c>
      <c r="G2780" s="17">
        <f t="shared" si="87"/>
        <v>2030.4</v>
      </c>
      <c r="H2780" s="17">
        <f t="shared" si="88"/>
        <v>0</v>
      </c>
      <c r="I2780" s="21"/>
    </row>
    <row r="2781" spans="1:9" ht="15.75" x14ac:dyDescent="0.25">
      <c r="A2781" s="70">
        <v>42818</v>
      </c>
      <c r="B2781" s="71" t="s">
        <v>10608</v>
      </c>
      <c r="C2781" s="20">
        <v>105559</v>
      </c>
      <c r="D2781" s="4" t="s">
        <v>57</v>
      </c>
      <c r="E2781" s="17">
        <v>896.7</v>
      </c>
      <c r="F2781" s="78">
        <v>42791</v>
      </c>
      <c r="G2781" s="17">
        <f t="shared" si="87"/>
        <v>896.7</v>
      </c>
      <c r="H2781" s="17">
        <f t="shared" si="88"/>
        <v>0</v>
      </c>
      <c r="I2781" s="21"/>
    </row>
    <row r="2782" spans="1:9" ht="15.75" x14ac:dyDescent="0.25">
      <c r="A2782" s="70">
        <v>42818</v>
      </c>
      <c r="B2782" s="71" t="s">
        <v>10609</v>
      </c>
      <c r="C2782" s="20">
        <v>105560</v>
      </c>
      <c r="D2782" s="4" t="s">
        <v>61</v>
      </c>
      <c r="E2782" s="17">
        <v>7200.2</v>
      </c>
      <c r="F2782" s="78">
        <v>42791</v>
      </c>
      <c r="G2782" s="17">
        <f t="shared" si="87"/>
        <v>7200.2</v>
      </c>
      <c r="H2782" s="17">
        <f t="shared" si="88"/>
        <v>0</v>
      </c>
      <c r="I2782" s="21"/>
    </row>
    <row r="2783" spans="1:9" ht="15.75" x14ac:dyDescent="0.25">
      <c r="A2783" s="70">
        <v>42818</v>
      </c>
      <c r="B2783" s="71" t="s">
        <v>10610</v>
      </c>
      <c r="C2783" s="20">
        <v>105561</v>
      </c>
      <c r="D2783" s="4" t="s">
        <v>231</v>
      </c>
      <c r="E2783" s="17">
        <v>2716.6</v>
      </c>
      <c r="F2783" s="78">
        <v>42791</v>
      </c>
      <c r="G2783" s="17">
        <f t="shared" si="87"/>
        <v>2716.6</v>
      </c>
      <c r="H2783" s="17">
        <f t="shared" si="88"/>
        <v>0</v>
      </c>
      <c r="I2783" s="21"/>
    </row>
    <row r="2784" spans="1:9" ht="15.75" x14ac:dyDescent="0.25">
      <c r="A2784" s="70">
        <v>42818</v>
      </c>
      <c r="B2784" s="71" t="s">
        <v>10611</v>
      </c>
      <c r="C2784" s="20">
        <v>105562</v>
      </c>
      <c r="D2784" s="4" t="s">
        <v>879</v>
      </c>
      <c r="E2784" s="17">
        <v>2905</v>
      </c>
      <c r="F2784" s="78">
        <v>42818</v>
      </c>
      <c r="G2784" s="17">
        <f t="shared" si="87"/>
        <v>2905</v>
      </c>
      <c r="H2784" s="17">
        <f t="shared" si="88"/>
        <v>0</v>
      </c>
      <c r="I2784" s="21"/>
    </row>
    <row r="2785" spans="1:9" ht="15.75" x14ac:dyDescent="0.25">
      <c r="A2785" s="70">
        <v>42818</v>
      </c>
      <c r="B2785" s="71" t="s">
        <v>10612</v>
      </c>
      <c r="C2785" s="20">
        <v>105563</v>
      </c>
      <c r="D2785" s="4" t="s">
        <v>4932</v>
      </c>
      <c r="E2785" s="17">
        <v>3457.2</v>
      </c>
      <c r="F2785" s="78">
        <v>42791</v>
      </c>
      <c r="G2785" s="17">
        <f t="shared" si="87"/>
        <v>3457.2</v>
      </c>
      <c r="H2785" s="17">
        <f t="shared" si="88"/>
        <v>0</v>
      </c>
      <c r="I2785" s="21"/>
    </row>
    <row r="2786" spans="1:9" ht="15.75" x14ac:dyDescent="0.25">
      <c r="A2786" s="70">
        <v>42818</v>
      </c>
      <c r="B2786" s="71" t="s">
        <v>10613</v>
      </c>
      <c r="C2786" s="20">
        <v>105564</v>
      </c>
      <c r="D2786" s="4" t="s">
        <v>184</v>
      </c>
      <c r="E2786" s="17">
        <v>2030.5</v>
      </c>
      <c r="F2786" s="78">
        <v>42791</v>
      </c>
      <c r="G2786" s="17">
        <f t="shared" si="87"/>
        <v>2030.5</v>
      </c>
      <c r="H2786" s="17">
        <f t="shared" si="88"/>
        <v>0</v>
      </c>
      <c r="I2786" s="21"/>
    </row>
    <row r="2787" spans="1:9" ht="15.75" x14ac:dyDescent="0.25">
      <c r="A2787" s="70">
        <v>42818</v>
      </c>
      <c r="B2787" s="71" t="s">
        <v>10614</v>
      </c>
      <c r="C2787" s="20">
        <v>105565</v>
      </c>
      <c r="D2787" s="4" t="s">
        <v>2986</v>
      </c>
      <c r="E2787" s="17">
        <v>2768.5</v>
      </c>
      <c r="F2787" s="78">
        <v>42791</v>
      </c>
      <c r="G2787" s="17">
        <f t="shared" si="87"/>
        <v>2768.5</v>
      </c>
      <c r="H2787" s="17">
        <f t="shared" si="88"/>
        <v>0</v>
      </c>
      <c r="I2787" s="21"/>
    </row>
    <row r="2788" spans="1:9" ht="15.75" x14ac:dyDescent="0.25">
      <c r="A2788" s="70">
        <v>42818</v>
      </c>
      <c r="B2788" s="71" t="s">
        <v>10615</v>
      </c>
      <c r="C2788" s="20">
        <v>105566</v>
      </c>
      <c r="D2788" s="4" t="s">
        <v>3998</v>
      </c>
      <c r="E2788" s="17">
        <v>4355.2</v>
      </c>
      <c r="F2788" s="78">
        <v>42826</v>
      </c>
      <c r="G2788" s="17">
        <f t="shared" si="87"/>
        <v>4355.2</v>
      </c>
      <c r="H2788" s="17">
        <f t="shared" si="88"/>
        <v>0</v>
      </c>
      <c r="I2788" s="21"/>
    </row>
    <row r="2789" spans="1:9" ht="15.75" x14ac:dyDescent="0.25">
      <c r="A2789" s="70">
        <v>42818</v>
      </c>
      <c r="B2789" s="71" t="s">
        <v>10616</v>
      </c>
      <c r="C2789" s="20">
        <v>105567</v>
      </c>
      <c r="D2789" s="4" t="s">
        <v>155</v>
      </c>
      <c r="E2789" s="17">
        <v>19576.599999999999</v>
      </c>
      <c r="F2789" s="78">
        <v>42822</v>
      </c>
      <c r="G2789" s="17">
        <f t="shared" si="87"/>
        <v>19576.599999999999</v>
      </c>
      <c r="H2789" s="17">
        <f t="shared" si="88"/>
        <v>0</v>
      </c>
      <c r="I2789" s="21"/>
    </row>
    <row r="2790" spans="1:9" ht="15.75" x14ac:dyDescent="0.25">
      <c r="A2790" s="70">
        <v>42818</v>
      </c>
      <c r="B2790" s="71" t="s">
        <v>10617</v>
      </c>
      <c r="C2790" s="20">
        <v>105568</v>
      </c>
      <c r="D2790" s="4" t="s">
        <v>30</v>
      </c>
      <c r="E2790" s="17">
        <v>839.9</v>
      </c>
      <c r="F2790" s="78">
        <v>42818</v>
      </c>
      <c r="G2790" s="17">
        <f t="shared" si="87"/>
        <v>839.9</v>
      </c>
      <c r="H2790" s="17">
        <f t="shared" si="88"/>
        <v>0</v>
      </c>
      <c r="I2790" s="21"/>
    </row>
    <row r="2791" spans="1:9" ht="15.75" x14ac:dyDescent="0.25">
      <c r="A2791" s="70">
        <v>42818</v>
      </c>
      <c r="B2791" s="71" t="s">
        <v>10618</v>
      </c>
      <c r="C2791" s="20">
        <v>105569</v>
      </c>
      <c r="D2791" s="4" t="s">
        <v>693</v>
      </c>
      <c r="E2791" s="17">
        <v>3350</v>
      </c>
      <c r="F2791" s="78">
        <v>42791</v>
      </c>
      <c r="G2791" s="17">
        <f t="shared" si="87"/>
        <v>3350</v>
      </c>
      <c r="H2791" s="17">
        <f t="shared" si="88"/>
        <v>0</v>
      </c>
      <c r="I2791" s="21"/>
    </row>
    <row r="2792" spans="1:9" ht="15.75" x14ac:dyDescent="0.25">
      <c r="A2792" s="70">
        <v>42818</v>
      </c>
      <c r="B2792" s="71" t="s">
        <v>10619</v>
      </c>
      <c r="C2792" s="20">
        <v>105570</v>
      </c>
      <c r="D2792" s="4" t="s">
        <v>161</v>
      </c>
      <c r="E2792" s="17">
        <v>45130.5</v>
      </c>
      <c r="F2792" s="78">
        <v>42826</v>
      </c>
      <c r="G2792" s="17">
        <f t="shared" si="87"/>
        <v>45130.5</v>
      </c>
      <c r="H2792" s="17">
        <f t="shared" si="88"/>
        <v>0</v>
      </c>
      <c r="I2792" s="21"/>
    </row>
    <row r="2793" spans="1:9" ht="15.75" x14ac:dyDescent="0.25">
      <c r="A2793" s="70">
        <v>42818</v>
      </c>
      <c r="B2793" s="71" t="s">
        <v>10620</v>
      </c>
      <c r="C2793" s="20">
        <v>105571</v>
      </c>
      <c r="D2793" s="4" t="s">
        <v>145</v>
      </c>
      <c r="E2793" s="17">
        <v>3717</v>
      </c>
      <c r="F2793" s="78">
        <v>42791</v>
      </c>
      <c r="G2793" s="17">
        <f t="shared" si="87"/>
        <v>3717</v>
      </c>
      <c r="H2793" s="17">
        <f t="shared" si="88"/>
        <v>0</v>
      </c>
      <c r="I2793" s="21"/>
    </row>
    <row r="2794" spans="1:9" ht="15.75" x14ac:dyDescent="0.25">
      <c r="A2794" s="70">
        <v>42818</v>
      </c>
      <c r="B2794" s="71" t="s">
        <v>10621</v>
      </c>
      <c r="C2794" s="20">
        <v>105572</v>
      </c>
      <c r="D2794" s="15" t="s">
        <v>5489</v>
      </c>
      <c r="E2794" s="16">
        <v>0</v>
      </c>
      <c r="F2794" s="145" t="s">
        <v>95</v>
      </c>
      <c r="G2794" s="16">
        <f t="shared" si="87"/>
        <v>0</v>
      </c>
      <c r="H2794" s="16">
        <f t="shared" si="88"/>
        <v>0</v>
      </c>
      <c r="I2794" s="21"/>
    </row>
    <row r="2795" spans="1:9" ht="15.75" x14ac:dyDescent="0.25">
      <c r="A2795" s="70">
        <v>42818</v>
      </c>
      <c r="B2795" s="71" t="s">
        <v>10622</v>
      </c>
      <c r="C2795" s="20">
        <v>105573</v>
      </c>
      <c r="D2795" s="4" t="s">
        <v>163</v>
      </c>
      <c r="E2795" s="17">
        <v>17050.900000000001</v>
      </c>
      <c r="F2795" s="78">
        <v>42833</v>
      </c>
      <c r="G2795" s="17">
        <f t="shared" si="87"/>
        <v>17050.900000000001</v>
      </c>
      <c r="H2795" s="17">
        <f t="shared" si="88"/>
        <v>0</v>
      </c>
      <c r="I2795" s="21"/>
    </row>
    <row r="2796" spans="1:9" ht="15.75" x14ac:dyDescent="0.25">
      <c r="A2796" s="70">
        <v>42818</v>
      </c>
      <c r="B2796" s="71" t="s">
        <v>10623</v>
      </c>
      <c r="C2796" s="20">
        <v>105574</v>
      </c>
      <c r="D2796" s="4" t="s">
        <v>2704</v>
      </c>
      <c r="E2796" s="17">
        <v>16890.2</v>
      </c>
      <c r="F2796" s="78">
        <v>42791</v>
      </c>
      <c r="G2796" s="17">
        <f t="shared" si="87"/>
        <v>16890.2</v>
      </c>
      <c r="H2796" s="17">
        <f t="shared" si="88"/>
        <v>0</v>
      </c>
      <c r="I2796" s="21"/>
    </row>
    <row r="2797" spans="1:9" ht="15.75" x14ac:dyDescent="0.25">
      <c r="A2797" s="70">
        <v>42818</v>
      </c>
      <c r="B2797" s="71" t="s">
        <v>10624</v>
      </c>
      <c r="C2797" s="20">
        <v>105575</v>
      </c>
      <c r="D2797" s="4" t="s">
        <v>172</v>
      </c>
      <c r="E2797" s="17">
        <v>15424.9</v>
      </c>
      <c r="F2797" s="78">
        <v>42826</v>
      </c>
      <c r="G2797" s="17">
        <f t="shared" si="87"/>
        <v>15424.9</v>
      </c>
      <c r="H2797" s="17">
        <f t="shared" si="88"/>
        <v>0</v>
      </c>
      <c r="I2797" s="21"/>
    </row>
    <row r="2798" spans="1:9" ht="15.75" x14ac:dyDescent="0.25">
      <c r="A2798" s="70">
        <v>42818</v>
      </c>
      <c r="B2798" s="71" t="s">
        <v>10625</v>
      </c>
      <c r="C2798" s="20">
        <v>105576</v>
      </c>
      <c r="D2798" s="4" t="s">
        <v>806</v>
      </c>
      <c r="E2798" s="17">
        <v>3317</v>
      </c>
      <c r="F2798" s="78">
        <v>42818</v>
      </c>
      <c r="G2798" s="17">
        <f t="shared" si="87"/>
        <v>3317</v>
      </c>
      <c r="H2798" s="17">
        <f t="shared" si="88"/>
        <v>0</v>
      </c>
      <c r="I2798" s="21"/>
    </row>
    <row r="2799" spans="1:9" ht="15.75" x14ac:dyDescent="0.25">
      <c r="A2799" s="70">
        <v>42818</v>
      </c>
      <c r="B2799" s="71" t="s">
        <v>10626</v>
      </c>
      <c r="C2799" s="20">
        <v>105577</v>
      </c>
      <c r="D2799" s="4" t="s">
        <v>125</v>
      </c>
      <c r="E2799" s="17">
        <v>8473</v>
      </c>
      <c r="F2799" s="78">
        <v>42818</v>
      </c>
      <c r="G2799" s="17">
        <f t="shared" si="87"/>
        <v>8473</v>
      </c>
      <c r="H2799" s="17">
        <f t="shared" si="88"/>
        <v>0</v>
      </c>
      <c r="I2799" s="21"/>
    </row>
    <row r="2800" spans="1:9" ht="15.75" x14ac:dyDescent="0.25">
      <c r="A2800" s="70">
        <v>42818</v>
      </c>
      <c r="B2800" s="71" t="s">
        <v>10627</v>
      </c>
      <c r="C2800" s="20">
        <v>105578</v>
      </c>
      <c r="D2800" s="4" t="s">
        <v>149</v>
      </c>
      <c r="E2800" s="17">
        <v>4173</v>
      </c>
      <c r="F2800" s="78">
        <v>42818</v>
      </c>
      <c r="G2800" s="17">
        <f t="shared" si="87"/>
        <v>4173</v>
      </c>
      <c r="H2800" s="17">
        <f t="shared" si="88"/>
        <v>0</v>
      </c>
      <c r="I2800" s="21"/>
    </row>
    <row r="2801" spans="1:9" ht="15.75" x14ac:dyDescent="0.25">
      <c r="A2801" s="70">
        <v>42818</v>
      </c>
      <c r="B2801" s="71" t="s">
        <v>10628</v>
      </c>
      <c r="C2801" s="20">
        <v>105579</v>
      </c>
      <c r="D2801" s="4" t="s">
        <v>149</v>
      </c>
      <c r="E2801" s="17">
        <v>305</v>
      </c>
      <c r="F2801" s="78">
        <v>42818</v>
      </c>
      <c r="G2801" s="17">
        <f t="shared" si="87"/>
        <v>305</v>
      </c>
      <c r="H2801" s="17">
        <f t="shared" si="88"/>
        <v>0</v>
      </c>
      <c r="I2801" s="21"/>
    </row>
    <row r="2802" spans="1:9" ht="15.75" x14ac:dyDescent="0.25">
      <c r="A2802" s="70">
        <v>42818</v>
      </c>
      <c r="B2802" s="71" t="s">
        <v>10629</v>
      </c>
      <c r="C2802" s="20">
        <v>105580</v>
      </c>
      <c r="D2802" s="4" t="s">
        <v>208</v>
      </c>
      <c r="E2802" s="17">
        <v>8784.6</v>
      </c>
      <c r="F2802" s="78">
        <v>42822</v>
      </c>
      <c r="G2802" s="17">
        <f t="shared" si="87"/>
        <v>8784.6</v>
      </c>
      <c r="H2802" s="17">
        <f t="shared" si="88"/>
        <v>0</v>
      </c>
      <c r="I2802" s="21"/>
    </row>
    <row r="2803" spans="1:9" ht="15.75" x14ac:dyDescent="0.25">
      <c r="A2803" s="70">
        <v>42818</v>
      </c>
      <c r="B2803" s="71" t="s">
        <v>10630</v>
      </c>
      <c r="C2803" s="20">
        <v>105581</v>
      </c>
      <c r="D2803" s="4" t="s">
        <v>131</v>
      </c>
      <c r="E2803" s="17">
        <v>13303.8</v>
      </c>
      <c r="F2803" s="78">
        <v>42791</v>
      </c>
      <c r="G2803" s="17">
        <f t="shared" si="87"/>
        <v>13303.8</v>
      </c>
      <c r="H2803" s="17">
        <f t="shared" si="88"/>
        <v>0</v>
      </c>
      <c r="I2803" s="21"/>
    </row>
    <row r="2804" spans="1:9" ht="15.75" x14ac:dyDescent="0.25">
      <c r="A2804" s="70">
        <v>42818</v>
      </c>
      <c r="B2804" s="71" t="s">
        <v>10631</v>
      </c>
      <c r="C2804" s="20">
        <v>105582</v>
      </c>
      <c r="D2804" s="15" t="s">
        <v>122</v>
      </c>
      <c r="E2804" s="16">
        <v>0</v>
      </c>
      <c r="F2804" s="145" t="s">
        <v>95</v>
      </c>
      <c r="G2804" s="16">
        <f t="shared" si="87"/>
        <v>0</v>
      </c>
      <c r="H2804" s="16">
        <f t="shared" si="88"/>
        <v>0</v>
      </c>
      <c r="I2804" s="21"/>
    </row>
    <row r="2805" spans="1:9" ht="15.75" x14ac:dyDescent="0.25">
      <c r="A2805" s="70">
        <v>42818</v>
      </c>
      <c r="B2805" s="71" t="s">
        <v>10632</v>
      </c>
      <c r="C2805" s="20">
        <v>105583</v>
      </c>
      <c r="D2805" s="15" t="s">
        <v>428</v>
      </c>
      <c r="E2805" s="16">
        <v>0</v>
      </c>
      <c r="F2805" s="145" t="s">
        <v>95</v>
      </c>
      <c r="G2805" s="16">
        <f t="shared" si="87"/>
        <v>0</v>
      </c>
      <c r="H2805" s="16">
        <f t="shared" si="88"/>
        <v>0</v>
      </c>
      <c r="I2805" s="21"/>
    </row>
    <row r="2806" spans="1:9" ht="15.75" x14ac:dyDescent="0.25">
      <c r="A2806" s="70">
        <v>42818</v>
      </c>
      <c r="B2806" s="71" t="s">
        <v>10633</v>
      </c>
      <c r="C2806" s="20">
        <v>105584</v>
      </c>
      <c r="D2806" s="4" t="s">
        <v>428</v>
      </c>
      <c r="E2806" s="17">
        <v>726</v>
      </c>
      <c r="F2806" s="83" t="s">
        <v>10476</v>
      </c>
      <c r="G2806" s="22">
        <f>698+28</f>
        <v>726</v>
      </c>
      <c r="H2806" s="22">
        <f t="shared" si="88"/>
        <v>0</v>
      </c>
      <c r="I2806" s="21"/>
    </row>
    <row r="2807" spans="1:9" ht="15.75" x14ac:dyDescent="0.25">
      <c r="A2807" s="70">
        <v>42818</v>
      </c>
      <c r="B2807" s="71" t="s">
        <v>10634</v>
      </c>
      <c r="C2807" s="20">
        <v>105585</v>
      </c>
      <c r="D2807" s="4" t="s">
        <v>459</v>
      </c>
      <c r="E2807" s="17">
        <v>450</v>
      </c>
      <c r="F2807" s="78">
        <v>42791</v>
      </c>
      <c r="G2807" s="17">
        <f t="shared" si="87"/>
        <v>450</v>
      </c>
      <c r="H2807" s="17">
        <f t="shared" si="88"/>
        <v>0</v>
      </c>
      <c r="I2807" s="21"/>
    </row>
    <row r="2808" spans="1:9" ht="15.75" x14ac:dyDescent="0.25">
      <c r="A2808" s="70">
        <v>42818</v>
      </c>
      <c r="B2808" s="71" t="s">
        <v>10635</v>
      </c>
      <c r="C2808" s="20">
        <v>105586</v>
      </c>
      <c r="D2808" s="4" t="s">
        <v>459</v>
      </c>
      <c r="E2808" s="17">
        <v>1123.2</v>
      </c>
      <c r="F2808" s="78">
        <v>42791</v>
      </c>
      <c r="G2808" s="17">
        <f t="shared" si="87"/>
        <v>1123.2</v>
      </c>
      <c r="H2808" s="17">
        <f t="shared" si="88"/>
        <v>0</v>
      </c>
      <c r="I2808" s="21"/>
    </row>
    <row r="2809" spans="1:9" ht="15.75" x14ac:dyDescent="0.25">
      <c r="A2809" s="70">
        <v>42818</v>
      </c>
      <c r="B2809" s="71" t="s">
        <v>10636</v>
      </c>
      <c r="C2809" s="20">
        <v>105587</v>
      </c>
      <c r="D2809" s="4" t="s">
        <v>122</v>
      </c>
      <c r="E2809" s="17">
        <v>5331.2</v>
      </c>
      <c r="F2809" s="78">
        <v>42824</v>
      </c>
      <c r="G2809" s="17">
        <f t="shared" si="87"/>
        <v>5331.2</v>
      </c>
      <c r="H2809" s="17">
        <f t="shared" si="88"/>
        <v>0</v>
      </c>
      <c r="I2809" s="21"/>
    </row>
    <row r="2810" spans="1:9" ht="15.75" x14ac:dyDescent="0.25">
      <c r="A2810" s="70">
        <v>42818</v>
      </c>
      <c r="B2810" s="71" t="s">
        <v>10637</v>
      </c>
      <c r="C2810" s="20">
        <v>105588</v>
      </c>
      <c r="D2810" s="4" t="s">
        <v>492</v>
      </c>
      <c r="E2810" s="17">
        <v>19247.2</v>
      </c>
      <c r="F2810" s="78">
        <v>42791</v>
      </c>
      <c r="G2810" s="17">
        <f t="shared" si="87"/>
        <v>19247.2</v>
      </c>
      <c r="H2810" s="17">
        <f t="shared" si="88"/>
        <v>0</v>
      </c>
      <c r="I2810" s="21"/>
    </row>
    <row r="2811" spans="1:9" ht="15.75" x14ac:dyDescent="0.25">
      <c r="A2811" s="70">
        <v>42818</v>
      </c>
      <c r="B2811" s="71" t="s">
        <v>10638</v>
      </c>
      <c r="C2811" s="20">
        <v>105589</v>
      </c>
      <c r="D2811" s="4" t="s">
        <v>509</v>
      </c>
      <c r="E2811" s="17">
        <v>13420</v>
      </c>
      <c r="F2811" s="78">
        <v>42833</v>
      </c>
      <c r="G2811" s="17">
        <f t="shared" si="87"/>
        <v>13420</v>
      </c>
      <c r="H2811" s="17">
        <f t="shared" si="88"/>
        <v>0</v>
      </c>
      <c r="I2811" s="21"/>
    </row>
    <row r="2812" spans="1:9" ht="15.75" x14ac:dyDescent="0.25">
      <c r="A2812" s="70">
        <v>42818</v>
      </c>
      <c r="B2812" s="71" t="s">
        <v>10639</v>
      </c>
      <c r="C2812" s="20">
        <v>105590</v>
      </c>
      <c r="D2812" s="4" t="s">
        <v>492</v>
      </c>
      <c r="E2812" s="17">
        <v>873.6</v>
      </c>
      <c r="F2812" s="78">
        <v>42791</v>
      </c>
      <c r="G2812" s="17">
        <f t="shared" si="87"/>
        <v>873.6</v>
      </c>
      <c r="H2812" s="17">
        <f t="shared" si="88"/>
        <v>0</v>
      </c>
      <c r="I2812" s="21"/>
    </row>
    <row r="2813" spans="1:9" ht="15.75" x14ac:dyDescent="0.25">
      <c r="A2813" s="70">
        <v>42818</v>
      </c>
      <c r="B2813" s="71" t="s">
        <v>10640</v>
      </c>
      <c r="C2813" s="20">
        <v>105591</v>
      </c>
      <c r="D2813" s="4" t="s">
        <v>165</v>
      </c>
      <c r="E2813" s="17">
        <v>12552.9</v>
      </c>
      <c r="F2813" s="78">
        <v>42846</v>
      </c>
      <c r="G2813" s="17">
        <f t="shared" si="87"/>
        <v>12552.9</v>
      </c>
      <c r="H2813" s="17">
        <f t="shared" si="88"/>
        <v>0</v>
      </c>
      <c r="I2813" s="21"/>
    </row>
    <row r="2814" spans="1:9" ht="15.75" x14ac:dyDescent="0.25">
      <c r="A2814" s="70">
        <v>42818</v>
      </c>
      <c r="B2814" s="71" t="s">
        <v>10641</v>
      </c>
      <c r="C2814" s="20">
        <v>105592</v>
      </c>
      <c r="D2814" s="4" t="s">
        <v>10</v>
      </c>
      <c r="E2814" s="17">
        <v>9965</v>
      </c>
      <c r="F2814" s="78">
        <v>42824</v>
      </c>
      <c r="G2814" s="17">
        <f t="shared" si="87"/>
        <v>9965</v>
      </c>
      <c r="H2814" s="17">
        <f t="shared" si="88"/>
        <v>0</v>
      </c>
      <c r="I2814" s="21"/>
    </row>
    <row r="2815" spans="1:9" ht="15.75" x14ac:dyDescent="0.25">
      <c r="A2815" s="70">
        <v>42818</v>
      </c>
      <c r="B2815" s="71" t="s">
        <v>10642</v>
      </c>
      <c r="C2815" s="20">
        <v>105593</v>
      </c>
      <c r="D2815" s="4" t="s">
        <v>354</v>
      </c>
      <c r="E2815" s="17">
        <v>2615.6</v>
      </c>
      <c r="F2815" s="78">
        <v>42818</v>
      </c>
      <c r="G2815" s="17">
        <f t="shared" si="87"/>
        <v>2615.6</v>
      </c>
      <c r="H2815" s="17">
        <f t="shared" si="88"/>
        <v>0</v>
      </c>
      <c r="I2815" s="21"/>
    </row>
    <row r="2816" spans="1:9" ht="15.75" x14ac:dyDescent="0.25">
      <c r="A2816" s="70">
        <v>42818</v>
      </c>
      <c r="B2816" s="71" t="s">
        <v>10643</v>
      </c>
      <c r="C2816" s="20">
        <v>105594</v>
      </c>
      <c r="D2816" s="4" t="s">
        <v>205</v>
      </c>
      <c r="E2816" s="17">
        <v>31707.72</v>
      </c>
      <c r="F2816" s="78">
        <v>42818</v>
      </c>
      <c r="G2816" s="17">
        <f t="shared" si="87"/>
        <v>31707.72</v>
      </c>
      <c r="H2816" s="17">
        <f t="shared" si="88"/>
        <v>0</v>
      </c>
      <c r="I2816" s="21"/>
    </row>
    <row r="2817" spans="1:9" ht="15.75" x14ac:dyDescent="0.25">
      <c r="A2817" s="70">
        <v>42818</v>
      </c>
      <c r="B2817" s="71" t="s">
        <v>10644</v>
      </c>
      <c r="C2817" s="20">
        <v>105595</v>
      </c>
      <c r="D2817" s="4" t="s">
        <v>422</v>
      </c>
      <c r="E2817" s="17">
        <v>2894.4</v>
      </c>
      <c r="F2817" s="78">
        <v>42818</v>
      </c>
      <c r="G2817" s="17">
        <f t="shared" si="87"/>
        <v>2894.4</v>
      </c>
      <c r="H2817" s="17">
        <f t="shared" si="88"/>
        <v>0</v>
      </c>
      <c r="I2817" s="21"/>
    </row>
    <row r="2818" spans="1:9" ht="15.75" x14ac:dyDescent="0.25">
      <c r="A2818" s="70">
        <v>42818</v>
      </c>
      <c r="B2818" s="71" t="s">
        <v>10645</v>
      </c>
      <c r="C2818" s="20">
        <v>105596</v>
      </c>
      <c r="D2818" s="4" t="s">
        <v>379</v>
      </c>
      <c r="E2818" s="17">
        <v>5172</v>
      </c>
      <c r="F2818" s="78">
        <v>42832</v>
      </c>
      <c r="G2818" s="17">
        <f t="shared" si="87"/>
        <v>5172</v>
      </c>
      <c r="H2818" s="17">
        <f t="shared" si="88"/>
        <v>0</v>
      </c>
      <c r="I2818" s="21"/>
    </row>
    <row r="2819" spans="1:9" ht="15.75" x14ac:dyDescent="0.25">
      <c r="A2819" s="70">
        <v>42818</v>
      </c>
      <c r="B2819" s="71" t="s">
        <v>10646</v>
      </c>
      <c r="C2819" s="20">
        <v>105597</v>
      </c>
      <c r="D2819" s="4" t="s">
        <v>1925</v>
      </c>
      <c r="E2819" s="17">
        <v>570.29999999999995</v>
      </c>
      <c r="F2819" s="78">
        <v>42818</v>
      </c>
      <c r="G2819" s="17">
        <f t="shared" si="87"/>
        <v>570.29999999999995</v>
      </c>
      <c r="H2819" s="17">
        <f t="shared" si="88"/>
        <v>0</v>
      </c>
      <c r="I2819" s="21"/>
    </row>
    <row r="2820" spans="1:9" ht="15.75" x14ac:dyDescent="0.25">
      <c r="A2820" s="70">
        <v>42818</v>
      </c>
      <c r="B2820" s="71" t="s">
        <v>10647</v>
      </c>
      <c r="C2820" s="20">
        <v>105598</v>
      </c>
      <c r="D2820" s="4" t="s">
        <v>205</v>
      </c>
      <c r="E2820" s="17">
        <v>31647.200000000001</v>
      </c>
      <c r="F2820" s="78">
        <v>42818</v>
      </c>
      <c r="G2820" s="17">
        <f t="shared" ref="G2820:G2883" si="89">E2820</f>
        <v>31647.200000000001</v>
      </c>
      <c r="H2820" s="17">
        <f t="shared" ref="H2820:H2883" si="90">E2820-G2820</f>
        <v>0</v>
      </c>
      <c r="I2820" s="21"/>
    </row>
    <row r="2821" spans="1:9" ht="15.75" x14ac:dyDescent="0.25">
      <c r="A2821" s="70">
        <v>42818</v>
      </c>
      <c r="B2821" s="71" t="s">
        <v>10648</v>
      </c>
      <c r="C2821" s="20">
        <v>105599</v>
      </c>
      <c r="D2821" s="4" t="s">
        <v>866</v>
      </c>
      <c r="E2821" s="17">
        <v>5512.2</v>
      </c>
      <c r="F2821" s="78">
        <v>42818</v>
      </c>
      <c r="G2821" s="17">
        <f t="shared" si="89"/>
        <v>5512.2</v>
      </c>
      <c r="H2821" s="17">
        <f t="shared" si="90"/>
        <v>0</v>
      </c>
      <c r="I2821" s="21"/>
    </row>
    <row r="2822" spans="1:9" ht="15.75" x14ac:dyDescent="0.25">
      <c r="A2822" s="70">
        <v>42818</v>
      </c>
      <c r="B2822" s="71" t="s">
        <v>10649</v>
      </c>
      <c r="C2822" s="20">
        <v>105600</v>
      </c>
      <c r="D2822" s="4" t="s">
        <v>55</v>
      </c>
      <c r="E2822" s="17">
        <v>25013.4</v>
      </c>
      <c r="F2822" s="83">
        <v>42818</v>
      </c>
      <c r="G2822" s="22">
        <f>20000+5013.4</f>
        <v>25013.4</v>
      </c>
      <c r="H2822" s="22">
        <f t="shared" si="90"/>
        <v>0</v>
      </c>
      <c r="I2822" s="21"/>
    </row>
    <row r="2823" spans="1:9" ht="15.75" x14ac:dyDescent="0.25">
      <c r="A2823" s="70">
        <v>42818</v>
      </c>
      <c r="B2823" s="71" t="s">
        <v>10650</v>
      </c>
      <c r="C2823" s="20">
        <v>105601</v>
      </c>
      <c r="D2823" s="4" t="s">
        <v>55</v>
      </c>
      <c r="E2823" s="17">
        <v>1560</v>
      </c>
      <c r="F2823" s="78">
        <v>42818</v>
      </c>
      <c r="G2823" s="17">
        <f t="shared" si="89"/>
        <v>1560</v>
      </c>
      <c r="H2823" s="17">
        <f t="shared" si="90"/>
        <v>0</v>
      </c>
      <c r="I2823" s="21"/>
    </row>
    <row r="2824" spans="1:9" ht="15.75" x14ac:dyDescent="0.25">
      <c r="A2824" s="70">
        <v>42818</v>
      </c>
      <c r="B2824" s="71" t="s">
        <v>10651</v>
      </c>
      <c r="C2824" s="20">
        <v>105602</v>
      </c>
      <c r="D2824" s="4" t="s">
        <v>236</v>
      </c>
      <c r="E2824" s="17">
        <v>4476.2</v>
      </c>
      <c r="F2824" s="78">
        <v>42824</v>
      </c>
      <c r="G2824" s="17">
        <f t="shared" si="89"/>
        <v>4476.2</v>
      </c>
      <c r="H2824" s="17">
        <f t="shared" si="90"/>
        <v>0</v>
      </c>
      <c r="I2824" s="21"/>
    </row>
    <row r="2825" spans="1:9" ht="15.75" x14ac:dyDescent="0.25">
      <c r="A2825" s="70">
        <v>42818</v>
      </c>
      <c r="B2825" s="71" t="s">
        <v>10652</v>
      </c>
      <c r="C2825" s="20">
        <v>105603</v>
      </c>
      <c r="D2825" s="4" t="s">
        <v>352</v>
      </c>
      <c r="E2825" s="17">
        <v>3061.5</v>
      </c>
      <c r="F2825" s="78">
        <v>42818</v>
      </c>
      <c r="G2825" s="17">
        <f t="shared" si="89"/>
        <v>3061.5</v>
      </c>
      <c r="H2825" s="17">
        <f t="shared" si="90"/>
        <v>0</v>
      </c>
      <c r="I2825" s="21"/>
    </row>
    <row r="2826" spans="1:9" ht="15.75" x14ac:dyDescent="0.25">
      <c r="A2826" s="70">
        <v>42818</v>
      </c>
      <c r="B2826" s="71" t="s">
        <v>10653</v>
      </c>
      <c r="C2826" s="20">
        <v>105604</v>
      </c>
      <c r="D2826" s="4" t="s">
        <v>5354</v>
      </c>
      <c r="E2826" s="17">
        <v>7221.6</v>
      </c>
      <c r="F2826" s="78">
        <v>42818</v>
      </c>
      <c r="G2826" s="17">
        <f t="shared" si="89"/>
        <v>7221.6</v>
      </c>
      <c r="H2826" s="17">
        <f t="shared" si="90"/>
        <v>0</v>
      </c>
      <c r="I2826" s="21"/>
    </row>
    <row r="2827" spans="1:9" ht="15.75" x14ac:dyDescent="0.25">
      <c r="A2827" s="70">
        <v>42818</v>
      </c>
      <c r="B2827" s="71" t="s">
        <v>10654</v>
      </c>
      <c r="C2827" s="20">
        <v>105605</v>
      </c>
      <c r="D2827" s="4" t="s">
        <v>9909</v>
      </c>
      <c r="E2827" s="17">
        <v>1802</v>
      </c>
      <c r="F2827" s="78">
        <v>42818</v>
      </c>
      <c r="G2827" s="17">
        <f t="shared" si="89"/>
        <v>1802</v>
      </c>
      <c r="H2827" s="17">
        <f t="shared" si="90"/>
        <v>0</v>
      </c>
      <c r="I2827" s="21"/>
    </row>
    <row r="2828" spans="1:9" ht="15.75" x14ac:dyDescent="0.25">
      <c r="A2828" s="70">
        <v>42818</v>
      </c>
      <c r="B2828" s="71" t="s">
        <v>10655</v>
      </c>
      <c r="C2828" s="20">
        <v>105606</v>
      </c>
      <c r="D2828" s="4" t="s">
        <v>5354</v>
      </c>
      <c r="E2828" s="17">
        <v>11600.8</v>
      </c>
      <c r="F2828" s="78">
        <v>42818</v>
      </c>
      <c r="G2828" s="17">
        <f t="shared" si="89"/>
        <v>11600.8</v>
      </c>
      <c r="H2828" s="17">
        <f t="shared" si="90"/>
        <v>0</v>
      </c>
      <c r="I2828" s="21"/>
    </row>
    <row r="2829" spans="1:9" ht="15.75" x14ac:dyDescent="0.25">
      <c r="A2829" s="70">
        <v>42818</v>
      </c>
      <c r="B2829" s="71" t="s">
        <v>10656</v>
      </c>
      <c r="C2829" s="20">
        <v>105607</v>
      </c>
      <c r="D2829" s="4" t="s">
        <v>222</v>
      </c>
      <c r="E2829" s="17">
        <v>31647.200000000001</v>
      </c>
      <c r="F2829" s="78">
        <v>42823</v>
      </c>
      <c r="G2829" s="17">
        <f t="shared" si="89"/>
        <v>31647.200000000001</v>
      </c>
      <c r="H2829" s="17">
        <f t="shared" si="90"/>
        <v>0</v>
      </c>
      <c r="I2829" s="21"/>
    </row>
    <row r="2830" spans="1:9" ht="15.75" x14ac:dyDescent="0.25">
      <c r="A2830" s="70">
        <v>42818</v>
      </c>
      <c r="B2830" s="71" t="s">
        <v>10657</v>
      </c>
      <c r="C2830" s="20">
        <v>105608</v>
      </c>
      <c r="D2830" s="4" t="s">
        <v>222</v>
      </c>
      <c r="E2830" s="17">
        <v>50621.5</v>
      </c>
      <c r="F2830" s="78">
        <v>42823</v>
      </c>
      <c r="G2830" s="17">
        <f t="shared" si="89"/>
        <v>50621.5</v>
      </c>
      <c r="H2830" s="17">
        <f t="shared" si="90"/>
        <v>0</v>
      </c>
      <c r="I2830" s="21"/>
    </row>
    <row r="2831" spans="1:9" ht="15.75" x14ac:dyDescent="0.25">
      <c r="A2831" s="70">
        <v>42818</v>
      </c>
      <c r="B2831" s="71" t="s">
        <v>10658</v>
      </c>
      <c r="C2831" s="20">
        <v>105609</v>
      </c>
      <c r="D2831" s="4" t="s">
        <v>222</v>
      </c>
      <c r="E2831" s="17">
        <v>31399.34</v>
      </c>
      <c r="F2831" s="78">
        <v>42823</v>
      </c>
      <c r="G2831" s="17">
        <f t="shared" si="89"/>
        <v>31399.34</v>
      </c>
      <c r="H2831" s="17">
        <f t="shared" si="90"/>
        <v>0</v>
      </c>
      <c r="I2831" s="21"/>
    </row>
    <row r="2832" spans="1:9" ht="15.75" x14ac:dyDescent="0.25">
      <c r="A2832" s="70">
        <v>42818</v>
      </c>
      <c r="B2832" s="71" t="s">
        <v>10659</v>
      </c>
      <c r="C2832" s="20">
        <v>105610</v>
      </c>
      <c r="D2832" s="4" t="s">
        <v>10660</v>
      </c>
      <c r="E2832" s="17">
        <v>20685.599999999999</v>
      </c>
      <c r="F2832" s="78">
        <v>42791</v>
      </c>
      <c r="G2832" s="17">
        <f t="shared" si="89"/>
        <v>20685.599999999999</v>
      </c>
      <c r="H2832" s="17">
        <f t="shared" si="90"/>
        <v>0</v>
      </c>
      <c r="I2832" s="21"/>
    </row>
    <row r="2833" spans="1:9" ht="15.75" x14ac:dyDescent="0.25">
      <c r="A2833" s="70">
        <v>42818</v>
      </c>
      <c r="B2833" s="71" t="s">
        <v>10661</v>
      </c>
      <c r="C2833" s="20">
        <v>105611</v>
      </c>
      <c r="D2833" s="15" t="s">
        <v>10</v>
      </c>
      <c r="E2833" s="16">
        <v>0</v>
      </c>
      <c r="F2833" s="145" t="s">
        <v>95</v>
      </c>
      <c r="G2833" s="16">
        <f t="shared" si="89"/>
        <v>0</v>
      </c>
      <c r="H2833" s="16">
        <f t="shared" si="90"/>
        <v>0</v>
      </c>
      <c r="I2833" s="21"/>
    </row>
    <row r="2834" spans="1:9" ht="15.75" x14ac:dyDescent="0.25">
      <c r="A2834" s="70">
        <v>42818</v>
      </c>
      <c r="B2834" s="71" t="s">
        <v>10662</v>
      </c>
      <c r="C2834" s="20">
        <v>105612</v>
      </c>
      <c r="D2834" s="4" t="s">
        <v>222</v>
      </c>
      <c r="E2834" s="17">
        <v>185658</v>
      </c>
      <c r="F2834" s="78">
        <v>42823</v>
      </c>
      <c r="G2834" s="17">
        <f t="shared" si="89"/>
        <v>185658</v>
      </c>
      <c r="H2834" s="17">
        <f t="shared" si="90"/>
        <v>0</v>
      </c>
      <c r="I2834" s="21"/>
    </row>
    <row r="2835" spans="1:9" ht="15.75" x14ac:dyDescent="0.25">
      <c r="A2835" s="70">
        <v>42818</v>
      </c>
      <c r="B2835" s="71" t="s">
        <v>10663</v>
      </c>
      <c r="C2835" s="20">
        <v>105613</v>
      </c>
      <c r="D2835" s="4" t="s">
        <v>222</v>
      </c>
      <c r="E2835" s="17">
        <v>382800</v>
      </c>
      <c r="F2835" s="78">
        <v>42830</v>
      </c>
      <c r="G2835" s="17">
        <f t="shared" si="89"/>
        <v>382800</v>
      </c>
      <c r="H2835" s="17">
        <f t="shared" si="90"/>
        <v>0</v>
      </c>
      <c r="I2835" s="21"/>
    </row>
    <row r="2836" spans="1:9" ht="15.75" x14ac:dyDescent="0.25">
      <c r="A2836" s="70">
        <v>42818</v>
      </c>
      <c r="B2836" s="71" t="s">
        <v>10664</v>
      </c>
      <c r="C2836" s="20">
        <v>105614</v>
      </c>
      <c r="D2836" s="4" t="s">
        <v>921</v>
      </c>
      <c r="E2836" s="17">
        <v>7182.6</v>
      </c>
      <c r="F2836" s="78">
        <v>42818</v>
      </c>
      <c r="G2836" s="17">
        <f t="shared" si="89"/>
        <v>7182.6</v>
      </c>
      <c r="H2836" s="17">
        <f t="shared" si="90"/>
        <v>0</v>
      </c>
      <c r="I2836" s="21"/>
    </row>
    <row r="2837" spans="1:9" ht="15.75" x14ac:dyDescent="0.25">
      <c r="A2837" s="70">
        <v>42818</v>
      </c>
      <c r="B2837" s="71" t="s">
        <v>10665</v>
      </c>
      <c r="C2837" s="20">
        <v>105615</v>
      </c>
      <c r="D2837" s="4" t="s">
        <v>30</v>
      </c>
      <c r="E2837" s="17">
        <v>292.60000000000002</v>
      </c>
      <c r="F2837" s="78">
        <v>42818</v>
      </c>
      <c r="G2837" s="17">
        <f t="shared" si="89"/>
        <v>292.60000000000002</v>
      </c>
      <c r="H2837" s="17">
        <f t="shared" si="90"/>
        <v>0</v>
      </c>
      <c r="I2837" s="21"/>
    </row>
    <row r="2838" spans="1:9" ht="15.75" x14ac:dyDescent="0.25">
      <c r="A2838" s="70">
        <v>42818</v>
      </c>
      <c r="B2838" s="71" t="s">
        <v>10666</v>
      </c>
      <c r="C2838" s="20">
        <v>105616</v>
      </c>
      <c r="D2838" s="4" t="s">
        <v>30</v>
      </c>
      <c r="E2838" s="17">
        <v>8243</v>
      </c>
      <c r="F2838" s="78">
        <v>42818</v>
      </c>
      <c r="G2838" s="17">
        <f t="shared" si="89"/>
        <v>8243</v>
      </c>
      <c r="H2838" s="17">
        <f t="shared" si="90"/>
        <v>0</v>
      </c>
      <c r="I2838" s="21"/>
    </row>
    <row r="2839" spans="1:9" ht="15.75" x14ac:dyDescent="0.25">
      <c r="A2839" s="70">
        <v>42818</v>
      </c>
      <c r="B2839" s="71" t="s">
        <v>10667</v>
      </c>
      <c r="C2839" s="20">
        <v>105617</v>
      </c>
      <c r="D2839" s="15" t="s">
        <v>7149</v>
      </c>
      <c r="E2839" s="16">
        <v>0</v>
      </c>
      <c r="F2839" s="145" t="s">
        <v>95</v>
      </c>
      <c r="G2839" s="16">
        <f t="shared" si="89"/>
        <v>0</v>
      </c>
      <c r="H2839" s="16">
        <f t="shared" si="90"/>
        <v>0</v>
      </c>
      <c r="I2839" s="21"/>
    </row>
    <row r="2840" spans="1:9" ht="15.75" x14ac:dyDescent="0.25">
      <c r="A2840" s="70">
        <v>42818</v>
      </c>
      <c r="B2840" s="71" t="s">
        <v>10668</v>
      </c>
      <c r="C2840" s="20">
        <v>105618</v>
      </c>
      <c r="D2840" s="4" t="s">
        <v>7149</v>
      </c>
      <c r="E2840" s="17">
        <v>9634.7999999999993</v>
      </c>
      <c r="F2840" s="78">
        <v>42818</v>
      </c>
      <c r="G2840" s="17">
        <f t="shared" si="89"/>
        <v>9634.7999999999993</v>
      </c>
      <c r="H2840" s="17">
        <f t="shared" si="90"/>
        <v>0</v>
      </c>
      <c r="I2840" s="21"/>
    </row>
    <row r="2841" spans="1:9" ht="15.75" x14ac:dyDescent="0.25">
      <c r="A2841" s="70">
        <v>42819</v>
      </c>
      <c r="B2841" s="71" t="s">
        <v>10669</v>
      </c>
      <c r="C2841" s="20">
        <v>105619</v>
      </c>
      <c r="D2841" s="4" t="s">
        <v>122</v>
      </c>
      <c r="E2841" s="17">
        <v>22787</v>
      </c>
      <c r="F2841" s="78">
        <v>42829</v>
      </c>
      <c r="G2841" s="17">
        <f t="shared" si="89"/>
        <v>22787</v>
      </c>
      <c r="H2841" s="17">
        <f t="shared" si="90"/>
        <v>0</v>
      </c>
      <c r="I2841" s="21"/>
    </row>
    <row r="2842" spans="1:9" ht="15.75" x14ac:dyDescent="0.25">
      <c r="A2842" s="70">
        <v>42819</v>
      </c>
      <c r="B2842" s="71" t="s">
        <v>10670</v>
      </c>
      <c r="C2842" s="20">
        <v>105620</v>
      </c>
      <c r="D2842" s="4" t="s">
        <v>374</v>
      </c>
      <c r="E2842" s="17">
        <v>6178.8</v>
      </c>
      <c r="F2842" s="78">
        <v>42791</v>
      </c>
      <c r="G2842" s="17">
        <f t="shared" si="89"/>
        <v>6178.8</v>
      </c>
      <c r="H2842" s="17">
        <f t="shared" si="90"/>
        <v>0</v>
      </c>
      <c r="I2842" s="21"/>
    </row>
    <row r="2843" spans="1:9" ht="15.75" x14ac:dyDescent="0.25">
      <c r="A2843" s="70">
        <v>42819</v>
      </c>
      <c r="B2843" s="71" t="s">
        <v>10671</v>
      </c>
      <c r="C2843" s="20">
        <v>105621</v>
      </c>
      <c r="D2843" s="4" t="s">
        <v>231</v>
      </c>
      <c r="E2843" s="17">
        <v>9048.1</v>
      </c>
      <c r="F2843" s="78">
        <v>42820</v>
      </c>
      <c r="G2843" s="17">
        <f t="shared" si="89"/>
        <v>9048.1</v>
      </c>
      <c r="H2843" s="17">
        <f t="shared" si="90"/>
        <v>0</v>
      </c>
      <c r="I2843" s="21"/>
    </row>
    <row r="2844" spans="1:9" ht="15.75" x14ac:dyDescent="0.25">
      <c r="A2844" s="70">
        <v>42819</v>
      </c>
      <c r="B2844" s="71" t="s">
        <v>10672</v>
      </c>
      <c r="C2844" s="20">
        <v>105622</v>
      </c>
      <c r="D2844" s="4" t="s">
        <v>17</v>
      </c>
      <c r="E2844" s="17">
        <v>5145</v>
      </c>
      <c r="F2844" s="78">
        <v>42791</v>
      </c>
      <c r="G2844" s="17">
        <f t="shared" si="89"/>
        <v>5145</v>
      </c>
      <c r="H2844" s="17">
        <f t="shared" si="90"/>
        <v>0</v>
      </c>
      <c r="I2844" s="21"/>
    </row>
    <row r="2845" spans="1:9" ht="15.75" x14ac:dyDescent="0.25">
      <c r="A2845" s="70">
        <v>42819</v>
      </c>
      <c r="B2845" s="71" t="s">
        <v>10673</v>
      </c>
      <c r="C2845" s="20">
        <v>105623</v>
      </c>
      <c r="D2845" s="4" t="s">
        <v>71</v>
      </c>
      <c r="E2845" s="17">
        <v>1801.5</v>
      </c>
      <c r="F2845" s="78">
        <v>42791</v>
      </c>
      <c r="G2845" s="17">
        <f t="shared" si="89"/>
        <v>1801.5</v>
      </c>
      <c r="H2845" s="17">
        <f t="shared" si="90"/>
        <v>0</v>
      </c>
      <c r="I2845" s="21"/>
    </row>
    <row r="2846" spans="1:9" ht="15.75" x14ac:dyDescent="0.25">
      <c r="A2846" s="70">
        <v>42819</v>
      </c>
      <c r="B2846" s="71" t="s">
        <v>10674</v>
      </c>
      <c r="C2846" s="20">
        <v>105624</v>
      </c>
      <c r="D2846" s="4" t="s">
        <v>231</v>
      </c>
      <c r="E2846" s="17">
        <v>30973.200000000001</v>
      </c>
      <c r="F2846" s="78">
        <v>42820</v>
      </c>
      <c r="G2846" s="17">
        <f t="shared" si="89"/>
        <v>30973.200000000001</v>
      </c>
      <c r="H2846" s="17">
        <f t="shared" si="90"/>
        <v>0</v>
      </c>
      <c r="I2846" s="21"/>
    </row>
    <row r="2847" spans="1:9" ht="15.75" x14ac:dyDescent="0.25">
      <c r="A2847" s="70">
        <v>42819</v>
      </c>
      <c r="B2847" s="71" t="s">
        <v>10675</v>
      </c>
      <c r="C2847" s="20">
        <v>105625</v>
      </c>
      <c r="D2847" s="4" t="s">
        <v>26</v>
      </c>
      <c r="E2847" s="17">
        <v>20897.599999999999</v>
      </c>
      <c r="F2847" s="78">
        <v>42791</v>
      </c>
      <c r="G2847" s="17">
        <f t="shared" si="89"/>
        <v>20897.599999999999</v>
      </c>
      <c r="H2847" s="17">
        <f t="shared" si="90"/>
        <v>0</v>
      </c>
      <c r="I2847" s="21"/>
    </row>
    <row r="2848" spans="1:9" ht="15.75" x14ac:dyDescent="0.25">
      <c r="A2848" s="70">
        <v>42819</v>
      </c>
      <c r="B2848" s="71" t="s">
        <v>10676</v>
      </c>
      <c r="C2848" s="20">
        <v>105626</v>
      </c>
      <c r="D2848" s="4" t="s">
        <v>222</v>
      </c>
      <c r="E2848" s="17">
        <v>4815</v>
      </c>
      <c r="F2848" s="78">
        <v>42823</v>
      </c>
      <c r="G2848" s="17">
        <f t="shared" si="89"/>
        <v>4815</v>
      </c>
      <c r="H2848" s="17">
        <f t="shared" si="90"/>
        <v>0</v>
      </c>
      <c r="I2848" s="21"/>
    </row>
    <row r="2849" spans="1:9" ht="15.75" x14ac:dyDescent="0.25">
      <c r="A2849" s="70">
        <v>42819</v>
      </c>
      <c r="B2849" s="71" t="s">
        <v>10677</v>
      </c>
      <c r="C2849" s="20">
        <v>105627</v>
      </c>
      <c r="D2849" s="4" t="s">
        <v>19</v>
      </c>
      <c r="E2849" s="17">
        <v>1225</v>
      </c>
      <c r="F2849" s="78">
        <v>42791</v>
      </c>
      <c r="G2849" s="17">
        <f t="shared" si="89"/>
        <v>1225</v>
      </c>
      <c r="H2849" s="17">
        <f t="shared" si="90"/>
        <v>0</v>
      </c>
      <c r="I2849" s="21"/>
    </row>
    <row r="2850" spans="1:9" ht="15.75" x14ac:dyDescent="0.25">
      <c r="A2850" s="70">
        <v>42819</v>
      </c>
      <c r="B2850" s="71" t="s">
        <v>10678</v>
      </c>
      <c r="C2850" s="20">
        <v>105628</v>
      </c>
      <c r="D2850" s="4" t="s">
        <v>55</v>
      </c>
      <c r="E2850" s="17">
        <v>4591.8</v>
      </c>
      <c r="F2850" s="78">
        <v>42791</v>
      </c>
      <c r="G2850" s="17">
        <f t="shared" si="89"/>
        <v>4591.8</v>
      </c>
      <c r="H2850" s="17">
        <f t="shared" si="90"/>
        <v>0</v>
      </c>
      <c r="I2850" s="21"/>
    </row>
    <row r="2851" spans="1:9" ht="15.75" x14ac:dyDescent="0.25">
      <c r="A2851" s="70">
        <v>42819</v>
      </c>
      <c r="B2851" s="71" t="s">
        <v>10679</v>
      </c>
      <c r="C2851" s="20">
        <v>105629</v>
      </c>
      <c r="D2851" s="15" t="s">
        <v>67</v>
      </c>
      <c r="E2851" s="16">
        <v>0</v>
      </c>
      <c r="F2851" s="145" t="s">
        <v>95</v>
      </c>
      <c r="G2851" s="16">
        <f t="shared" si="89"/>
        <v>0</v>
      </c>
      <c r="H2851" s="16">
        <f t="shared" si="90"/>
        <v>0</v>
      </c>
      <c r="I2851" s="21"/>
    </row>
    <row r="2852" spans="1:9" ht="15.75" x14ac:dyDescent="0.25">
      <c r="A2852" s="70">
        <v>42819</v>
      </c>
      <c r="B2852" s="71" t="s">
        <v>10680</v>
      </c>
      <c r="C2852" s="20">
        <v>105630</v>
      </c>
      <c r="D2852" s="4" t="s">
        <v>69</v>
      </c>
      <c r="E2852" s="17">
        <v>2761.2</v>
      </c>
      <c r="F2852" s="78">
        <v>42791</v>
      </c>
      <c r="G2852" s="17">
        <f t="shared" si="89"/>
        <v>2761.2</v>
      </c>
      <c r="H2852" s="17">
        <f t="shared" si="90"/>
        <v>0</v>
      </c>
      <c r="I2852" s="21"/>
    </row>
    <row r="2853" spans="1:9" ht="15.75" x14ac:dyDescent="0.25">
      <c r="A2853" s="70">
        <v>42819</v>
      </c>
      <c r="B2853" s="71" t="s">
        <v>10681</v>
      </c>
      <c r="C2853" s="20">
        <v>105631</v>
      </c>
      <c r="D2853" s="4" t="s">
        <v>426</v>
      </c>
      <c r="E2853" s="17">
        <v>13035.6</v>
      </c>
      <c r="F2853" s="78">
        <v>42828</v>
      </c>
      <c r="G2853" s="17">
        <f t="shared" si="89"/>
        <v>13035.6</v>
      </c>
      <c r="H2853" s="17">
        <f t="shared" si="90"/>
        <v>0</v>
      </c>
      <c r="I2853" s="21"/>
    </row>
    <row r="2854" spans="1:9" ht="15.75" x14ac:dyDescent="0.25">
      <c r="A2854" s="70">
        <v>42819</v>
      </c>
      <c r="B2854" s="71" t="s">
        <v>10682</v>
      </c>
      <c r="C2854" s="20">
        <v>105632</v>
      </c>
      <c r="D2854" s="4" t="s">
        <v>10</v>
      </c>
      <c r="E2854" s="17">
        <v>47609.3</v>
      </c>
      <c r="F2854" s="78">
        <v>42824</v>
      </c>
      <c r="G2854" s="17">
        <f t="shared" si="89"/>
        <v>47609.3</v>
      </c>
      <c r="H2854" s="17">
        <f t="shared" si="90"/>
        <v>0</v>
      </c>
      <c r="I2854" s="21"/>
    </row>
    <row r="2855" spans="1:9" ht="15.75" x14ac:dyDescent="0.25">
      <c r="A2855" s="70">
        <v>42819</v>
      </c>
      <c r="B2855" s="71" t="s">
        <v>10683</v>
      </c>
      <c r="C2855" s="20">
        <v>105633</v>
      </c>
      <c r="D2855" s="4" t="s">
        <v>1870</v>
      </c>
      <c r="E2855" s="17">
        <v>2458.6</v>
      </c>
      <c r="F2855" s="78">
        <v>42791</v>
      </c>
      <c r="G2855" s="17">
        <f t="shared" si="89"/>
        <v>2458.6</v>
      </c>
      <c r="H2855" s="17">
        <f t="shared" si="90"/>
        <v>0</v>
      </c>
      <c r="I2855" s="21"/>
    </row>
    <row r="2856" spans="1:9" ht="15.75" x14ac:dyDescent="0.25">
      <c r="A2856" s="70">
        <v>42819</v>
      </c>
      <c r="B2856" s="71" t="s">
        <v>10684</v>
      </c>
      <c r="C2856" s="20">
        <v>105634</v>
      </c>
      <c r="D2856" s="4" t="s">
        <v>1786</v>
      </c>
      <c r="E2856" s="17">
        <v>9367.2000000000007</v>
      </c>
      <c r="F2856" s="78">
        <v>42791</v>
      </c>
      <c r="G2856" s="17">
        <f t="shared" si="89"/>
        <v>9367.2000000000007</v>
      </c>
      <c r="H2856" s="17">
        <f t="shared" si="90"/>
        <v>0</v>
      </c>
      <c r="I2856" s="21"/>
    </row>
    <row r="2857" spans="1:9" ht="15.75" x14ac:dyDescent="0.25">
      <c r="A2857" s="70">
        <v>42819</v>
      </c>
      <c r="B2857" s="71" t="s">
        <v>10685</v>
      </c>
      <c r="C2857" s="20">
        <v>105635</v>
      </c>
      <c r="D2857" s="15" t="s">
        <v>28</v>
      </c>
      <c r="E2857" s="16">
        <v>0</v>
      </c>
      <c r="F2857" s="145" t="s">
        <v>95</v>
      </c>
      <c r="G2857" s="16">
        <f t="shared" si="89"/>
        <v>0</v>
      </c>
      <c r="H2857" s="16">
        <f t="shared" si="90"/>
        <v>0</v>
      </c>
      <c r="I2857" s="21"/>
    </row>
    <row r="2858" spans="1:9" ht="15.75" x14ac:dyDescent="0.25">
      <c r="A2858" s="70">
        <v>42819</v>
      </c>
      <c r="B2858" s="71" t="s">
        <v>10686</v>
      </c>
      <c r="C2858" s="20">
        <v>105636</v>
      </c>
      <c r="D2858" s="4" t="s">
        <v>47</v>
      </c>
      <c r="E2858" s="17">
        <v>3641.2</v>
      </c>
      <c r="F2858" s="78">
        <v>42791</v>
      </c>
      <c r="G2858" s="17">
        <f t="shared" si="89"/>
        <v>3641.2</v>
      </c>
      <c r="H2858" s="17">
        <f t="shared" si="90"/>
        <v>0</v>
      </c>
      <c r="I2858" s="21"/>
    </row>
    <row r="2859" spans="1:9" ht="15.75" x14ac:dyDescent="0.25">
      <c r="A2859" s="70">
        <v>42819</v>
      </c>
      <c r="B2859" s="71" t="s">
        <v>10687</v>
      </c>
      <c r="C2859" s="20">
        <v>105637</v>
      </c>
      <c r="D2859" s="4" t="s">
        <v>509</v>
      </c>
      <c r="E2859" s="17">
        <v>7897.2</v>
      </c>
      <c r="F2859" s="78">
        <v>42791</v>
      </c>
      <c r="G2859" s="17">
        <f t="shared" si="89"/>
        <v>7897.2</v>
      </c>
      <c r="H2859" s="17">
        <f t="shared" si="90"/>
        <v>0</v>
      </c>
      <c r="I2859" s="21"/>
    </row>
    <row r="2860" spans="1:9" ht="15.75" x14ac:dyDescent="0.25">
      <c r="A2860" s="70">
        <v>42819</v>
      </c>
      <c r="B2860" s="71" t="s">
        <v>10688</v>
      </c>
      <c r="C2860" s="20">
        <v>105638</v>
      </c>
      <c r="D2860" s="4" t="s">
        <v>28</v>
      </c>
      <c r="E2860" s="17">
        <v>13631</v>
      </c>
      <c r="F2860" s="78">
        <v>42791</v>
      </c>
      <c r="G2860" s="17">
        <f t="shared" si="89"/>
        <v>13631</v>
      </c>
      <c r="H2860" s="17">
        <f t="shared" si="90"/>
        <v>0</v>
      </c>
      <c r="I2860" s="21"/>
    </row>
    <row r="2861" spans="1:9" ht="15.75" x14ac:dyDescent="0.25">
      <c r="A2861" s="70">
        <v>42819</v>
      </c>
      <c r="B2861" s="71" t="s">
        <v>10689</v>
      </c>
      <c r="C2861" s="20">
        <v>105639</v>
      </c>
      <c r="D2861" s="4" t="s">
        <v>35</v>
      </c>
      <c r="E2861" s="17">
        <v>27456.6</v>
      </c>
      <c r="F2861" s="78">
        <v>42824</v>
      </c>
      <c r="G2861" s="17">
        <f t="shared" si="89"/>
        <v>27456.6</v>
      </c>
      <c r="H2861" s="17">
        <f t="shared" si="90"/>
        <v>0</v>
      </c>
      <c r="I2861" s="21"/>
    </row>
    <row r="2862" spans="1:9" ht="15.75" x14ac:dyDescent="0.25">
      <c r="A2862" s="70">
        <v>42819</v>
      </c>
      <c r="B2862" s="71" t="s">
        <v>10690</v>
      </c>
      <c r="C2862" s="20">
        <v>105640</v>
      </c>
      <c r="D2862" s="4" t="s">
        <v>43</v>
      </c>
      <c r="E2862" s="17">
        <v>11378.8</v>
      </c>
      <c r="F2862" s="78">
        <v>42822</v>
      </c>
      <c r="G2862" s="17">
        <f t="shared" si="89"/>
        <v>11378.8</v>
      </c>
      <c r="H2862" s="17">
        <f t="shared" si="90"/>
        <v>0</v>
      </c>
      <c r="I2862" s="21"/>
    </row>
    <row r="2863" spans="1:9" ht="15.75" x14ac:dyDescent="0.25">
      <c r="A2863" s="70">
        <v>42819</v>
      </c>
      <c r="B2863" s="71" t="s">
        <v>10691</v>
      </c>
      <c r="C2863" s="20">
        <v>105641</v>
      </c>
      <c r="D2863" s="4" t="s">
        <v>30</v>
      </c>
      <c r="E2863" s="17">
        <v>2415.6999999999998</v>
      </c>
      <c r="F2863" s="78">
        <v>42791</v>
      </c>
      <c r="G2863" s="17">
        <f t="shared" si="89"/>
        <v>2415.6999999999998</v>
      </c>
      <c r="H2863" s="17">
        <f t="shared" si="90"/>
        <v>0</v>
      </c>
      <c r="I2863" s="21"/>
    </row>
    <row r="2864" spans="1:9" ht="15.75" x14ac:dyDescent="0.25">
      <c r="A2864" s="70">
        <v>42819</v>
      </c>
      <c r="B2864" s="71" t="s">
        <v>10692</v>
      </c>
      <c r="C2864" s="20">
        <v>105642</v>
      </c>
      <c r="D2864" s="4" t="s">
        <v>32</v>
      </c>
      <c r="E2864" s="17">
        <v>15018.6</v>
      </c>
      <c r="F2864" s="78">
        <v>42824</v>
      </c>
      <c r="G2864" s="17">
        <f t="shared" si="89"/>
        <v>15018.6</v>
      </c>
      <c r="H2864" s="17">
        <f t="shared" si="90"/>
        <v>0</v>
      </c>
      <c r="I2864" s="21"/>
    </row>
    <row r="2865" spans="1:9" ht="15.75" x14ac:dyDescent="0.25">
      <c r="A2865" s="70">
        <v>42819</v>
      </c>
      <c r="B2865" s="71" t="s">
        <v>10693</v>
      </c>
      <c r="C2865" s="20">
        <v>105643</v>
      </c>
      <c r="D2865" s="4" t="s">
        <v>38</v>
      </c>
      <c r="E2865" s="17">
        <v>5841.5</v>
      </c>
      <c r="F2865" s="78">
        <v>42822</v>
      </c>
      <c r="G2865" s="17">
        <f t="shared" si="89"/>
        <v>5841.5</v>
      </c>
      <c r="H2865" s="17">
        <f t="shared" si="90"/>
        <v>0</v>
      </c>
      <c r="I2865" s="21"/>
    </row>
    <row r="2866" spans="1:9" ht="15.75" x14ac:dyDescent="0.25">
      <c r="A2866" s="70">
        <v>42819</v>
      </c>
      <c r="B2866" s="71" t="s">
        <v>10694</v>
      </c>
      <c r="C2866" s="20">
        <v>105644</v>
      </c>
      <c r="D2866" s="4" t="s">
        <v>1090</v>
      </c>
      <c r="E2866" s="17">
        <v>1950</v>
      </c>
      <c r="F2866" s="78">
        <v>42791</v>
      </c>
      <c r="G2866" s="17">
        <f t="shared" si="89"/>
        <v>1950</v>
      </c>
      <c r="H2866" s="17">
        <f t="shared" si="90"/>
        <v>0</v>
      </c>
      <c r="I2866" s="21"/>
    </row>
    <row r="2867" spans="1:9" ht="15.75" x14ac:dyDescent="0.25">
      <c r="A2867" s="70">
        <v>42819</v>
      </c>
      <c r="B2867" s="71" t="s">
        <v>10695</v>
      </c>
      <c r="C2867" s="20">
        <v>105645</v>
      </c>
      <c r="D2867" s="4" t="s">
        <v>30</v>
      </c>
      <c r="E2867" s="17">
        <v>2656.5</v>
      </c>
      <c r="F2867" s="78">
        <v>42791</v>
      </c>
      <c r="G2867" s="17">
        <f t="shared" si="89"/>
        <v>2656.5</v>
      </c>
      <c r="H2867" s="17">
        <f t="shared" si="90"/>
        <v>0</v>
      </c>
      <c r="I2867" s="21"/>
    </row>
    <row r="2868" spans="1:9" ht="15.75" x14ac:dyDescent="0.25">
      <c r="A2868" s="70">
        <v>42819</v>
      </c>
      <c r="B2868" s="71" t="s">
        <v>10696</v>
      </c>
      <c r="C2868" s="20">
        <v>105646</v>
      </c>
      <c r="D2868" s="4" t="s">
        <v>67</v>
      </c>
      <c r="E2868" s="17">
        <v>25845.9</v>
      </c>
      <c r="F2868" s="78">
        <v>42822</v>
      </c>
      <c r="G2868" s="17">
        <f t="shared" si="89"/>
        <v>25845.9</v>
      </c>
      <c r="H2868" s="17">
        <f t="shared" si="90"/>
        <v>0</v>
      </c>
      <c r="I2868" s="21"/>
    </row>
    <row r="2869" spans="1:9" ht="15.75" x14ac:dyDescent="0.25">
      <c r="A2869" s="70">
        <v>42819</v>
      </c>
      <c r="B2869" s="71" t="s">
        <v>10697</v>
      </c>
      <c r="C2869" s="20">
        <v>105647</v>
      </c>
      <c r="D2869" s="4" t="s">
        <v>21</v>
      </c>
      <c r="E2869" s="17">
        <v>43794</v>
      </c>
      <c r="F2869" s="78">
        <v>42832</v>
      </c>
      <c r="G2869" s="17">
        <f t="shared" si="89"/>
        <v>43794</v>
      </c>
      <c r="H2869" s="17">
        <f t="shared" si="90"/>
        <v>0</v>
      </c>
      <c r="I2869" s="21"/>
    </row>
    <row r="2870" spans="1:9" ht="15.75" x14ac:dyDescent="0.25">
      <c r="A2870" s="70">
        <v>42819</v>
      </c>
      <c r="B2870" s="71" t="s">
        <v>10698</v>
      </c>
      <c r="C2870" s="20">
        <v>105648</v>
      </c>
      <c r="D2870" s="4" t="s">
        <v>414</v>
      </c>
      <c r="E2870" s="17">
        <v>980</v>
      </c>
      <c r="F2870" s="78">
        <v>42791</v>
      </c>
      <c r="G2870" s="17">
        <f t="shared" si="89"/>
        <v>980</v>
      </c>
      <c r="H2870" s="17">
        <f t="shared" si="90"/>
        <v>0</v>
      </c>
      <c r="I2870" s="21"/>
    </row>
    <row r="2871" spans="1:9" ht="15.75" x14ac:dyDescent="0.25">
      <c r="A2871" s="70">
        <v>42819</v>
      </c>
      <c r="B2871" s="71" t="s">
        <v>10699</v>
      </c>
      <c r="C2871" s="20">
        <v>105649</v>
      </c>
      <c r="D2871" s="4" t="s">
        <v>712</v>
      </c>
      <c r="E2871" s="17">
        <v>10213.799999999999</v>
      </c>
      <c r="F2871" s="78">
        <v>42791</v>
      </c>
      <c r="G2871" s="17">
        <f t="shared" si="89"/>
        <v>10213.799999999999</v>
      </c>
      <c r="H2871" s="17">
        <f t="shared" si="90"/>
        <v>0</v>
      </c>
      <c r="I2871" s="21"/>
    </row>
    <row r="2872" spans="1:9" ht="15.75" x14ac:dyDescent="0.25">
      <c r="A2872" s="70">
        <v>42819</v>
      </c>
      <c r="B2872" s="71" t="s">
        <v>10700</v>
      </c>
      <c r="C2872" s="20">
        <v>105650</v>
      </c>
      <c r="D2872" s="4" t="s">
        <v>157</v>
      </c>
      <c r="E2872" s="17">
        <v>27794.400000000001</v>
      </c>
      <c r="F2872" s="78">
        <v>42791</v>
      </c>
      <c r="G2872" s="17">
        <f t="shared" si="89"/>
        <v>27794.400000000001</v>
      </c>
      <c r="H2872" s="17">
        <f t="shared" si="90"/>
        <v>0</v>
      </c>
      <c r="I2872" s="21"/>
    </row>
    <row r="2873" spans="1:9" ht="30" x14ac:dyDescent="0.25">
      <c r="A2873" s="70">
        <v>42819</v>
      </c>
      <c r="B2873" s="71" t="s">
        <v>10701</v>
      </c>
      <c r="C2873" s="20">
        <v>105651</v>
      </c>
      <c r="D2873" s="4" t="s">
        <v>49</v>
      </c>
      <c r="E2873" s="17">
        <v>25700.3</v>
      </c>
      <c r="F2873" s="83" t="s">
        <v>10702</v>
      </c>
      <c r="G2873" s="22">
        <f>5000+10700+10000.3</f>
        <v>25700.3</v>
      </c>
      <c r="H2873" s="22">
        <f t="shared" si="90"/>
        <v>0</v>
      </c>
      <c r="I2873" s="21"/>
    </row>
    <row r="2874" spans="1:9" ht="15.75" x14ac:dyDescent="0.25">
      <c r="A2874" s="70">
        <v>42819</v>
      </c>
      <c r="B2874" s="71" t="s">
        <v>10703</v>
      </c>
      <c r="C2874" s="20">
        <v>105652</v>
      </c>
      <c r="D2874" s="4" t="s">
        <v>250</v>
      </c>
      <c r="E2874" s="17">
        <v>20434</v>
      </c>
      <c r="F2874" s="83" t="s">
        <v>10704</v>
      </c>
      <c r="G2874" s="22">
        <f>18200+2234</f>
        <v>20434</v>
      </c>
      <c r="H2874" s="22">
        <f t="shared" si="90"/>
        <v>0</v>
      </c>
      <c r="I2874" s="21"/>
    </row>
    <row r="2875" spans="1:9" ht="30" x14ac:dyDescent="0.25">
      <c r="A2875" s="70">
        <v>42819</v>
      </c>
      <c r="B2875" s="71" t="s">
        <v>10705</v>
      </c>
      <c r="C2875" s="20">
        <v>105653</v>
      </c>
      <c r="D2875" s="4" t="s">
        <v>40</v>
      </c>
      <c r="E2875" s="17">
        <v>8863.7999999999993</v>
      </c>
      <c r="F2875" s="83" t="s">
        <v>10706</v>
      </c>
      <c r="G2875" s="22">
        <f>2500+2100+1500+2763.8</f>
        <v>8863.7999999999993</v>
      </c>
      <c r="H2875" s="22">
        <f t="shared" si="90"/>
        <v>0</v>
      </c>
      <c r="I2875" s="21"/>
    </row>
    <row r="2876" spans="1:9" ht="15.75" x14ac:dyDescent="0.25">
      <c r="A2876" s="70">
        <v>42819</v>
      </c>
      <c r="B2876" s="71" t="s">
        <v>10707</v>
      </c>
      <c r="C2876" s="20">
        <v>105654</v>
      </c>
      <c r="D2876" s="4" t="s">
        <v>721</v>
      </c>
      <c r="E2876" s="17">
        <v>8684.6</v>
      </c>
      <c r="F2876" s="78">
        <v>42791</v>
      </c>
      <c r="G2876" s="17">
        <f t="shared" si="89"/>
        <v>8684.6</v>
      </c>
      <c r="H2876" s="17">
        <f t="shared" si="90"/>
        <v>0</v>
      </c>
      <c r="I2876" s="21"/>
    </row>
    <row r="2877" spans="1:9" ht="15.75" x14ac:dyDescent="0.25">
      <c r="A2877" s="70">
        <v>42819</v>
      </c>
      <c r="B2877" s="71" t="s">
        <v>10708</v>
      </c>
      <c r="C2877" s="20">
        <v>105655</v>
      </c>
      <c r="D2877" s="4" t="s">
        <v>240</v>
      </c>
      <c r="E2877" s="17">
        <v>5314.7</v>
      </c>
      <c r="F2877" s="78">
        <v>42791</v>
      </c>
      <c r="G2877" s="17">
        <f t="shared" si="89"/>
        <v>5314.7</v>
      </c>
      <c r="H2877" s="17">
        <f t="shared" si="90"/>
        <v>0</v>
      </c>
      <c r="I2877" s="21"/>
    </row>
    <row r="2878" spans="1:9" ht="15.75" x14ac:dyDescent="0.25">
      <c r="A2878" s="70">
        <v>42819</v>
      </c>
      <c r="B2878" s="71" t="s">
        <v>10709</v>
      </c>
      <c r="C2878" s="20">
        <v>105656</v>
      </c>
      <c r="D2878" s="4" t="s">
        <v>253</v>
      </c>
      <c r="E2878" s="17">
        <v>9689.7999999999993</v>
      </c>
      <c r="F2878" s="83" t="s">
        <v>11500</v>
      </c>
      <c r="G2878" s="22">
        <f>6500+3189.8</f>
        <v>9689.7999999999993</v>
      </c>
      <c r="H2878" s="22">
        <f t="shared" si="90"/>
        <v>0</v>
      </c>
      <c r="I2878" s="21"/>
    </row>
    <row r="2879" spans="1:9" ht="15.75" x14ac:dyDescent="0.25">
      <c r="A2879" s="70">
        <v>42819</v>
      </c>
      <c r="B2879" s="71" t="s">
        <v>10710</v>
      </c>
      <c r="C2879" s="20">
        <v>105657</v>
      </c>
      <c r="D2879" s="4" t="s">
        <v>51</v>
      </c>
      <c r="E2879" s="17">
        <v>6349.2</v>
      </c>
      <c r="F2879" s="78">
        <v>42823</v>
      </c>
      <c r="G2879" s="17">
        <f t="shared" si="89"/>
        <v>6349.2</v>
      </c>
      <c r="H2879" s="17">
        <f t="shared" si="90"/>
        <v>0</v>
      </c>
      <c r="I2879" s="21"/>
    </row>
    <row r="2880" spans="1:9" ht="15.75" x14ac:dyDescent="0.25">
      <c r="A2880" s="70">
        <v>42819</v>
      </c>
      <c r="B2880" s="71" t="s">
        <v>10711</v>
      </c>
      <c r="C2880" s="20">
        <v>105658</v>
      </c>
      <c r="D2880" s="4" t="s">
        <v>79</v>
      </c>
      <c r="E2880" s="17">
        <v>3627.9</v>
      </c>
      <c r="F2880" s="78">
        <v>42791</v>
      </c>
      <c r="G2880" s="17">
        <f t="shared" si="89"/>
        <v>3627.9</v>
      </c>
      <c r="H2880" s="17">
        <f t="shared" si="90"/>
        <v>0</v>
      </c>
      <c r="I2880" s="21"/>
    </row>
    <row r="2881" spans="1:9" ht="15.75" x14ac:dyDescent="0.25">
      <c r="A2881" s="70">
        <v>42819</v>
      </c>
      <c r="B2881" s="71" t="s">
        <v>10712</v>
      </c>
      <c r="C2881" s="20">
        <v>105659</v>
      </c>
      <c r="D2881" s="4" t="s">
        <v>120</v>
      </c>
      <c r="E2881" s="17">
        <v>2817.56</v>
      </c>
      <c r="F2881" s="78">
        <v>42791</v>
      </c>
      <c r="G2881" s="17">
        <f t="shared" si="89"/>
        <v>2817.56</v>
      </c>
      <c r="H2881" s="17">
        <f t="shared" si="90"/>
        <v>0</v>
      </c>
      <c r="I2881" s="21"/>
    </row>
    <row r="2882" spans="1:9" ht="15.75" x14ac:dyDescent="0.25">
      <c r="A2882" s="70">
        <v>42819</v>
      </c>
      <c r="B2882" s="71" t="s">
        <v>10713</v>
      </c>
      <c r="C2882" s="20">
        <v>105660</v>
      </c>
      <c r="D2882" s="4" t="s">
        <v>139</v>
      </c>
      <c r="E2882" s="17">
        <v>904.4</v>
      </c>
      <c r="F2882" s="78">
        <v>42791</v>
      </c>
      <c r="G2882" s="17">
        <f t="shared" si="89"/>
        <v>904.4</v>
      </c>
      <c r="H2882" s="17">
        <f t="shared" si="90"/>
        <v>0</v>
      </c>
      <c r="I2882" s="21"/>
    </row>
    <row r="2883" spans="1:9" ht="15.75" x14ac:dyDescent="0.25">
      <c r="A2883" s="70">
        <v>42819</v>
      </c>
      <c r="B2883" s="71" t="s">
        <v>10714</v>
      </c>
      <c r="C2883" s="20">
        <v>105661</v>
      </c>
      <c r="D2883" s="4" t="s">
        <v>2240</v>
      </c>
      <c r="E2883" s="17">
        <v>5945.2</v>
      </c>
      <c r="F2883" s="78">
        <v>42791</v>
      </c>
      <c r="G2883" s="17">
        <f t="shared" si="89"/>
        <v>5945.2</v>
      </c>
      <c r="H2883" s="17">
        <f t="shared" si="90"/>
        <v>0</v>
      </c>
      <c r="I2883" s="21"/>
    </row>
    <row r="2884" spans="1:9" ht="15.75" x14ac:dyDescent="0.25">
      <c r="A2884" s="70">
        <v>42819</v>
      </c>
      <c r="B2884" s="71" t="s">
        <v>10715</v>
      </c>
      <c r="C2884" s="20">
        <v>105662</v>
      </c>
      <c r="D2884" s="4" t="s">
        <v>405</v>
      </c>
      <c r="E2884" s="17">
        <v>1486.8</v>
      </c>
      <c r="F2884" s="78">
        <v>42791</v>
      </c>
      <c r="G2884" s="17">
        <f t="shared" ref="G2884:G2947" si="91">E2884</f>
        <v>1486.8</v>
      </c>
      <c r="H2884" s="17">
        <f t="shared" ref="H2884:H2947" si="92">E2884-G2884</f>
        <v>0</v>
      </c>
      <c r="I2884" s="21"/>
    </row>
    <row r="2885" spans="1:9" ht="15.75" x14ac:dyDescent="0.25">
      <c r="A2885" s="70">
        <v>42819</v>
      </c>
      <c r="B2885" s="71" t="s">
        <v>10716</v>
      </c>
      <c r="C2885" s="20">
        <v>105663</v>
      </c>
      <c r="D2885" s="4" t="s">
        <v>115</v>
      </c>
      <c r="E2885" s="17">
        <v>3013.35</v>
      </c>
      <c r="F2885" s="78">
        <v>42791</v>
      </c>
      <c r="G2885" s="17">
        <f t="shared" si="91"/>
        <v>3013.35</v>
      </c>
      <c r="H2885" s="17">
        <f t="shared" si="92"/>
        <v>0</v>
      </c>
      <c r="I2885" s="21"/>
    </row>
    <row r="2886" spans="1:9" ht="15.75" x14ac:dyDescent="0.25">
      <c r="A2886" s="70">
        <v>42819</v>
      </c>
      <c r="B2886" s="71" t="s">
        <v>10717</v>
      </c>
      <c r="C2886" s="20">
        <v>105664</v>
      </c>
      <c r="D2886" s="4" t="s">
        <v>45</v>
      </c>
      <c r="E2886" s="17">
        <v>14165</v>
      </c>
      <c r="F2886" s="78">
        <v>42791</v>
      </c>
      <c r="G2886" s="17">
        <f t="shared" si="91"/>
        <v>14165</v>
      </c>
      <c r="H2886" s="17">
        <f t="shared" si="92"/>
        <v>0</v>
      </c>
      <c r="I2886" s="21"/>
    </row>
    <row r="2887" spans="1:9" ht="15.75" x14ac:dyDescent="0.25">
      <c r="A2887" s="70">
        <v>42819</v>
      </c>
      <c r="B2887" s="71" t="s">
        <v>10718</v>
      </c>
      <c r="C2887" s="20">
        <v>105665</v>
      </c>
      <c r="D2887" s="4" t="s">
        <v>483</v>
      </c>
      <c r="E2887" s="17">
        <v>5929.6</v>
      </c>
      <c r="F2887" s="78">
        <v>42791</v>
      </c>
      <c r="G2887" s="17">
        <f t="shared" si="91"/>
        <v>5929.6</v>
      </c>
      <c r="H2887" s="17">
        <f t="shared" si="92"/>
        <v>0</v>
      </c>
      <c r="I2887" s="21"/>
    </row>
    <row r="2888" spans="1:9" ht="15.75" x14ac:dyDescent="0.25">
      <c r="A2888" s="70">
        <v>42819</v>
      </c>
      <c r="B2888" s="71" t="s">
        <v>10719</v>
      </c>
      <c r="C2888" s="20">
        <v>105666</v>
      </c>
      <c r="D2888" s="4" t="s">
        <v>909</v>
      </c>
      <c r="E2888" s="17">
        <v>3150</v>
      </c>
      <c r="F2888" s="78">
        <v>42791</v>
      </c>
      <c r="G2888" s="17">
        <f t="shared" si="91"/>
        <v>3150</v>
      </c>
      <c r="H2888" s="17">
        <f t="shared" si="92"/>
        <v>0</v>
      </c>
      <c r="I2888" s="21"/>
    </row>
    <row r="2889" spans="1:9" ht="15.75" x14ac:dyDescent="0.25">
      <c r="A2889" s="70">
        <v>42819</v>
      </c>
      <c r="B2889" s="71" t="s">
        <v>10720</v>
      </c>
      <c r="C2889" s="20">
        <v>105667</v>
      </c>
      <c r="D2889" s="4" t="s">
        <v>693</v>
      </c>
      <c r="E2889" s="17">
        <v>3850</v>
      </c>
      <c r="F2889" s="78">
        <v>42822</v>
      </c>
      <c r="G2889" s="17">
        <f t="shared" si="91"/>
        <v>3850</v>
      </c>
      <c r="H2889" s="17">
        <f t="shared" si="92"/>
        <v>0</v>
      </c>
      <c r="I2889" s="21"/>
    </row>
    <row r="2890" spans="1:9" ht="15.75" x14ac:dyDescent="0.25">
      <c r="A2890" s="70">
        <v>42819</v>
      </c>
      <c r="B2890" s="71" t="s">
        <v>10721</v>
      </c>
      <c r="C2890" s="20">
        <v>105668</v>
      </c>
      <c r="D2890" s="4" t="s">
        <v>2986</v>
      </c>
      <c r="E2890" s="17">
        <v>2747.5</v>
      </c>
      <c r="F2890" s="78">
        <v>42791</v>
      </c>
      <c r="G2890" s="17">
        <f t="shared" si="91"/>
        <v>2747.5</v>
      </c>
      <c r="H2890" s="17">
        <f t="shared" si="92"/>
        <v>0</v>
      </c>
      <c r="I2890" s="21"/>
    </row>
    <row r="2891" spans="1:9" ht="15.75" x14ac:dyDescent="0.25">
      <c r="A2891" s="70">
        <v>42819</v>
      </c>
      <c r="B2891" s="71" t="s">
        <v>10722</v>
      </c>
      <c r="C2891" s="20">
        <v>105669</v>
      </c>
      <c r="D2891" s="4" t="s">
        <v>57</v>
      </c>
      <c r="E2891" s="17">
        <v>490</v>
      </c>
      <c r="F2891" s="78">
        <v>42791</v>
      </c>
      <c r="G2891" s="17">
        <f t="shared" si="91"/>
        <v>490</v>
      </c>
      <c r="H2891" s="17">
        <f t="shared" si="92"/>
        <v>0</v>
      </c>
      <c r="I2891" s="21"/>
    </row>
    <row r="2892" spans="1:9" ht="15.75" x14ac:dyDescent="0.25">
      <c r="A2892" s="70">
        <v>42819</v>
      </c>
      <c r="B2892" s="71" t="s">
        <v>10723</v>
      </c>
      <c r="C2892" s="20">
        <v>105670</v>
      </c>
      <c r="D2892" s="4" t="s">
        <v>61</v>
      </c>
      <c r="E2892" s="17">
        <v>6022.5</v>
      </c>
      <c r="F2892" s="78">
        <v>42791</v>
      </c>
      <c r="G2892" s="17">
        <f t="shared" si="91"/>
        <v>6022.5</v>
      </c>
      <c r="H2892" s="17">
        <f t="shared" si="92"/>
        <v>0</v>
      </c>
      <c r="I2892" s="21"/>
    </row>
    <row r="2893" spans="1:9" ht="15.75" x14ac:dyDescent="0.25">
      <c r="A2893" s="70">
        <v>42819</v>
      </c>
      <c r="B2893" s="71" t="s">
        <v>10724</v>
      </c>
      <c r="C2893" s="20">
        <v>105671</v>
      </c>
      <c r="D2893" s="4" t="s">
        <v>28</v>
      </c>
      <c r="E2893" s="17">
        <v>4752</v>
      </c>
      <c r="F2893" s="78">
        <v>42791</v>
      </c>
      <c r="G2893" s="17">
        <f t="shared" si="91"/>
        <v>4752</v>
      </c>
      <c r="H2893" s="17">
        <f t="shared" si="92"/>
        <v>0</v>
      </c>
      <c r="I2893" s="21"/>
    </row>
    <row r="2894" spans="1:9" ht="15.75" x14ac:dyDescent="0.25">
      <c r="A2894" s="70">
        <v>42819</v>
      </c>
      <c r="B2894" s="71" t="s">
        <v>10725</v>
      </c>
      <c r="C2894" s="20">
        <v>105672</v>
      </c>
      <c r="D2894" s="4" t="s">
        <v>188</v>
      </c>
      <c r="E2894" s="17">
        <v>3586.6</v>
      </c>
      <c r="F2894" s="78">
        <v>42791</v>
      </c>
      <c r="G2894" s="17">
        <f t="shared" si="91"/>
        <v>3586.6</v>
      </c>
      <c r="H2894" s="17">
        <f t="shared" si="92"/>
        <v>0</v>
      </c>
      <c r="I2894" s="21"/>
    </row>
    <row r="2895" spans="1:9" ht="15.75" x14ac:dyDescent="0.25">
      <c r="A2895" s="70">
        <v>42819</v>
      </c>
      <c r="B2895" s="71" t="s">
        <v>10726</v>
      </c>
      <c r="C2895" s="20">
        <v>105673</v>
      </c>
      <c r="D2895" s="4" t="s">
        <v>186</v>
      </c>
      <c r="E2895" s="17">
        <v>543</v>
      </c>
      <c r="F2895" s="78">
        <v>42791</v>
      </c>
      <c r="G2895" s="17">
        <f t="shared" si="91"/>
        <v>543</v>
      </c>
      <c r="H2895" s="17">
        <f t="shared" si="92"/>
        <v>0</v>
      </c>
      <c r="I2895" s="21"/>
    </row>
    <row r="2896" spans="1:9" ht="15.75" x14ac:dyDescent="0.25">
      <c r="A2896" s="70">
        <v>42819</v>
      </c>
      <c r="B2896" s="71" t="s">
        <v>10727</v>
      </c>
      <c r="C2896" s="20">
        <v>105674</v>
      </c>
      <c r="D2896" s="4" t="s">
        <v>331</v>
      </c>
      <c r="E2896" s="17">
        <v>3143.4</v>
      </c>
      <c r="F2896" s="78">
        <v>42791</v>
      </c>
      <c r="G2896" s="17">
        <f t="shared" si="91"/>
        <v>3143.4</v>
      </c>
      <c r="H2896" s="17">
        <f t="shared" si="92"/>
        <v>0</v>
      </c>
      <c r="I2896" s="21"/>
    </row>
    <row r="2897" spans="1:9" ht="15.75" x14ac:dyDescent="0.25">
      <c r="A2897" s="70">
        <v>42819</v>
      </c>
      <c r="B2897" s="71" t="s">
        <v>10728</v>
      </c>
      <c r="C2897" s="20">
        <v>105675</v>
      </c>
      <c r="D2897" s="4" t="s">
        <v>30</v>
      </c>
      <c r="E2897" s="17">
        <v>5050.7</v>
      </c>
      <c r="F2897" s="78">
        <v>42791</v>
      </c>
      <c r="G2897" s="17">
        <f t="shared" si="91"/>
        <v>5050.7</v>
      </c>
      <c r="H2897" s="17">
        <f t="shared" si="92"/>
        <v>0</v>
      </c>
      <c r="I2897" s="21"/>
    </row>
    <row r="2898" spans="1:9" ht="15.75" x14ac:dyDescent="0.25">
      <c r="A2898" s="70">
        <v>42819</v>
      </c>
      <c r="B2898" s="71" t="s">
        <v>10729</v>
      </c>
      <c r="C2898" s="20">
        <v>105676</v>
      </c>
      <c r="D2898" s="4" t="s">
        <v>184</v>
      </c>
      <c r="E2898" s="17">
        <v>540</v>
      </c>
      <c r="F2898" s="78">
        <v>42791</v>
      </c>
      <c r="G2898" s="17">
        <f t="shared" si="91"/>
        <v>540</v>
      </c>
      <c r="H2898" s="17">
        <f t="shared" si="92"/>
        <v>0</v>
      </c>
      <c r="I2898" s="21"/>
    </row>
    <row r="2899" spans="1:9" ht="15.75" x14ac:dyDescent="0.25">
      <c r="A2899" s="70">
        <v>42819</v>
      </c>
      <c r="B2899" s="71" t="s">
        <v>10730</v>
      </c>
      <c r="C2899" s="20">
        <v>105677</v>
      </c>
      <c r="D2899" s="4" t="s">
        <v>5221</v>
      </c>
      <c r="E2899" s="17">
        <v>6217.9</v>
      </c>
      <c r="F2899" s="78">
        <v>42791</v>
      </c>
      <c r="G2899" s="17">
        <f t="shared" si="91"/>
        <v>6217.9</v>
      </c>
      <c r="H2899" s="17">
        <f t="shared" si="92"/>
        <v>0</v>
      </c>
      <c r="I2899" s="21"/>
    </row>
    <row r="2900" spans="1:9" ht="15.75" x14ac:dyDescent="0.25">
      <c r="A2900" s="70">
        <v>42819</v>
      </c>
      <c r="B2900" s="71" t="s">
        <v>10731</v>
      </c>
      <c r="C2900" s="20">
        <v>105678</v>
      </c>
      <c r="D2900" s="4" t="s">
        <v>298</v>
      </c>
      <c r="E2900" s="17">
        <v>2930.8</v>
      </c>
      <c r="F2900" s="78">
        <v>42791</v>
      </c>
      <c r="G2900" s="17">
        <f t="shared" si="91"/>
        <v>2930.8</v>
      </c>
      <c r="H2900" s="17">
        <f t="shared" si="92"/>
        <v>0</v>
      </c>
      <c r="I2900" s="21"/>
    </row>
    <row r="2901" spans="1:9" ht="15.75" x14ac:dyDescent="0.25">
      <c r="A2901" s="70">
        <v>42819</v>
      </c>
      <c r="B2901" s="71" t="s">
        <v>10732</v>
      </c>
      <c r="C2901" s="20">
        <v>105679</v>
      </c>
      <c r="D2901" s="4" t="s">
        <v>492</v>
      </c>
      <c r="E2901" s="17">
        <v>23048</v>
      </c>
      <c r="F2901" s="78">
        <v>42791</v>
      </c>
      <c r="G2901" s="17">
        <f t="shared" si="91"/>
        <v>23048</v>
      </c>
      <c r="H2901" s="17">
        <f t="shared" si="92"/>
        <v>0</v>
      </c>
      <c r="I2901" s="21"/>
    </row>
    <row r="2902" spans="1:9" ht="15.75" x14ac:dyDescent="0.25">
      <c r="A2902" s="70">
        <v>42819</v>
      </c>
      <c r="B2902" s="71" t="s">
        <v>10733</v>
      </c>
      <c r="C2902" s="20">
        <v>105680</v>
      </c>
      <c r="D2902" s="4" t="s">
        <v>2545</v>
      </c>
      <c r="E2902" s="17">
        <v>2174.4</v>
      </c>
      <c r="F2902" s="78">
        <v>42791</v>
      </c>
      <c r="G2902" s="17">
        <f t="shared" si="91"/>
        <v>2174.4</v>
      </c>
      <c r="H2902" s="17">
        <f t="shared" si="92"/>
        <v>0</v>
      </c>
      <c r="I2902" s="21"/>
    </row>
    <row r="2903" spans="1:9" ht="15.75" x14ac:dyDescent="0.25">
      <c r="A2903" s="70">
        <v>42819</v>
      </c>
      <c r="B2903" s="71" t="s">
        <v>10734</v>
      </c>
      <c r="C2903" s="20">
        <v>105681</v>
      </c>
      <c r="D2903" s="15" t="s">
        <v>10735</v>
      </c>
      <c r="E2903" s="16">
        <v>0</v>
      </c>
      <c r="F2903" s="145" t="s">
        <v>95</v>
      </c>
      <c r="G2903" s="16">
        <f t="shared" si="91"/>
        <v>0</v>
      </c>
      <c r="H2903" s="16">
        <f t="shared" si="92"/>
        <v>0</v>
      </c>
      <c r="I2903" s="21"/>
    </row>
    <row r="2904" spans="1:9" ht="15.75" x14ac:dyDescent="0.25">
      <c r="A2904" s="70">
        <v>42819</v>
      </c>
      <c r="B2904" s="71" t="s">
        <v>10736</v>
      </c>
      <c r="C2904" s="20">
        <v>105682</v>
      </c>
      <c r="D2904" s="4" t="s">
        <v>281</v>
      </c>
      <c r="E2904" s="17">
        <v>3297.7</v>
      </c>
      <c r="F2904" s="78">
        <v>42821</v>
      </c>
      <c r="G2904" s="17">
        <f t="shared" si="91"/>
        <v>3297.7</v>
      </c>
      <c r="H2904" s="17">
        <f t="shared" si="92"/>
        <v>0</v>
      </c>
      <c r="I2904" s="21"/>
    </row>
    <row r="2905" spans="1:9" ht="15.75" x14ac:dyDescent="0.25">
      <c r="A2905" s="70">
        <v>42819</v>
      </c>
      <c r="B2905" s="71" t="s">
        <v>10737</v>
      </c>
      <c r="C2905" s="20">
        <v>105683</v>
      </c>
      <c r="D2905" s="4" t="s">
        <v>125</v>
      </c>
      <c r="E2905" s="17">
        <v>9527</v>
      </c>
      <c r="F2905" s="78">
        <v>42791</v>
      </c>
      <c r="G2905" s="17">
        <f t="shared" si="91"/>
        <v>9527</v>
      </c>
      <c r="H2905" s="17">
        <f t="shared" si="92"/>
        <v>0</v>
      </c>
      <c r="I2905" s="21"/>
    </row>
    <row r="2906" spans="1:9" ht="15.75" x14ac:dyDescent="0.25">
      <c r="A2906" s="70">
        <v>42819</v>
      </c>
      <c r="B2906" s="71" t="s">
        <v>10738</v>
      </c>
      <c r="C2906" s="20">
        <v>105684</v>
      </c>
      <c r="D2906" s="4" t="s">
        <v>1256</v>
      </c>
      <c r="E2906" s="17">
        <v>1535</v>
      </c>
      <c r="F2906" s="78">
        <v>42822</v>
      </c>
      <c r="G2906" s="17">
        <f t="shared" si="91"/>
        <v>1535</v>
      </c>
      <c r="H2906" s="17">
        <f t="shared" si="92"/>
        <v>0</v>
      </c>
      <c r="I2906" s="21"/>
    </row>
    <row r="2907" spans="1:9" ht="15.75" x14ac:dyDescent="0.25">
      <c r="A2907" s="70">
        <v>42819</v>
      </c>
      <c r="B2907" s="71" t="s">
        <v>10739</v>
      </c>
      <c r="C2907" s="20">
        <v>105685</v>
      </c>
      <c r="D2907" s="4" t="s">
        <v>99</v>
      </c>
      <c r="E2907" s="17">
        <v>3920</v>
      </c>
      <c r="F2907" s="78">
        <v>42821</v>
      </c>
      <c r="G2907" s="17">
        <f t="shared" si="91"/>
        <v>3920</v>
      </c>
      <c r="H2907" s="17">
        <f t="shared" si="92"/>
        <v>0</v>
      </c>
      <c r="I2907" s="21"/>
    </row>
    <row r="2908" spans="1:9" ht="15.75" x14ac:dyDescent="0.25">
      <c r="A2908" s="70">
        <v>42819</v>
      </c>
      <c r="B2908" s="71" t="s">
        <v>10740</v>
      </c>
      <c r="C2908" s="20">
        <v>105686</v>
      </c>
      <c r="D2908" s="4" t="s">
        <v>101</v>
      </c>
      <c r="E2908" s="17">
        <v>1470</v>
      </c>
      <c r="F2908" s="78">
        <v>42821</v>
      </c>
      <c r="G2908" s="17">
        <f t="shared" si="91"/>
        <v>1470</v>
      </c>
      <c r="H2908" s="17">
        <f t="shared" si="92"/>
        <v>0</v>
      </c>
      <c r="I2908" s="21"/>
    </row>
    <row r="2909" spans="1:9" ht="15.75" x14ac:dyDescent="0.25">
      <c r="A2909" s="70">
        <v>42819</v>
      </c>
      <c r="B2909" s="71" t="s">
        <v>10741</v>
      </c>
      <c r="C2909" s="20">
        <v>105687</v>
      </c>
      <c r="D2909" s="4" t="s">
        <v>291</v>
      </c>
      <c r="E2909" s="17">
        <v>2400</v>
      </c>
      <c r="F2909" s="78">
        <v>42821</v>
      </c>
      <c r="G2909" s="17">
        <f t="shared" si="91"/>
        <v>2400</v>
      </c>
      <c r="H2909" s="17">
        <f t="shared" si="92"/>
        <v>0</v>
      </c>
      <c r="I2909" s="21"/>
    </row>
    <row r="2910" spans="1:9" ht="15.75" x14ac:dyDescent="0.25">
      <c r="A2910" s="70">
        <v>42819</v>
      </c>
      <c r="B2910" s="71" t="s">
        <v>10742</v>
      </c>
      <c r="C2910" s="20">
        <v>105688</v>
      </c>
      <c r="D2910" s="4" t="s">
        <v>450</v>
      </c>
      <c r="E2910" s="17">
        <v>406.8</v>
      </c>
      <c r="F2910" s="78">
        <v>42821</v>
      </c>
      <c r="G2910" s="17">
        <f t="shared" si="91"/>
        <v>406.8</v>
      </c>
      <c r="H2910" s="17">
        <f t="shared" si="92"/>
        <v>0</v>
      </c>
      <c r="I2910" s="21"/>
    </row>
    <row r="2911" spans="1:9" ht="15.75" x14ac:dyDescent="0.25">
      <c r="A2911" s="70">
        <v>42819</v>
      </c>
      <c r="B2911" s="71" t="s">
        <v>10743</v>
      </c>
      <c r="C2911" s="20">
        <v>105689</v>
      </c>
      <c r="D2911" s="4" t="s">
        <v>289</v>
      </c>
      <c r="E2911" s="17">
        <v>30839.02</v>
      </c>
      <c r="F2911" s="78">
        <v>42838</v>
      </c>
      <c r="G2911" s="17">
        <f t="shared" si="91"/>
        <v>30839.02</v>
      </c>
      <c r="H2911" s="17">
        <f t="shared" si="92"/>
        <v>0</v>
      </c>
      <c r="I2911" s="21"/>
    </row>
    <row r="2912" spans="1:9" ht="15.75" x14ac:dyDescent="0.25">
      <c r="A2912" s="70">
        <v>42819</v>
      </c>
      <c r="B2912" s="71" t="s">
        <v>10744</v>
      </c>
      <c r="C2912" s="20">
        <v>105690</v>
      </c>
      <c r="D2912" s="4" t="s">
        <v>83</v>
      </c>
      <c r="E2912" s="17">
        <v>5260</v>
      </c>
      <c r="F2912" s="78">
        <v>42821</v>
      </c>
      <c r="G2912" s="17">
        <f t="shared" si="91"/>
        <v>5260</v>
      </c>
      <c r="H2912" s="17">
        <f t="shared" si="92"/>
        <v>0</v>
      </c>
      <c r="I2912" s="21"/>
    </row>
    <row r="2913" spans="1:9" ht="15.75" x14ac:dyDescent="0.25">
      <c r="A2913" s="70">
        <v>42819</v>
      </c>
      <c r="B2913" s="71" t="s">
        <v>10745</v>
      </c>
      <c r="C2913" s="20">
        <v>105691</v>
      </c>
      <c r="D2913" s="4" t="s">
        <v>122</v>
      </c>
      <c r="E2913" s="17">
        <v>5035</v>
      </c>
      <c r="F2913" s="78">
        <v>42829</v>
      </c>
      <c r="G2913" s="17">
        <f t="shared" si="91"/>
        <v>5035</v>
      </c>
      <c r="H2913" s="17">
        <f t="shared" si="92"/>
        <v>0</v>
      </c>
      <c r="I2913" s="21"/>
    </row>
    <row r="2914" spans="1:9" ht="15.75" x14ac:dyDescent="0.25">
      <c r="A2914" s="70">
        <v>42819</v>
      </c>
      <c r="B2914" s="71" t="s">
        <v>10746</v>
      </c>
      <c r="C2914" s="20">
        <v>105692</v>
      </c>
      <c r="D2914" s="4" t="s">
        <v>131</v>
      </c>
      <c r="E2914" s="17">
        <v>2726.5</v>
      </c>
      <c r="F2914" s="78">
        <v>42791</v>
      </c>
      <c r="G2914" s="17">
        <f t="shared" si="91"/>
        <v>2726.5</v>
      </c>
      <c r="H2914" s="17">
        <f t="shared" si="92"/>
        <v>0</v>
      </c>
      <c r="I2914" s="21"/>
    </row>
    <row r="2915" spans="1:9" ht="15.75" x14ac:dyDescent="0.25">
      <c r="A2915" s="70">
        <v>42819</v>
      </c>
      <c r="B2915" s="71" t="s">
        <v>10747</v>
      </c>
      <c r="C2915" s="20">
        <v>105693</v>
      </c>
      <c r="D2915" s="4" t="s">
        <v>1830</v>
      </c>
      <c r="E2915" s="17">
        <v>13562.6</v>
      </c>
      <c r="F2915" s="78">
        <v>42791</v>
      </c>
      <c r="G2915" s="17">
        <f t="shared" si="91"/>
        <v>13562.6</v>
      </c>
      <c r="H2915" s="17">
        <f t="shared" si="92"/>
        <v>0</v>
      </c>
      <c r="I2915" s="21"/>
    </row>
    <row r="2916" spans="1:9" ht="15.75" x14ac:dyDescent="0.25">
      <c r="A2916" s="70">
        <v>42819</v>
      </c>
      <c r="B2916" s="71" t="s">
        <v>10748</v>
      </c>
      <c r="C2916" s="20">
        <v>105694</v>
      </c>
      <c r="D2916" s="4" t="s">
        <v>470</v>
      </c>
      <c r="E2916" s="17">
        <v>10390</v>
      </c>
      <c r="F2916" s="78">
        <v>42791</v>
      </c>
      <c r="G2916" s="17">
        <f t="shared" si="91"/>
        <v>10390</v>
      </c>
      <c r="H2916" s="17">
        <f t="shared" si="92"/>
        <v>0</v>
      </c>
      <c r="I2916" s="21"/>
    </row>
    <row r="2917" spans="1:9" ht="15.75" x14ac:dyDescent="0.25">
      <c r="A2917" s="70">
        <v>42819</v>
      </c>
      <c r="B2917" s="71" t="s">
        <v>10749</v>
      </c>
      <c r="C2917" s="20">
        <v>105695</v>
      </c>
      <c r="D2917" s="4" t="s">
        <v>88</v>
      </c>
      <c r="E2917" s="17">
        <v>10687.8</v>
      </c>
      <c r="F2917" s="78">
        <v>42821</v>
      </c>
      <c r="G2917" s="17">
        <f t="shared" si="91"/>
        <v>10687.8</v>
      </c>
      <c r="H2917" s="17">
        <f t="shared" si="92"/>
        <v>0</v>
      </c>
      <c r="I2917" s="21"/>
    </row>
    <row r="2918" spans="1:9" ht="15.75" x14ac:dyDescent="0.25">
      <c r="A2918" s="70">
        <v>42819</v>
      </c>
      <c r="B2918" s="71" t="s">
        <v>10750</v>
      </c>
      <c r="C2918" s="20">
        <v>105696</v>
      </c>
      <c r="D2918" s="4" t="s">
        <v>168</v>
      </c>
      <c r="E2918" s="17">
        <v>254.8</v>
      </c>
      <c r="F2918" s="78">
        <v>42791</v>
      </c>
      <c r="G2918" s="17">
        <f t="shared" si="91"/>
        <v>254.8</v>
      </c>
      <c r="H2918" s="17">
        <f t="shared" si="92"/>
        <v>0</v>
      </c>
      <c r="I2918" s="21"/>
    </row>
    <row r="2919" spans="1:9" ht="15.75" x14ac:dyDescent="0.25">
      <c r="A2919" s="70">
        <v>42819</v>
      </c>
      <c r="B2919" s="71" t="s">
        <v>10751</v>
      </c>
      <c r="C2919" s="20">
        <v>105697</v>
      </c>
      <c r="D2919" s="4" t="s">
        <v>1259</v>
      </c>
      <c r="E2919" s="17">
        <v>2716.6</v>
      </c>
      <c r="F2919" s="78">
        <v>42821</v>
      </c>
      <c r="G2919" s="17">
        <f t="shared" si="91"/>
        <v>2716.6</v>
      </c>
      <c r="H2919" s="17">
        <f t="shared" si="92"/>
        <v>0</v>
      </c>
      <c r="I2919" s="21"/>
    </row>
    <row r="2920" spans="1:9" ht="15.75" x14ac:dyDescent="0.25">
      <c r="A2920" s="70">
        <v>42819</v>
      </c>
      <c r="B2920" s="71" t="s">
        <v>10752</v>
      </c>
      <c r="C2920" s="20">
        <v>105698</v>
      </c>
      <c r="D2920" s="4" t="s">
        <v>176</v>
      </c>
      <c r="E2920" s="17">
        <v>3087.4</v>
      </c>
      <c r="F2920" s="78">
        <v>42821</v>
      </c>
      <c r="G2920" s="17">
        <f t="shared" si="91"/>
        <v>3087.4</v>
      </c>
      <c r="H2920" s="17">
        <f t="shared" si="92"/>
        <v>0</v>
      </c>
      <c r="I2920" s="21"/>
    </row>
    <row r="2921" spans="1:9" ht="15.75" x14ac:dyDescent="0.25">
      <c r="A2921" s="70">
        <v>42819</v>
      </c>
      <c r="B2921" s="71" t="s">
        <v>10753</v>
      </c>
      <c r="C2921" s="20">
        <v>105699</v>
      </c>
      <c r="D2921" s="4" t="s">
        <v>92</v>
      </c>
      <c r="E2921" s="17">
        <v>2013.9</v>
      </c>
      <c r="F2921" s="78">
        <v>42821</v>
      </c>
      <c r="G2921" s="17">
        <f t="shared" si="91"/>
        <v>2013.9</v>
      </c>
      <c r="H2921" s="17">
        <f t="shared" si="92"/>
        <v>0</v>
      </c>
      <c r="I2921" s="21"/>
    </row>
    <row r="2922" spans="1:9" ht="15.75" x14ac:dyDescent="0.25">
      <c r="A2922" s="70">
        <v>42819</v>
      </c>
      <c r="B2922" s="71" t="s">
        <v>10754</v>
      </c>
      <c r="C2922" s="20">
        <v>105700</v>
      </c>
      <c r="D2922" s="4" t="s">
        <v>879</v>
      </c>
      <c r="E2922" s="17">
        <v>2758</v>
      </c>
      <c r="F2922" s="78">
        <v>42791</v>
      </c>
      <c r="G2922" s="17">
        <f t="shared" si="91"/>
        <v>2758</v>
      </c>
      <c r="H2922" s="17">
        <f t="shared" si="92"/>
        <v>0</v>
      </c>
      <c r="I2922" s="21"/>
    </row>
    <row r="2923" spans="1:9" ht="15.75" x14ac:dyDescent="0.25">
      <c r="A2923" s="70">
        <v>42819</v>
      </c>
      <c r="B2923" s="71" t="s">
        <v>10755</v>
      </c>
      <c r="C2923" s="20">
        <v>105701</v>
      </c>
      <c r="D2923" s="4" t="s">
        <v>445</v>
      </c>
      <c r="E2923" s="17">
        <v>1365.2</v>
      </c>
      <c r="F2923" s="78">
        <v>42821</v>
      </c>
      <c r="G2923" s="17">
        <f t="shared" si="91"/>
        <v>1365.2</v>
      </c>
      <c r="H2923" s="17">
        <f t="shared" si="92"/>
        <v>0</v>
      </c>
      <c r="I2923" s="21"/>
    </row>
    <row r="2924" spans="1:9" ht="15.75" x14ac:dyDescent="0.25">
      <c r="A2924" s="70">
        <v>42819</v>
      </c>
      <c r="B2924" s="71" t="s">
        <v>10756</v>
      </c>
      <c r="C2924" s="20">
        <v>105702</v>
      </c>
      <c r="D2924" s="4" t="s">
        <v>613</v>
      </c>
      <c r="E2924" s="17">
        <v>6190</v>
      </c>
      <c r="F2924" s="78">
        <v>42821</v>
      </c>
      <c r="G2924" s="17">
        <f t="shared" si="91"/>
        <v>6190</v>
      </c>
      <c r="H2924" s="17">
        <f t="shared" si="92"/>
        <v>0</v>
      </c>
      <c r="I2924" s="21"/>
    </row>
    <row r="2925" spans="1:9" ht="15.75" x14ac:dyDescent="0.25">
      <c r="A2925" s="70">
        <v>42819</v>
      </c>
      <c r="B2925" s="71" t="s">
        <v>10757</v>
      </c>
      <c r="C2925" s="20">
        <v>105703</v>
      </c>
      <c r="D2925" s="4" t="s">
        <v>103</v>
      </c>
      <c r="E2925" s="17">
        <v>3501.9</v>
      </c>
      <c r="F2925" s="78">
        <v>42821</v>
      </c>
      <c r="G2925" s="17">
        <f t="shared" si="91"/>
        <v>3501.9</v>
      </c>
      <c r="H2925" s="17">
        <f t="shared" si="92"/>
        <v>0</v>
      </c>
      <c r="I2925" s="21"/>
    </row>
    <row r="2926" spans="1:9" ht="15.75" x14ac:dyDescent="0.25">
      <c r="A2926" s="70">
        <v>42819</v>
      </c>
      <c r="B2926" s="71" t="s">
        <v>10758</v>
      </c>
      <c r="C2926" s="20">
        <v>105704</v>
      </c>
      <c r="D2926" s="4" t="s">
        <v>509</v>
      </c>
      <c r="E2926" s="17">
        <v>17948.2</v>
      </c>
      <c r="F2926" s="78">
        <v>42833</v>
      </c>
      <c r="G2926" s="17">
        <f t="shared" si="91"/>
        <v>17948.2</v>
      </c>
      <c r="H2926" s="17">
        <f t="shared" si="92"/>
        <v>0</v>
      </c>
      <c r="I2926" s="21"/>
    </row>
    <row r="2927" spans="1:9" ht="15.75" x14ac:dyDescent="0.25">
      <c r="A2927" s="70">
        <v>42819</v>
      </c>
      <c r="B2927" s="71" t="s">
        <v>10759</v>
      </c>
      <c r="C2927" s="20">
        <v>105705</v>
      </c>
      <c r="D2927" s="4" t="s">
        <v>12</v>
      </c>
      <c r="E2927" s="17">
        <v>2061.1</v>
      </c>
      <c r="F2927" s="78">
        <v>42791</v>
      </c>
      <c r="G2927" s="17">
        <f t="shared" si="91"/>
        <v>2061.1</v>
      </c>
      <c r="H2927" s="17">
        <f t="shared" si="92"/>
        <v>0</v>
      </c>
      <c r="I2927" s="21"/>
    </row>
    <row r="2928" spans="1:9" ht="15.75" x14ac:dyDescent="0.25">
      <c r="A2928" s="70">
        <v>42819</v>
      </c>
      <c r="B2928" s="71" t="s">
        <v>10760</v>
      </c>
      <c r="C2928" s="20">
        <v>105706</v>
      </c>
      <c r="D2928" s="4" t="s">
        <v>305</v>
      </c>
      <c r="E2928" s="17">
        <v>7495</v>
      </c>
      <c r="F2928" s="78">
        <v>42822</v>
      </c>
      <c r="G2928" s="17">
        <f t="shared" si="91"/>
        <v>7495</v>
      </c>
      <c r="H2928" s="17">
        <f t="shared" si="92"/>
        <v>0</v>
      </c>
      <c r="I2928" s="21"/>
    </row>
    <row r="2929" spans="1:9" ht="15.75" x14ac:dyDescent="0.25">
      <c r="A2929" s="70">
        <v>42819</v>
      </c>
      <c r="B2929" s="71" t="s">
        <v>10761</v>
      </c>
      <c r="C2929" s="20">
        <v>105707</v>
      </c>
      <c r="D2929" s="4" t="s">
        <v>268</v>
      </c>
      <c r="E2929" s="17">
        <v>13784.1</v>
      </c>
      <c r="F2929" s="78">
        <v>42823</v>
      </c>
      <c r="G2929" s="17">
        <f t="shared" si="91"/>
        <v>13784.1</v>
      </c>
      <c r="H2929" s="17">
        <f t="shared" si="92"/>
        <v>0</v>
      </c>
      <c r="I2929" s="21"/>
    </row>
    <row r="2930" spans="1:9" ht="15.75" x14ac:dyDescent="0.25">
      <c r="A2930" s="70">
        <v>42819</v>
      </c>
      <c r="B2930" s="71" t="s">
        <v>10762</v>
      </c>
      <c r="C2930" s="20">
        <v>105708</v>
      </c>
      <c r="D2930" s="4" t="s">
        <v>432</v>
      </c>
      <c r="E2930" s="17">
        <v>13803.9</v>
      </c>
      <c r="F2930" s="78">
        <v>42823</v>
      </c>
      <c r="G2930" s="17">
        <f t="shared" si="91"/>
        <v>13803.9</v>
      </c>
      <c r="H2930" s="17">
        <f t="shared" si="92"/>
        <v>0</v>
      </c>
      <c r="I2930" s="21"/>
    </row>
    <row r="2931" spans="1:9" ht="15.75" x14ac:dyDescent="0.25">
      <c r="A2931" s="70">
        <v>42819</v>
      </c>
      <c r="B2931" s="71" t="s">
        <v>10763</v>
      </c>
      <c r="C2931" s="20">
        <v>105709</v>
      </c>
      <c r="D2931" s="4" t="s">
        <v>141</v>
      </c>
      <c r="E2931" s="17">
        <v>11394.6</v>
      </c>
      <c r="F2931" s="78">
        <v>42791</v>
      </c>
      <c r="G2931" s="17">
        <f t="shared" si="91"/>
        <v>11394.6</v>
      </c>
      <c r="H2931" s="17">
        <f t="shared" si="92"/>
        <v>0</v>
      </c>
      <c r="I2931" s="21"/>
    </row>
    <row r="2932" spans="1:9" ht="15.75" x14ac:dyDescent="0.25">
      <c r="A2932" s="70">
        <v>42819</v>
      </c>
      <c r="B2932" s="71" t="s">
        <v>10764</v>
      </c>
      <c r="C2932" s="20">
        <v>105710</v>
      </c>
      <c r="D2932" s="4" t="s">
        <v>81</v>
      </c>
      <c r="E2932" s="17">
        <v>5962</v>
      </c>
      <c r="F2932" s="78">
        <v>42821</v>
      </c>
      <c r="G2932" s="17">
        <f t="shared" si="91"/>
        <v>5962</v>
      </c>
      <c r="H2932" s="17">
        <f t="shared" si="92"/>
        <v>0</v>
      </c>
      <c r="I2932" s="21"/>
    </row>
    <row r="2933" spans="1:9" ht="15.75" x14ac:dyDescent="0.25">
      <c r="A2933" s="70">
        <v>42819</v>
      </c>
      <c r="B2933" s="71" t="s">
        <v>10765</v>
      </c>
      <c r="C2933" s="20">
        <v>105711</v>
      </c>
      <c r="D2933" s="4" t="s">
        <v>476</v>
      </c>
      <c r="E2933" s="17">
        <v>17790.2</v>
      </c>
      <c r="F2933" s="78">
        <v>42822</v>
      </c>
      <c r="G2933" s="17">
        <f t="shared" si="91"/>
        <v>17790.2</v>
      </c>
      <c r="H2933" s="17">
        <f t="shared" si="92"/>
        <v>0</v>
      </c>
      <c r="I2933" s="21"/>
    </row>
    <row r="2934" spans="1:9" ht="15.75" x14ac:dyDescent="0.25">
      <c r="A2934" s="70">
        <v>42819</v>
      </c>
      <c r="B2934" s="71" t="s">
        <v>10766</v>
      </c>
      <c r="C2934" s="20">
        <v>105712</v>
      </c>
      <c r="D2934" s="4" t="s">
        <v>109</v>
      </c>
      <c r="E2934" s="17">
        <v>2837.1</v>
      </c>
      <c r="F2934" s="78">
        <v>42821</v>
      </c>
      <c r="G2934" s="17">
        <f t="shared" si="91"/>
        <v>2837.1</v>
      </c>
      <c r="H2934" s="17">
        <f t="shared" si="92"/>
        <v>0</v>
      </c>
      <c r="I2934" s="21"/>
    </row>
    <row r="2935" spans="1:9" ht="15.75" x14ac:dyDescent="0.25">
      <c r="A2935" s="70">
        <v>42819</v>
      </c>
      <c r="B2935" s="71" t="s">
        <v>10767</v>
      </c>
      <c r="C2935" s="20">
        <v>105713</v>
      </c>
      <c r="D2935" s="4" t="s">
        <v>876</v>
      </c>
      <c r="E2935" s="17">
        <v>3556.3</v>
      </c>
      <c r="F2935" s="78">
        <v>42823</v>
      </c>
      <c r="G2935" s="17">
        <f t="shared" si="91"/>
        <v>3556.3</v>
      </c>
      <c r="H2935" s="17">
        <f t="shared" si="92"/>
        <v>0</v>
      </c>
      <c r="I2935" s="21"/>
    </row>
    <row r="2936" spans="1:9" ht="15.75" x14ac:dyDescent="0.25">
      <c r="A2936" s="70">
        <v>42819</v>
      </c>
      <c r="B2936" s="71" t="s">
        <v>10768</v>
      </c>
      <c r="C2936" s="20">
        <v>105714</v>
      </c>
      <c r="D2936" s="4" t="s">
        <v>272</v>
      </c>
      <c r="E2936" s="17">
        <v>2831.4</v>
      </c>
      <c r="F2936" s="78">
        <v>42823</v>
      </c>
      <c r="G2936" s="17">
        <f t="shared" si="91"/>
        <v>2831.4</v>
      </c>
      <c r="H2936" s="17">
        <f t="shared" si="92"/>
        <v>0</v>
      </c>
      <c r="I2936" s="21"/>
    </row>
    <row r="2937" spans="1:9" ht="15.75" x14ac:dyDescent="0.25">
      <c r="A2937" s="70">
        <v>42819</v>
      </c>
      <c r="B2937" s="71" t="s">
        <v>10769</v>
      </c>
      <c r="C2937" s="20">
        <v>105715</v>
      </c>
      <c r="D2937" s="4" t="s">
        <v>1666</v>
      </c>
      <c r="E2937" s="17">
        <v>11371.4</v>
      </c>
      <c r="F2937" s="78">
        <v>42823</v>
      </c>
      <c r="G2937" s="17">
        <f t="shared" si="91"/>
        <v>11371.4</v>
      </c>
      <c r="H2937" s="17">
        <f t="shared" si="92"/>
        <v>0</v>
      </c>
      <c r="I2937" s="21"/>
    </row>
    <row r="2938" spans="1:9" ht="15.75" x14ac:dyDescent="0.25">
      <c r="A2938" s="70">
        <v>42819</v>
      </c>
      <c r="B2938" s="71" t="s">
        <v>10770</v>
      </c>
      <c r="C2938" s="20">
        <v>105716</v>
      </c>
      <c r="D2938" s="4" t="s">
        <v>231</v>
      </c>
      <c r="E2938" s="17">
        <v>1258.4000000000001</v>
      </c>
      <c r="F2938" s="78">
        <v>42820</v>
      </c>
      <c r="G2938" s="17">
        <f t="shared" si="91"/>
        <v>1258.4000000000001</v>
      </c>
      <c r="H2938" s="17">
        <f t="shared" si="92"/>
        <v>0</v>
      </c>
      <c r="I2938" s="21"/>
    </row>
    <row r="2939" spans="1:9" ht="15.75" x14ac:dyDescent="0.25">
      <c r="A2939" s="70">
        <v>42819</v>
      </c>
      <c r="B2939" s="71" t="s">
        <v>10771</v>
      </c>
      <c r="C2939" s="20">
        <v>105717</v>
      </c>
      <c r="D2939" s="4" t="s">
        <v>10</v>
      </c>
      <c r="E2939" s="17">
        <v>273557.84000000003</v>
      </c>
      <c r="F2939" s="78">
        <v>42824</v>
      </c>
      <c r="G2939" s="17">
        <f t="shared" si="91"/>
        <v>273557.84000000003</v>
      </c>
      <c r="H2939" s="17">
        <f t="shared" si="92"/>
        <v>0</v>
      </c>
      <c r="I2939" s="21"/>
    </row>
    <row r="2940" spans="1:9" ht="15.75" x14ac:dyDescent="0.25">
      <c r="A2940" s="70">
        <v>42819</v>
      </c>
      <c r="B2940" s="71" t="s">
        <v>10772</v>
      </c>
      <c r="C2940" s="20">
        <v>105718</v>
      </c>
      <c r="D2940" s="4" t="s">
        <v>302</v>
      </c>
      <c r="E2940" s="17">
        <v>10478.4</v>
      </c>
      <c r="F2940" s="78">
        <v>42822</v>
      </c>
      <c r="G2940" s="17">
        <f t="shared" si="91"/>
        <v>10478.4</v>
      </c>
      <c r="H2940" s="17">
        <f t="shared" si="92"/>
        <v>0</v>
      </c>
      <c r="I2940" s="21"/>
    </row>
    <row r="2941" spans="1:9" ht="15.75" x14ac:dyDescent="0.25">
      <c r="A2941" s="70">
        <v>42819</v>
      </c>
      <c r="B2941" s="71" t="s">
        <v>10773</v>
      </c>
      <c r="C2941" s="20">
        <v>105719</v>
      </c>
      <c r="D2941" s="4" t="s">
        <v>773</v>
      </c>
      <c r="E2941" s="17">
        <v>1194.8</v>
      </c>
      <c r="F2941" s="78">
        <v>42791</v>
      </c>
      <c r="G2941" s="17">
        <f t="shared" si="91"/>
        <v>1194.8</v>
      </c>
      <c r="H2941" s="17">
        <f t="shared" si="92"/>
        <v>0</v>
      </c>
      <c r="I2941" s="21"/>
    </row>
    <row r="2942" spans="1:9" ht="15.75" x14ac:dyDescent="0.25">
      <c r="A2942" s="70">
        <v>42819</v>
      </c>
      <c r="B2942" s="71" t="s">
        <v>10774</v>
      </c>
      <c r="C2942" s="20">
        <v>105720</v>
      </c>
      <c r="D2942" s="4" t="s">
        <v>5354</v>
      </c>
      <c r="E2942" s="17">
        <v>20420.400000000001</v>
      </c>
      <c r="F2942" s="78">
        <v>42791</v>
      </c>
      <c r="G2942" s="17">
        <f t="shared" si="91"/>
        <v>20420.400000000001</v>
      </c>
      <c r="H2942" s="17">
        <f t="shared" si="92"/>
        <v>0</v>
      </c>
      <c r="I2942" s="21"/>
    </row>
    <row r="2943" spans="1:9" ht="15.75" x14ac:dyDescent="0.25">
      <c r="A2943" s="70">
        <v>42819</v>
      </c>
      <c r="B2943" s="71" t="s">
        <v>10775</v>
      </c>
      <c r="C2943" s="20">
        <v>105721</v>
      </c>
      <c r="D2943" s="4" t="s">
        <v>422</v>
      </c>
      <c r="E2943" s="17">
        <v>4488</v>
      </c>
      <c r="F2943" s="78">
        <v>42791</v>
      </c>
      <c r="G2943" s="17">
        <f t="shared" si="91"/>
        <v>4488</v>
      </c>
      <c r="H2943" s="17">
        <f t="shared" si="92"/>
        <v>0</v>
      </c>
      <c r="I2943" s="21"/>
    </row>
    <row r="2944" spans="1:9" ht="15.75" x14ac:dyDescent="0.25">
      <c r="A2944" s="70">
        <v>42819</v>
      </c>
      <c r="B2944" s="71" t="s">
        <v>10776</v>
      </c>
      <c r="C2944" s="20">
        <v>105722</v>
      </c>
      <c r="D2944" s="4" t="s">
        <v>30</v>
      </c>
      <c r="E2944" s="17">
        <v>1695.8</v>
      </c>
      <c r="F2944" s="78">
        <v>42791</v>
      </c>
      <c r="G2944" s="17">
        <f t="shared" si="91"/>
        <v>1695.8</v>
      </c>
      <c r="H2944" s="17">
        <f t="shared" si="92"/>
        <v>0</v>
      </c>
      <c r="I2944" s="21"/>
    </row>
    <row r="2945" spans="1:9" ht="15.75" x14ac:dyDescent="0.25">
      <c r="A2945" s="70">
        <v>42819</v>
      </c>
      <c r="B2945" s="71" t="s">
        <v>10777</v>
      </c>
      <c r="C2945" s="20">
        <v>105723</v>
      </c>
      <c r="D2945" s="4" t="s">
        <v>30</v>
      </c>
      <c r="E2945" s="17">
        <v>1840.4</v>
      </c>
      <c r="F2945" s="78">
        <v>42791</v>
      </c>
      <c r="G2945" s="17">
        <f t="shared" si="91"/>
        <v>1840.4</v>
      </c>
      <c r="H2945" s="17">
        <f t="shared" si="92"/>
        <v>0</v>
      </c>
      <c r="I2945" s="21"/>
    </row>
    <row r="2946" spans="1:9" ht="15.75" x14ac:dyDescent="0.25">
      <c r="A2946" s="70">
        <v>42819</v>
      </c>
      <c r="B2946" s="71" t="s">
        <v>10778</v>
      </c>
      <c r="C2946" s="20">
        <v>105724</v>
      </c>
      <c r="D2946" s="4" t="s">
        <v>8</v>
      </c>
      <c r="E2946" s="17">
        <v>5001.6000000000004</v>
      </c>
      <c r="F2946" s="78">
        <v>42821</v>
      </c>
      <c r="G2946" s="17">
        <f t="shared" si="91"/>
        <v>5001.6000000000004</v>
      </c>
      <c r="H2946" s="17">
        <f t="shared" si="92"/>
        <v>0</v>
      </c>
      <c r="I2946" s="21"/>
    </row>
    <row r="2947" spans="1:9" ht="15.75" x14ac:dyDescent="0.25">
      <c r="A2947" s="70">
        <v>42819</v>
      </c>
      <c r="B2947" s="71" t="s">
        <v>10779</v>
      </c>
      <c r="C2947" s="20">
        <v>105725</v>
      </c>
      <c r="D2947" s="4" t="s">
        <v>523</v>
      </c>
      <c r="E2947" s="17">
        <v>18276</v>
      </c>
      <c r="F2947" s="78">
        <v>42830</v>
      </c>
      <c r="G2947" s="17">
        <f t="shared" si="91"/>
        <v>18276</v>
      </c>
      <c r="H2947" s="17">
        <f t="shared" si="92"/>
        <v>0</v>
      </c>
      <c r="I2947" s="21"/>
    </row>
    <row r="2948" spans="1:9" ht="15.75" x14ac:dyDescent="0.25">
      <c r="A2948" s="70">
        <v>42819</v>
      </c>
      <c r="B2948" s="71" t="s">
        <v>10780</v>
      </c>
      <c r="C2948" s="20">
        <v>105726</v>
      </c>
      <c r="D2948" s="4" t="s">
        <v>264</v>
      </c>
      <c r="E2948" s="17">
        <v>29200</v>
      </c>
      <c r="F2948" s="78">
        <v>42791</v>
      </c>
      <c r="G2948" s="17">
        <f t="shared" ref="G2948:G3011" si="93">E2948</f>
        <v>29200</v>
      </c>
      <c r="H2948" s="17">
        <f t="shared" ref="H2948:H3011" si="94">E2948-G2948</f>
        <v>0</v>
      </c>
      <c r="I2948" s="21"/>
    </row>
    <row r="2949" spans="1:9" ht="15.75" x14ac:dyDescent="0.25">
      <c r="A2949" s="70">
        <v>42819</v>
      </c>
      <c r="B2949" s="71" t="s">
        <v>10781</v>
      </c>
      <c r="C2949" s="20">
        <v>105727</v>
      </c>
      <c r="D2949" s="4" t="s">
        <v>10</v>
      </c>
      <c r="E2949" s="17">
        <v>242728.92</v>
      </c>
      <c r="F2949" s="78">
        <v>42824</v>
      </c>
      <c r="G2949" s="17">
        <f t="shared" si="93"/>
        <v>242728.92</v>
      </c>
      <c r="H2949" s="17">
        <f t="shared" si="94"/>
        <v>0</v>
      </c>
      <c r="I2949" s="21"/>
    </row>
    <row r="2950" spans="1:9" ht="15.75" x14ac:dyDescent="0.25">
      <c r="A2950" s="70">
        <v>42819</v>
      </c>
      <c r="B2950" s="71" t="s">
        <v>10782</v>
      </c>
      <c r="C2950" s="20">
        <v>105728</v>
      </c>
      <c r="D2950" s="4" t="s">
        <v>205</v>
      </c>
      <c r="E2950" s="17">
        <v>15926.4</v>
      </c>
      <c r="F2950" s="78">
        <v>42791</v>
      </c>
      <c r="G2950" s="17">
        <f t="shared" si="93"/>
        <v>15926.4</v>
      </c>
      <c r="H2950" s="17">
        <f t="shared" si="94"/>
        <v>0</v>
      </c>
      <c r="I2950" s="21"/>
    </row>
    <row r="2951" spans="1:9" ht="15.75" x14ac:dyDescent="0.25">
      <c r="A2951" s="70">
        <v>42819</v>
      </c>
      <c r="B2951" s="71" t="s">
        <v>10783</v>
      </c>
      <c r="C2951" s="20">
        <v>105729</v>
      </c>
      <c r="D2951" s="4" t="s">
        <v>10</v>
      </c>
      <c r="E2951" s="17">
        <v>66345.5</v>
      </c>
      <c r="F2951" s="78">
        <v>42824</v>
      </c>
      <c r="G2951" s="17">
        <f t="shared" si="93"/>
        <v>66345.5</v>
      </c>
      <c r="H2951" s="17">
        <f t="shared" si="94"/>
        <v>0</v>
      </c>
      <c r="I2951" s="21"/>
    </row>
    <row r="2952" spans="1:9" ht="15.75" x14ac:dyDescent="0.25">
      <c r="A2952" s="70">
        <v>42819</v>
      </c>
      <c r="B2952" s="71" t="s">
        <v>10784</v>
      </c>
      <c r="C2952" s="20">
        <v>105730</v>
      </c>
      <c r="D2952" s="4" t="s">
        <v>3998</v>
      </c>
      <c r="E2952" s="17">
        <v>3848.5</v>
      </c>
      <c r="F2952" s="78">
        <v>42826</v>
      </c>
      <c r="G2952" s="17">
        <f t="shared" si="93"/>
        <v>3848.5</v>
      </c>
      <c r="H2952" s="17">
        <f t="shared" si="94"/>
        <v>0</v>
      </c>
      <c r="I2952" s="21"/>
    </row>
    <row r="2953" spans="1:9" ht="15.75" x14ac:dyDescent="0.25">
      <c r="A2953" s="70">
        <v>42819</v>
      </c>
      <c r="B2953" s="71" t="s">
        <v>10785</v>
      </c>
      <c r="C2953" s="20">
        <v>105731</v>
      </c>
      <c r="D2953" s="4" t="s">
        <v>2616</v>
      </c>
      <c r="E2953" s="17">
        <v>9369</v>
      </c>
      <c r="F2953" s="78">
        <v>42821</v>
      </c>
      <c r="G2953" s="17">
        <f t="shared" si="93"/>
        <v>9369</v>
      </c>
      <c r="H2953" s="17">
        <f t="shared" si="94"/>
        <v>0</v>
      </c>
      <c r="I2953" s="21"/>
    </row>
    <row r="2954" spans="1:9" ht="15.75" x14ac:dyDescent="0.25">
      <c r="A2954" s="70">
        <v>42819</v>
      </c>
      <c r="B2954" s="71" t="s">
        <v>10786</v>
      </c>
      <c r="C2954" s="20">
        <v>105732</v>
      </c>
      <c r="D2954" s="4" t="s">
        <v>10</v>
      </c>
      <c r="E2954" s="17">
        <v>19649.8</v>
      </c>
      <c r="F2954" s="78">
        <v>42824</v>
      </c>
      <c r="G2954" s="17">
        <f t="shared" si="93"/>
        <v>19649.8</v>
      </c>
      <c r="H2954" s="17">
        <f t="shared" si="94"/>
        <v>0</v>
      </c>
      <c r="I2954" s="21"/>
    </row>
    <row r="2955" spans="1:9" ht="15.75" x14ac:dyDescent="0.25">
      <c r="A2955" s="70">
        <v>42819</v>
      </c>
      <c r="B2955" s="71" t="s">
        <v>10787</v>
      </c>
      <c r="C2955" s="20">
        <v>105733</v>
      </c>
      <c r="D2955" s="4" t="s">
        <v>3998</v>
      </c>
      <c r="E2955" s="17">
        <v>1089.5999999999999</v>
      </c>
      <c r="F2955" s="78">
        <v>42826</v>
      </c>
      <c r="G2955" s="17">
        <f t="shared" si="93"/>
        <v>1089.5999999999999</v>
      </c>
      <c r="H2955" s="17">
        <f t="shared" si="94"/>
        <v>0</v>
      </c>
      <c r="I2955" s="21"/>
    </row>
    <row r="2956" spans="1:9" ht="15.75" x14ac:dyDescent="0.25">
      <c r="A2956" s="70">
        <v>42819</v>
      </c>
      <c r="B2956" s="71" t="s">
        <v>10788</v>
      </c>
      <c r="C2956" s="20">
        <v>105734</v>
      </c>
      <c r="D2956" s="4" t="s">
        <v>193</v>
      </c>
      <c r="E2956" s="17">
        <v>4079.6</v>
      </c>
      <c r="F2956" s="78">
        <v>42821</v>
      </c>
      <c r="G2956" s="17">
        <f t="shared" si="93"/>
        <v>4079.6</v>
      </c>
      <c r="H2956" s="17">
        <f t="shared" si="94"/>
        <v>0</v>
      </c>
      <c r="I2956" s="21"/>
    </row>
    <row r="2957" spans="1:9" ht="15.75" x14ac:dyDescent="0.25">
      <c r="A2957" s="70">
        <v>42819</v>
      </c>
      <c r="B2957" s="71" t="s">
        <v>10789</v>
      </c>
      <c r="C2957" s="20">
        <v>105735</v>
      </c>
      <c r="D2957" s="4" t="s">
        <v>2528</v>
      </c>
      <c r="E2957" s="17">
        <v>1577.6</v>
      </c>
      <c r="F2957" s="78">
        <v>42821</v>
      </c>
      <c r="G2957" s="17">
        <f t="shared" si="93"/>
        <v>1577.6</v>
      </c>
      <c r="H2957" s="17">
        <f t="shared" si="94"/>
        <v>0</v>
      </c>
      <c r="I2957" s="21"/>
    </row>
    <row r="2958" spans="1:9" ht="15.75" x14ac:dyDescent="0.25">
      <c r="A2958" s="70">
        <v>42819</v>
      </c>
      <c r="B2958" s="71" t="s">
        <v>10790</v>
      </c>
      <c r="C2958" s="20">
        <v>105736</v>
      </c>
      <c r="D2958" s="4" t="s">
        <v>1166</v>
      </c>
      <c r="E2958" s="17">
        <v>1165.8</v>
      </c>
      <c r="F2958" s="78">
        <v>42821</v>
      </c>
      <c r="G2958" s="17">
        <f t="shared" si="93"/>
        <v>1165.8</v>
      </c>
      <c r="H2958" s="17">
        <f t="shared" si="94"/>
        <v>0</v>
      </c>
      <c r="I2958" s="21"/>
    </row>
    <row r="2959" spans="1:9" ht="15.75" x14ac:dyDescent="0.25">
      <c r="A2959" s="70">
        <v>42819</v>
      </c>
      <c r="B2959" s="71" t="s">
        <v>10791</v>
      </c>
      <c r="C2959" s="20">
        <v>105737</v>
      </c>
      <c r="D2959" s="4" t="s">
        <v>182</v>
      </c>
      <c r="E2959" s="17">
        <v>4949</v>
      </c>
      <c r="F2959" s="78">
        <v>42821</v>
      </c>
      <c r="G2959" s="17">
        <f t="shared" si="93"/>
        <v>4949</v>
      </c>
      <c r="H2959" s="17">
        <f t="shared" si="94"/>
        <v>0</v>
      </c>
      <c r="I2959" s="21"/>
    </row>
    <row r="2960" spans="1:9" ht="15.75" x14ac:dyDescent="0.25">
      <c r="A2960" s="70">
        <v>42819</v>
      </c>
      <c r="B2960" s="71" t="s">
        <v>10792</v>
      </c>
      <c r="C2960" s="20">
        <v>105738</v>
      </c>
      <c r="D2960" s="4" t="s">
        <v>26</v>
      </c>
      <c r="E2960" s="17">
        <v>2252.1999999999998</v>
      </c>
      <c r="F2960" s="78">
        <v>42791</v>
      </c>
      <c r="G2960" s="17">
        <f t="shared" si="93"/>
        <v>2252.1999999999998</v>
      </c>
      <c r="H2960" s="17">
        <f t="shared" si="94"/>
        <v>0</v>
      </c>
      <c r="I2960" s="21"/>
    </row>
    <row r="2961" spans="1:9" ht="15.75" x14ac:dyDescent="0.25">
      <c r="A2961" s="70">
        <v>42819</v>
      </c>
      <c r="B2961" s="71" t="s">
        <v>10793</v>
      </c>
      <c r="C2961" s="20">
        <v>105739</v>
      </c>
      <c r="D2961" s="4" t="s">
        <v>937</v>
      </c>
      <c r="E2961" s="17">
        <v>3410</v>
      </c>
      <c r="F2961" s="78">
        <v>42820</v>
      </c>
      <c r="G2961" s="17">
        <f t="shared" si="93"/>
        <v>3410</v>
      </c>
      <c r="H2961" s="17">
        <f t="shared" si="94"/>
        <v>0</v>
      </c>
      <c r="I2961" s="21"/>
    </row>
    <row r="2962" spans="1:9" ht="15.75" x14ac:dyDescent="0.25">
      <c r="A2962" s="70">
        <v>42819</v>
      </c>
      <c r="B2962" s="71" t="s">
        <v>10794</v>
      </c>
      <c r="C2962" s="20">
        <v>105740</v>
      </c>
      <c r="D2962" s="4" t="s">
        <v>10</v>
      </c>
      <c r="E2962" s="17">
        <v>52753.2</v>
      </c>
      <c r="F2962" s="78">
        <v>42824</v>
      </c>
      <c r="G2962" s="17">
        <f t="shared" si="93"/>
        <v>52753.2</v>
      </c>
      <c r="H2962" s="17">
        <f t="shared" si="94"/>
        <v>0</v>
      </c>
      <c r="I2962" s="21"/>
    </row>
    <row r="2963" spans="1:9" ht="15.75" x14ac:dyDescent="0.25">
      <c r="A2963" s="70">
        <v>42819</v>
      </c>
      <c r="B2963" s="71" t="s">
        <v>10795</v>
      </c>
      <c r="C2963" s="20">
        <v>105741</v>
      </c>
      <c r="D2963" s="4" t="s">
        <v>1267</v>
      </c>
      <c r="E2963" s="17">
        <v>12188.7</v>
      </c>
      <c r="F2963" s="78">
        <v>42820</v>
      </c>
      <c r="G2963" s="17">
        <f t="shared" si="93"/>
        <v>12188.7</v>
      </c>
      <c r="H2963" s="17">
        <f t="shared" si="94"/>
        <v>0</v>
      </c>
      <c r="I2963" s="21"/>
    </row>
    <row r="2964" spans="1:9" ht="15.75" x14ac:dyDescent="0.25">
      <c r="A2964" s="70">
        <v>42819</v>
      </c>
      <c r="B2964" s="71" t="s">
        <v>10796</v>
      </c>
      <c r="C2964" s="20">
        <v>105742</v>
      </c>
      <c r="D2964" s="4" t="s">
        <v>1925</v>
      </c>
      <c r="E2964" s="17">
        <v>378</v>
      </c>
      <c r="F2964" s="78">
        <v>42791</v>
      </c>
      <c r="G2964" s="17">
        <f t="shared" si="93"/>
        <v>378</v>
      </c>
      <c r="H2964" s="17">
        <f t="shared" si="94"/>
        <v>0</v>
      </c>
      <c r="I2964" s="21"/>
    </row>
    <row r="2965" spans="1:9" ht="15.75" x14ac:dyDescent="0.25">
      <c r="A2965" s="70">
        <v>42819</v>
      </c>
      <c r="B2965" s="71" t="s">
        <v>10797</v>
      </c>
      <c r="C2965" s="20">
        <v>105743</v>
      </c>
      <c r="D2965" s="4" t="s">
        <v>55</v>
      </c>
      <c r="E2965" s="17">
        <v>6963</v>
      </c>
      <c r="F2965" s="78">
        <v>42791</v>
      </c>
      <c r="G2965" s="17">
        <f t="shared" si="93"/>
        <v>6963</v>
      </c>
      <c r="H2965" s="17">
        <f t="shared" si="94"/>
        <v>0</v>
      </c>
      <c r="I2965" s="21"/>
    </row>
    <row r="2966" spans="1:9" ht="15.75" x14ac:dyDescent="0.25">
      <c r="A2966" s="70">
        <v>42819</v>
      </c>
      <c r="B2966" s="71" t="s">
        <v>10798</v>
      </c>
      <c r="C2966" s="20">
        <v>105744</v>
      </c>
      <c r="D2966" s="4" t="s">
        <v>222</v>
      </c>
      <c r="E2966" s="17">
        <v>381440</v>
      </c>
      <c r="F2966" s="78">
        <v>42830</v>
      </c>
      <c r="G2966" s="17">
        <f t="shared" si="93"/>
        <v>381440</v>
      </c>
      <c r="H2966" s="17">
        <f t="shared" si="94"/>
        <v>0</v>
      </c>
      <c r="I2966" s="21"/>
    </row>
    <row r="2967" spans="1:9" ht="15.75" x14ac:dyDescent="0.25">
      <c r="A2967" s="70">
        <v>42819</v>
      </c>
      <c r="B2967" s="71" t="s">
        <v>10799</v>
      </c>
      <c r="C2967" s="20">
        <v>105745</v>
      </c>
      <c r="D2967" s="4" t="s">
        <v>205</v>
      </c>
      <c r="E2967" s="17">
        <v>19694.400000000001</v>
      </c>
      <c r="F2967" s="78">
        <v>42820</v>
      </c>
      <c r="G2967" s="17">
        <f t="shared" si="93"/>
        <v>19694.400000000001</v>
      </c>
      <c r="H2967" s="17">
        <f t="shared" si="94"/>
        <v>0</v>
      </c>
      <c r="I2967" s="21"/>
    </row>
    <row r="2968" spans="1:9" ht="15.75" x14ac:dyDescent="0.25">
      <c r="A2968" s="70">
        <v>42819</v>
      </c>
      <c r="B2968" s="71" t="s">
        <v>10800</v>
      </c>
      <c r="C2968" s="20">
        <v>105746</v>
      </c>
      <c r="D2968" s="4" t="s">
        <v>10</v>
      </c>
      <c r="E2968" s="17">
        <v>790.4</v>
      </c>
      <c r="F2968" s="78">
        <v>42824</v>
      </c>
      <c r="G2968" s="17">
        <f t="shared" si="93"/>
        <v>790.4</v>
      </c>
      <c r="H2968" s="17">
        <f t="shared" si="94"/>
        <v>0</v>
      </c>
      <c r="I2968" s="21"/>
    </row>
    <row r="2969" spans="1:9" ht="15.75" x14ac:dyDescent="0.25">
      <c r="A2969" s="70">
        <v>42819</v>
      </c>
      <c r="B2969" s="71" t="s">
        <v>10801</v>
      </c>
      <c r="C2969" s="20">
        <v>105747</v>
      </c>
      <c r="D2969" s="4" t="s">
        <v>430</v>
      </c>
      <c r="E2969" s="17">
        <v>2803.16</v>
      </c>
      <c r="F2969" s="78">
        <v>42791</v>
      </c>
      <c r="G2969" s="17">
        <f t="shared" si="93"/>
        <v>2803.16</v>
      </c>
      <c r="H2969" s="17">
        <f t="shared" si="94"/>
        <v>0</v>
      </c>
      <c r="I2969" s="21"/>
    </row>
    <row r="2970" spans="1:9" ht="15.75" x14ac:dyDescent="0.25">
      <c r="A2970" s="70">
        <v>42820</v>
      </c>
      <c r="B2970" s="71" t="s">
        <v>10802</v>
      </c>
      <c r="C2970" s="20">
        <v>105748</v>
      </c>
      <c r="D2970" s="4" t="s">
        <v>17</v>
      </c>
      <c r="E2970" s="17">
        <v>4410</v>
      </c>
      <c r="F2970" s="78">
        <v>42820</v>
      </c>
      <c r="G2970" s="17">
        <f t="shared" si="93"/>
        <v>4410</v>
      </c>
      <c r="H2970" s="17">
        <f t="shared" si="94"/>
        <v>0</v>
      </c>
      <c r="I2970" s="21"/>
    </row>
    <row r="2971" spans="1:9" ht="15.75" x14ac:dyDescent="0.25">
      <c r="A2971" s="70">
        <v>42820</v>
      </c>
      <c r="B2971" s="71" t="s">
        <v>10803</v>
      </c>
      <c r="C2971" s="20">
        <v>105749</v>
      </c>
      <c r="D2971" s="4" t="s">
        <v>231</v>
      </c>
      <c r="E2971" s="17">
        <v>8988.4</v>
      </c>
      <c r="F2971" s="78">
        <v>42821</v>
      </c>
      <c r="G2971" s="17">
        <f t="shared" si="93"/>
        <v>8988.4</v>
      </c>
      <c r="H2971" s="17">
        <f t="shared" si="94"/>
        <v>0</v>
      </c>
      <c r="I2971" s="21"/>
    </row>
    <row r="2972" spans="1:9" ht="15.75" x14ac:dyDescent="0.25">
      <c r="A2972" s="70">
        <v>42820</v>
      </c>
      <c r="B2972" s="71" t="s">
        <v>10804</v>
      </c>
      <c r="C2972" s="20">
        <v>105750</v>
      </c>
      <c r="D2972" s="4" t="s">
        <v>236</v>
      </c>
      <c r="E2972" s="17">
        <v>30792.78</v>
      </c>
      <c r="F2972" s="78">
        <v>42824</v>
      </c>
      <c r="G2972" s="17">
        <f t="shared" si="93"/>
        <v>30792.78</v>
      </c>
      <c r="H2972" s="17">
        <f t="shared" si="94"/>
        <v>0</v>
      </c>
      <c r="I2972" s="21"/>
    </row>
    <row r="2973" spans="1:9" ht="15.75" x14ac:dyDescent="0.25">
      <c r="A2973" s="70">
        <v>42820</v>
      </c>
      <c r="B2973" s="71" t="s">
        <v>10805</v>
      </c>
      <c r="C2973" s="20">
        <v>105751</v>
      </c>
      <c r="D2973" s="4" t="s">
        <v>1786</v>
      </c>
      <c r="E2973" s="17">
        <v>9107</v>
      </c>
      <c r="F2973" s="78">
        <v>42820</v>
      </c>
      <c r="G2973" s="17">
        <f t="shared" si="93"/>
        <v>9107</v>
      </c>
      <c r="H2973" s="17">
        <f t="shared" si="94"/>
        <v>0</v>
      </c>
      <c r="I2973" s="21"/>
    </row>
    <row r="2974" spans="1:9" ht="15.75" x14ac:dyDescent="0.25">
      <c r="A2974" s="70">
        <v>42820</v>
      </c>
      <c r="B2974" s="71" t="s">
        <v>10806</v>
      </c>
      <c r="C2974" s="20">
        <v>105752</v>
      </c>
      <c r="D2974" s="4" t="s">
        <v>236</v>
      </c>
      <c r="E2974" s="17">
        <v>30145.08</v>
      </c>
      <c r="F2974" s="78">
        <v>42824</v>
      </c>
      <c r="G2974" s="17">
        <f t="shared" si="93"/>
        <v>30145.08</v>
      </c>
      <c r="H2974" s="17">
        <f t="shared" si="94"/>
        <v>0</v>
      </c>
      <c r="I2974" s="21"/>
    </row>
    <row r="2975" spans="1:9" ht="15.75" x14ac:dyDescent="0.25">
      <c r="A2975" s="70">
        <v>42820</v>
      </c>
      <c r="B2975" s="71" t="s">
        <v>10807</v>
      </c>
      <c r="C2975" s="20">
        <v>105753</v>
      </c>
      <c r="D2975" s="4" t="s">
        <v>28</v>
      </c>
      <c r="E2975" s="17">
        <v>13407.4</v>
      </c>
      <c r="F2975" s="78">
        <v>42820</v>
      </c>
      <c r="G2975" s="17">
        <f t="shared" si="93"/>
        <v>13407.4</v>
      </c>
      <c r="H2975" s="17">
        <f t="shared" si="94"/>
        <v>0</v>
      </c>
      <c r="I2975" s="21"/>
    </row>
    <row r="2976" spans="1:9" ht="15.75" x14ac:dyDescent="0.25">
      <c r="A2976" s="70">
        <v>42820</v>
      </c>
      <c r="B2976" s="71" t="s">
        <v>10808</v>
      </c>
      <c r="C2976" s="20">
        <v>105754</v>
      </c>
      <c r="D2976" s="4" t="s">
        <v>26</v>
      </c>
      <c r="E2976" s="17">
        <v>28004.5</v>
      </c>
      <c r="F2976" s="78">
        <v>42820</v>
      </c>
      <c r="G2976" s="17">
        <f t="shared" si="93"/>
        <v>28004.5</v>
      </c>
      <c r="H2976" s="17">
        <f t="shared" si="94"/>
        <v>0</v>
      </c>
      <c r="I2976" s="21"/>
    </row>
    <row r="2977" spans="1:9" ht="15.75" x14ac:dyDescent="0.25">
      <c r="A2977" s="70">
        <v>42820</v>
      </c>
      <c r="B2977" s="71" t="s">
        <v>10809</v>
      </c>
      <c r="C2977" s="20">
        <v>105755</v>
      </c>
      <c r="D2977" s="4" t="s">
        <v>492</v>
      </c>
      <c r="E2977" s="17">
        <v>3096</v>
      </c>
      <c r="F2977" s="78">
        <v>42828</v>
      </c>
      <c r="G2977" s="17">
        <f t="shared" si="93"/>
        <v>3096</v>
      </c>
      <c r="H2977" s="17">
        <f t="shared" si="94"/>
        <v>0</v>
      </c>
      <c r="I2977" s="21"/>
    </row>
    <row r="2978" spans="1:9" ht="15.75" x14ac:dyDescent="0.25">
      <c r="A2978" s="70">
        <v>42820</v>
      </c>
      <c r="B2978" s="71" t="s">
        <v>10810</v>
      </c>
      <c r="C2978" s="20">
        <v>105756</v>
      </c>
      <c r="D2978" s="4" t="s">
        <v>231</v>
      </c>
      <c r="E2978" s="17">
        <v>37006</v>
      </c>
      <c r="F2978" s="78">
        <v>42821</v>
      </c>
      <c r="G2978" s="17">
        <f t="shared" si="93"/>
        <v>37006</v>
      </c>
      <c r="H2978" s="17">
        <f t="shared" si="94"/>
        <v>0</v>
      </c>
      <c r="I2978" s="21"/>
    </row>
    <row r="2979" spans="1:9" ht="15.75" x14ac:dyDescent="0.25">
      <c r="A2979" s="70">
        <v>42820</v>
      </c>
      <c r="B2979" s="71" t="s">
        <v>10811</v>
      </c>
      <c r="C2979" s="20">
        <v>105757</v>
      </c>
      <c r="D2979" s="15" t="s">
        <v>222</v>
      </c>
      <c r="E2979" s="16">
        <v>0</v>
      </c>
      <c r="F2979" s="145" t="s">
        <v>95</v>
      </c>
      <c r="G2979" s="16">
        <f t="shared" si="93"/>
        <v>0</v>
      </c>
      <c r="H2979" s="16">
        <f t="shared" si="94"/>
        <v>0</v>
      </c>
      <c r="I2979" s="21"/>
    </row>
    <row r="2980" spans="1:9" ht="15.75" x14ac:dyDescent="0.25">
      <c r="A2980" s="70">
        <v>42820</v>
      </c>
      <c r="B2980" s="71" t="s">
        <v>10812</v>
      </c>
      <c r="C2980" s="20">
        <v>105758</v>
      </c>
      <c r="D2980" s="4" t="s">
        <v>14</v>
      </c>
      <c r="E2980" s="17">
        <v>10347</v>
      </c>
      <c r="F2980" s="78">
        <v>42820</v>
      </c>
      <c r="G2980" s="17">
        <f t="shared" si="93"/>
        <v>10347</v>
      </c>
      <c r="H2980" s="17">
        <f t="shared" si="94"/>
        <v>0</v>
      </c>
      <c r="I2980" s="21"/>
    </row>
    <row r="2981" spans="1:9" ht="15.75" x14ac:dyDescent="0.25">
      <c r="A2981" s="70">
        <v>42820</v>
      </c>
      <c r="B2981" s="71" t="s">
        <v>10813</v>
      </c>
      <c r="C2981" s="20">
        <v>105759</v>
      </c>
      <c r="D2981" s="4" t="s">
        <v>3426</v>
      </c>
      <c r="E2981" s="17">
        <v>360</v>
      </c>
      <c r="F2981" s="78">
        <v>42820</v>
      </c>
      <c r="G2981" s="17">
        <f t="shared" si="93"/>
        <v>360</v>
      </c>
      <c r="H2981" s="17">
        <f t="shared" si="94"/>
        <v>0</v>
      </c>
      <c r="I2981" s="21"/>
    </row>
    <row r="2982" spans="1:9" ht="15.75" x14ac:dyDescent="0.25">
      <c r="A2982" s="70">
        <v>42820</v>
      </c>
      <c r="B2982" s="71" t="s">
        <v>10814</v>
      </c>
      <c r="C2982" s="20">
        <v>105760</v>
      </c>
      <c r="D2982" s="4" t="s">
        <v>47</v>
      </c>
      <c r="E2982" s="17">
        <v>2522.9</v>
      </c>
      <c r="F2982" s="78">
        <v>42820</v>
      </c>
      <c r="G2982" s="17">
        <f t="shared" si="93"/>
        <v>2522.9</v>
      </c>
      <c r="H2982" s="17">
        <f t="shared" si="94"/>
        <v>0</v>
      </c>
      <c r="I2982" s="21"/>
    </row>
    <row r="2983" spans="1:9" ht="15.75" x14ac:dyDescent="0.25">
      <c r="A2983" s="70">
        <v>42820</v>
      </c>
      <c r="B2983" s="71" t="s">
        <v>10815</v>
      </c>
      <c r="C2983" s="20">
        <v>105761</v>
      </c>
      <c r="D2983" s="4" t="s">
        <v>222</v>
      </c>
      <c r="E2983" s="17">
        <v>49834.45</v>
      </c>
      <c r="F2983" s="78">
        <v>42823</v>
      </c>
      <c r="G2983" s="17">
        <f t="shared" si="93"/>
        <v>49834.45</v>
      </c>
      <c r="H2983" s="17">
        <f t="shared" si="94"/>
        <v>0</v>
      </c>
      <c r="I2983" s="21"/>
    </row>
    <row r="2984" spans="1:9" ht="15.75" x14ac:dyDescent="0.25">
      <c r="A2984" s="70">
        <v>42820</v>
      </c>
      <c r="B2984" s="71" t="s">
        <v>10816</v>
      </c>
      <c r="C2984" s="20">
        <v>105762</v>
      </c>
      <c r="D2984" s="4" t="s">
        <v>309</v>
      </c>
      <c r="E2984" s="17">
        <v>4502.2</v>
      </c>
      <c r="F2984" s="78">
        <v>42820</v>
      </c>
      <c r="G2984" s="17">
        <f t="shared" si="93"/>
        <v>4502.2</v>
      </c>
      <c r="H2984" s="17">
        <f t="shared" si="94"/>
        <v>0</v>
      </c>
      <c r="I2984" s="21"/>
    </row>
    <row r="2985" spans="1:9" ht="15.75" x14ac:dyDescent="0.25">
      <c r="A2985" s="70">
        <v>42820</v>
      </c>
      <c r="B2985" s="71" t="s">
        <v>10817</v>
      </c>
      <c r="C2985" s="20">
        <v>105763</v>
      </c>
      <c r="D2985" s="4" t="s">
        <v>79</v>
      </c>
      <c r="E2985" s="17">
        <v>2246.6</v>
      </c>
      <c r="F2985" s="78">
        <v>42820</v>
      </c>
      <c r="G2985" s="17">
        <f t="shared" si="93"/>
        <v>2246.6</v>
      </c>
      <c r="H2985" s="17">
        <f t="shared" si="94"/>
        <v>0</v>
      </c>
      <c r="I2985" s="21"/>
    </row>
    <row r="2986" spans="1:9" ht="15.75" x14ac:dyDescent="0.25">
      <c r="A2986" s="70">
        <v>42820</v>
      </c>
      <c r="B2986" s="71" t="s">
        <v>10818</v>
      </c>
      <c r="C2986" s="20">
        <v>105764</v>
      </c>
      <c r="D2986" s="4" t="s">
        <v>205</v>
      </c>
      <c r="E2986" s="17">
        <v>4082</v>
      </c>
      <c r="F2986" s="78">
        <v>42820</v>
      </c>
      <c r="G2986" s="17">
        <f t="shared" si="93"/>
        <v>4082</v>
      </c>
      <c r="H2986" s="17">
        <f t="shared" si="94"/>
        <v>0</v>
      </c>
      <c r="I2986" s="21"/>
    </row>
    <row r="2987" spans="1:9" ht="15.75" x14ac:dyDescent="0.25">
      <c r="A2987" s="70">
        <v>42820</v>
      </c>
      <c r="B2987" s="71" t="s">
        <v>10819</v>
      </c>
      <c r="C2987" s="20">
        <v>105765</v>
      </c>
      <c r="D2987" s="4" t="s">
        <v>1925</v>
      </c>
      <c r="E2987" s="17">
        <v>439.2</v>
      </c>
      <c r="F2987" s="78">
        <v>42820</v>
      </c>
      <c r="G2987" s="17">
        <f t="shared" si="93"/>
        <v>439.2</v>
      </c>
      <c r="H2987" s="17">
        <f t="shared" si="94"/>
        <v>0</v>
      </c>
      <c r="I2987" s="21"/>
    </row>
    <row r="2988" spans="1:9" ht="15.75" x14ac:dyDescent="0.25">
      <c r="A2988" s="70">
        <v>42820</v>
      </c>
      <c r="B2988" s="71" t="s">
        <v>10820</v>
      </c>
      <c r="C2988" s="20">
        <v>105766</v>
      </c>
      <c r="D2988" s="4" t="s">
        <v>10</v>
      </c>
      <c r="E2988" s="17">
        <v>15230.6</v>
      </c>
      <c r="F2988" s="78">
        <v>42824</v>
      </c>
      <c r="G2988" s="17">
        <f t="shared" si="93"/>
        <v>15230.6</v>
      </c>
      <c r="H2988" s="17">
        <f t="shared" si="94"/>
        <v>0</v>
      </c>
      <c r="I2988" s="21"/>
    </row>
    <row r="2989" spans="1:9" ht="15.75" x14ac:dyDescent="0.25">
      <c r="A2989" s="70">
        <v>42820</v>
      </c>
      <c r="B2989" s="71" t="s">
        <v>10821</v>
      </c>
      <c r="C2989" s="20">
        <v>105767</v>
      </c>
      <c r="D2989" s="4" t="s">
        <v>240</v>
      </c>
      <c r="E2989" s="17">
        <v>5580</v>
      </c>
      <c r="F2989" s="78">
        <v>42820</v>
      </c>
      <c r="G2989" s="17">
        <f t="shared" si="93"/>
        <v>5580</v>
      </c>
      <c r="H2989" s="17">
        <f t="shared" si="94"/>
        <v>0</v>
      </c>
      <c r="I2989" s="21"/>
    </row>
    <row r="2990" spans="1:9" ht="15.75" x14ac:dyDescent="0.25">
      <c r="A2990" s="70">
        <v>42820</v>
      </c>
      <c r="B2990" s="71" t="s">
        <v>10822</v>
      </c>
      <c r="C2990" s="20">
        <v>105768</v>
      </c>
      <c r="D2990" s="4" t="s">
        <v>143</v>
      </c>
      <c r="E2990" s="17">
        <v>2541.3000000000002</v>
      </c>
      <c r="F2990" s="78">
        <v>42820</v>
      </c>
      <c r="G2990" s="17">
        <f t="shared" si="93"/>
        <v>2541.3000000000002</v>
      </c>
      <c r="H2990" s="17">
        <f t="shared" si="94"/>
        <v>0</v>
      </c>
      <c r="I2990" s="21"/>
    </row>
    <row r="2991" spans="1:9" ht="15.75" x14ac:dyDescent="0.25">
      <c r="A2991" s="70">
        <v>42820</v>
      </c>
      <c r="B2991" s="71" t="s">
        <v>10823</v>
      </c>
      <c r="C2991" s="20">
        <v>105769</v>
      </c>
      <c r="D2991" s="4" t="s">
        <v>71</v>
      </c>
      <c r="E2991" s="17">
        <v>1180</v>
      </c>
      <c r="F2991" s="78">
        <v>42820</v>
      </c>
      <c r="G2991" s="17">
        <f t="shared" si="93"/>
        <v>1180</v>
      </c>
      <c r="H2991" s="17">
        <f t="shared" si="94"/>
        <v>0</v>
      </c>
      <c r="I2991" s="21"/>
    </row>
    <row r="2992" spans="1:9" ht="15.75" x14ac:dyDescent="0.25">
      <c r="A2992" s="70">
        <v>42820</v>
      </c>
      <c r="B2992" s="71" t="s">
        <v>10824</v>
      </c>
      <c r="C2992" s="20">
        <v>105770</v>
      </c>
      <c r="D2992" s="4" t="s">
        <v>1645</v>
      </c>
      <c r="E2992" s="17">
        <v>935</v>
      </c>
      <c r="F2992" s="78">
        <v>42820</v>
      </c>
      <c r="G2992" s="17">
        <f t="shared" si="93"/>
        <v>935</v>
      </c>
      <c r="H2992" s="17">
        <f t="shared" si="94"/>
        <v>0</v>
      </c>
      <c r="I2992" s="21"/>
    </row>
    <row r="2993" spans="1:9" ht="15.75" x14ac:dyDescent="0.25">
      <c r="A2993" s="70">
        <v>42820</v>
      </c>
      <c r="B2993" s="71" t="s">
        <v>10825</v>
      </c>
      <c r="C2993" s="20">
        <v>105771</v>
      </c>
      <c r="D2993" s="4" t="s">
        <v>99</v>
      </c>
      <c r="E2993" s="17">
        <v>3220</v>
      </c>
      <c r="F2993" s="78">
        <v>42821</v>
      </c>
      <c r="G2993" s="17">
        <f t="shared" si="93"/>
        <v>3220</v>
      </c>
      <c r="H2993" s="17">
        <f t="shared" si="94"/>
        <v>0</v>
      </c>
      <c r="I2993" s="21"/>
    </row>
    <row r="2994" spans="1:9" ht="15.75" x14ac:dyDescent="0.25">
      <c r="A2994" s="70">
        <v>42820</v>
      </c>
      <c r="B2994" s="71" t="s">
        <v>10826</v>
      </c>
      <c r="C2994" s="20">
        <v>105772</v>
      </c>
      <c r="D2994" s="4" t="s">
        <v>101</v>
      </c>
      <c r="E2994" s="17">
        <v>920</v>
      </c>
      <c r="F2994" s="78">
        <v>42821</v>
      </c>
      <c r="G2994" s="17">
        <f t="shared" si="93"/>
        <v>920</v>
      </c>
      <c r="H2994" s="17">
        <f t="shared" si="94"/>
        <v>0</v>
      </c>
      <c r="I2994" s="21"/>
    </row>
    <row r="2995" spans="1:9" ht="15.75" x14ac:dyDescent="0.25">
      <c r="A2995" s="70">
        <v>42820</v>
      </c>
      <c r="B2995" s="71" t="s">
        <v>10827</v>
      </c>
      <c r="C2995" s="20">
        <v>105773</v>
      </c>
      <c r="D2995" s="4" t="s">
        <v>281</v>
      </c>
      <c r="E2995" s="17">
        <v>1354</v>
      </c>
      <c r="F2995" s="78">
        <v>42821</v>
      </c>
      <c r="G2995" s="17">
        <f t="shared" si="93"/>
        <v>1354</v>
      </c>
      <c r="H2995" s="17">
        <f t="shared" si="94"/>
        <v>0</v>
      </c>
      <c r="I2995" s="21"/>
    </row>
    <row r="2996" spans="1:9" ht="15.75" x14ac:dyDescent="0.25">
      <c r="A2996" s="70">
        <v>42820</v>
      </c>
      <c r="B2996" s="71" t="s">
        <v>10828</v>
      </c>
      <c r="C2996" s="20">
        <v>105774</v>
      </c>
      <c r="D2996" s="4" t="s">
        <v>81</v>
      </c>
      <c r="E2996" s="17">
        <v>5948</v>
      </c>
      <c r="F2996" s="78">
        <v>42821</v>
      </c>
      <c r="G2996" s="17">
        <f t="shared" si="93"/>
        <v>5948</v>
      </c>
      <c r="H2996" s="17">
        <f t="shared" si="94"/>
        <v>0</v>
      </c>
      <c r="I2996" s="21"/>
    </row>
    <row r="2997" spans="1:9" ht="15.75" x14ac:dyDescent="0.25">
      <c r="A2997" s="70">
        <v>42820</v>
      </c>
      <c r="B2997" s="71" t="s">
        <v>10829</v>
      </c>
      <c r="C2997" s="20">
        <v>105775</v>
      </c>
      <c r="D2997" s="4" t="s">
        <v>480</v>
      </c>
      <c r="E2997" s="17">
        <v>1807.6</v>
      </c>
      <c r="F2997" s="78">
        <v>42821</v>
      </c>
      <c r="G2997" s="17">
        <f t="shared" si="93"/>
        <v>1807.6</v>
      </c>
      <c r="H2997" s="17">
        <f t="shared" si="94"/>
        <v>0</v>
      </c>
      <c r="I2997" s="21"/>
    </row>
    <row r="2998" spans="1:9" ht="15.75" x14ac:dyDescent="0.25">
      <c r="A2998" s="70">
        <v>42820</v>
      </c>
      <c r="B2998" s="71" t="s">
        <v>10830</v>
      </c>
      <c r="C2998" s="20">
        <v>105776</v>
      </c>
      <c r="D2998" s="4" t="s">
        <v>613</v>
      </c>
      <c r="E2998" s="17">
        <v>4108.8</v>
      </c>
      <c r="F2998" s="78">
        <v>42821</v>
      </c>
      <c r="G2998" s="17">
        <f t="shared" si="93"/>
        <v>4108.8</v>
      </c>
      <c r="H2998" s="17">
        <f t="shared" si="94"/>
        <v>0</v>
      </c>
      <c r="I2998" s="21"/>
    </row>
    <row r="2999" spans="1:9" ht="15.75" x14ac:dyDescent="0.25">
      <c r="A2999" s="70">
        <v>42820</v>
      </c>
      <c r="B2999" s="71" t="s">
        <v>10831</v>
      </c>
      <c r="C2999" s="20">
        <v>105777</v>
      </c>
      <c r="D2999" s="4" t="s">
        <v>168</v>
      </c>
      <c r="E2999" s="17">
        <v>271.2</v>
      </c>
      <c r="F2999" s="78">
        <v>42820</v>
      </c>
      <c r="G2999" s="17">
        <f t="shared" si="93"/>
        <v>271.2</v>
      </c>
      <c r="H2999" s="17">
        <f t="shared" si="94"/>
        <v>0</v>
      </c>
      <c r="I2999" s="21"/>
    </row>
    <row r="3000" spans="1:9" ht="15.75" x14ac:dyDescent="0.25">
      <c r="A3000" s="70">
        <v>42820</v>
      </c>
      <c r="B3000" s="71" t="s">
        <v>10832</v>
      </c>
      <c r="C3000" s="20">
        <v>105778</v>
      </c>
      <c r="D3000" s="4" t="s">
        <v>83</v>
      </c>
      <c r="E3000" s="17">
        <v>5121.6000000000004</v>
      </c>
      <c r="F3000" s="78">
        <v>42821</v>
      </c>
      <c r="G3000" s="17">
        <f t="shared" si="93"/>
        <v>5121.6000000000004</v>
      </c>
      <c r="H3000" s="17">
        <f t="shared" si="94"/>
        <v>0</v>
      </c>
      <c r="I3000" s="21"/>
    </row>
    <row r="3001" spans="1:9" ht="15.75" x14ac:dyDescent="0.25">
      <c r="A3001" s="70">
        <v>42820</v>
      </c>
      <c r="B3001" s="71" t="s">
        <v>10833</v>
      </c>
      <c r="C3001" s="20">
        <v>105779</v>
      </c>
      <c r="D3001" s="4" t="s">
        <v>109</v>
      </c>
      <c r="E3001" s="17">
        <v>5718.3</v>
      </c>
      <c r="F3001" s="78">
        <v>42821</v>
      </c>
      <c r="G3001" s="17">
        <f t="shared" si="93"/>
        <v>5718.3</v>
      </c>
      <c r="H3001" s="17">
        <f t="shared" si="94"/>
        <v>0</v>
      </c>
      <c r="I3001" s="21"/>
    </row>
    <row r="3002" spans="1:9" ht="15.75" x14ac:dyDescent="0.25">
      <c r="A3002" s="70">
        <v>42820</v>
      </c>
      <c r="B3002" s="71" t="s">
        <v>10834</v>
      </c>
      <c r="C3002" s="20">
        <v>105780</v>
      </c>
      <c r="D3002" s="4" t="s">
        <v>448</v>
      </c>
      <c r="E3002" s="17">
        <v>257.39999999999998</v>
      </c>
      <c r="F3002" s="78">
        <v>42821</v>
      </c>
      <c r="G3002" s="17">
        <f t="shared" si="93"/>
        <v>257.39999999999998</v>
      </c>
      <c r="H3002" s="17">
        <f t="shared" si="94"/>
        <v>0</v>
      </c>
      <c r="I3002" s="21"/>
    </row>
    <row r="3003" spans="1:9" ht="15.75" x14ac:dyDescent="0.25">
      <c r="A3003" s="70">
        <v>42820</v>
      </c>
      <c r="B3003" s="71" t="s">
        <v>10835</v>
      </c>
      <c r="C3003" s="20">
        <v>105781</v>
      </c>
      <c r="D3003" s="4" t="s">
        <v>1259</v>
      </c>
      <c r="E3003" s="17">
        <v>2286.1999999999998</v>
      </c>
      <c r="F3003" s="78">
        <v>42821</v>
      </c>
      <c r="G3003" s="17">
        <f t="shared" si="93"/>
        <v>2286.1999999999998</v>
      </c>
      <c r="H3003" s="17">
        <f t="shared" si="94"/>
        <v>0</v>
      </c>
      <c r="I3003" s="21"/>
    </row>
    <row r="3004" spans="1:9" ht="15.75" x14ac:dyDescent="0.25">
      <c r="A3004" s="70">
        <v>42820</v>
      </c>
      <c r="B3004" s="71" t="s">
        <v>10836</v>
      </c>
      <c r="C3004" s="20">
        <v>105782</v>
      </c>
      <c r="D3004" s="4" t="s">
        <v>10</v>
      </c>
      <c r="E3004" s="17">
        <v>22980.2</v>
      </c>
      <c r="F3004" s="78">
        <v>42824</v>
      </c>
      <c r="G3004" s="17">
        <f t="shared" si="93"/>
        <v>22980.2</v>
      </c>
      <c r="H3004" s="17">
        <f t="shared" si="94"/>
        <v>0</v>
      </c>
      <c r="I3004" s="21"/>
    </row>
    <row r="3005" spans="1:9" ht="15.75" x14ac:dyDescent="0.25">
      <c r="A3005" s="70">
        <v>42820</v>
      </c>
      <c r="B3005" s="71" t="s">
        <v>10837</v>
      </c>
      <c r="C3005" s="20">
        <v>105783</v>
      </c>
      <c r="D3005" s="4" t="s">
        <v>305</v>
      </c>
      <c r="E3005" s="17">
        <v>6140</v>
      </c>
      <c r="F3005" s="78">
        <v>42824</v>
      </c>
      <c r="G3005" s="17">
        <f t="shared" si="93"/>
        <v>6140</v>
      </c>
      <c r="H3005" s="17">
        <f t="shared" si="94"/>
        <v>0</v>
      </c>
      <c r="I3005" s="21"/>
    </row>
    <row r="3006" spans="1:9" ht="15.75" x14ac:dyDescent="0.25">
      <c r="A3006" s="70">
        <v>42820</v>
      </c>
      <c r="B3006" s="71" t="s">
        <v>10838</v>
      </c>
      <c r="C3006" s="20">
        <v>105784</v>
      </c>
      <c r="D3006" s="4" t="s">
        <v>12</v>
      </c>
      <c r="E3006" s="17">
        <v>2415.4</v>
      </c>
      <c r="F3006" s="78">
        <v>42820</v>
      </c>
      <c r="G3006" s="17">
        <f t="shared" si="93"/>
        <v>2415.4</v>
      </c>
      <c r="H3006" s="17">
        <f t="shared" si="94"/>
        <v>0</v>
      </c>
      <c r="I3006" s="21"/>
    </row>
    <row r="3007" spans="1:9" ht="15.75" x14ac:dyDescent="0.25">
      <c r="A3007" s="70">
        <v>42820</v>
      </c>
      <c r="B3007" s="71" t="s">
        <v>10839</v>
      </c>
      <c r="C3007" s="20">
        <v>105785</v>
      </c>
      <c r="D3007" s="4" t="s">
        <v>476</v>
      </c>
      <c r="E3007" s="17">
        <v>18333</v>
      </c>
      <c r="F3007" s="78">
        <v>42822</v>
      </c>
      <c r="G3007" s="17">
        <f t="shared" si="93"/>
        <v>18333</v>
      </c>
      <c r="H3007" s="17">
        <f t="shared" si="94"/>
        <v>0</v>
      </c>
      <c r="I3007" s="21"/>
    </row>
    <row r="3008" spans="1:9" ht="15.75" x14ac:dyDescent="0.25">
      <c r="A3008" s="70">
        <v>42820</v>
      </c>
      <c r="B3008" s="71" t="s">
        <v>10840</v>
      </c>
      <c r="C3008" s="20">
        <v>105786</v>
      </c>
      <c r="D3008" s="4" t="s">
        <v>159</v>
      </c>
      <c r="E3008" s="17">
        <v>3055.5</v>
      </c>
      <c r="F3008" s="78">
        <v>42820</v>
      </c>
      <c r="G3008" s="17">
        <f t="shared" si="93"/>
        <v>3055.5</v>
      </c>
      <c r="H3008" s="17">
        <f t="shared" si="94"/>
        <v>0</v>
      </c>
      <c r="I3008" s="21"/>
    </row>
    <row r="3009" spans="1:9" ht="15.75" x14ac:dyDescent="0.25">
      <c r="A3009" s="70">
        <v>42820</v>
      </c>
      <c r="B3009" s="71" t="s">
        <v>10841</v>
      </c>
      <c r="C3009" s="20">
        <v>105787</v>
      </c>
      <c r="D3009" s="4" t="s">
        <v>159</v>
      </c>
      <c r="E3009" s="17">
        <v>3696</v>
      </c>
      <c r="F3009" s="78">
        <v>42820</v>
      </c>
      <c r="G3009" s="17">
        <f t="shared" si="93"/>
        <v>3696</v>
      </c>
      <c r="H3009" s="17">
        <f t="shared" si="94"/>
        <v>0</v>
      </c>
      <c r="I3009" s="21"/>
    </row>
    <row r="3010" spans="1:9" ht="15.75" x14ac:dyDescent="0.25">
      <c r="A3010" s="70">
        <v>42820</v>
      </c>
      <c r="B3010" s="71" t="s">
        <v>10842</v>
      </c>
      <c r="C3010" s="20">
        <v>105788</v>
      </c>
      <c r="D3010" s="4" t="s">
        <v>157</v>
      </c>
      <c r="E3010" s="17">
        <v>37082.5</v>
      </c>
      <c r="F3010" s="78">
        <v>42820</v>
      </c>
      <c r="G3010" s="17">
        <f t="shared" si="93"/>
        <v>37082.5</v>
      </c>
      <c r="H3010" s="17">
        <f t="shared" si="94"/>
        <v>0</v>
      </c>
      <c r="I3010" s="21"/>
    </row>
    <row r="3011" spans="1:9" ht="15.75" x14ac:dyDescent="0.25">
      <c r="A3011" s="70">
        <v>42820</v>
      </c>
      <c r="B3011" s="71" t="s">
        <v>10843</v>
      </c>
      <c r="C3011" s="20">
        <v>105789</v>
      </c>
      <c r="D3011" s="4" t="s">
        <v>226</v>
      </c>
      <c r="E3011" s="17">
        <v>1530</v>
      </c>
      <c r="F3011" s="78">
        <v>42820</v>
      </c>
      <c r="G3011" s="17">
        <f t="shared" si="93"/>
        <v>1530</v>
      </c>
      <c r="H3011" s="17">
        <f t="shared" si="94"/>
        <v>0</v>
      </c>
      <c r="I3011" s="21"/>
    </row>
    <row r="3012" spans="1:9" ht="15.75" x14ac:dyDescent="0.25">
      <c r="A3012" s="70">
        <v>42820</v>
      </c>
      <c r="B3012" s="71" t="s">
        <v>10844</v>
      </c>
      <c r="C3012" s="20">
        <v>105790</v>
      </c>
      <c r="D3012" s="4" t="s">
        <v>472</v>
      </c>
      <c r="E3012" s="17">
        <v>2340</v>
      </c>
      <c r="F3012" s="78">
        <v>42822</v>
      </c>
      <c r="G3012" s="17">
        <f t="shared" ref="G3012:G3075" si="95">E3012</f>
        <v>2340</v>
      </c>
      <c r="H3012" s="17">
        <f t="shared" ref="H3012:H3075" si="96">E3012-G3012</f>
        <v>0</v>
      </c>
      <c r="I3012" s="21"/>
    </row>
    <row r="3013" spans="1:9" ht="15.75" x14ac:dyDescent="0.25">
      <c r="A3013" s="70">
        <v>42820</v>
      </c>
      <c r="B3013" s="71" t="s">
        <v>10845</v>
      </c>
      <c r="C3013" s="20">
        <v>105791</v>
      </c>
      <c r="D3013" s="4" t="s">
        <v>115</v>
      </c>
      <c r="E3013" s="17">
        <v>3278.95</v>
      </c>
      <c r="F3013" s="78">
        <v>42820</v>
      </c>
      <c r="G3013" s="17">
        <f t="shared" si="95"/>
        <v>3278.95</v>
      </c>
      <c r="H3013" s="17">
        <f t="shared" si="96"/>
        <v>0</v>
      </c>
      <c r="I3013" s="21"/>
    </row>
    <row r="3014" spans="1:9" ht="15.75" x14ac:dyDescent="0.25">
      <c r="A3014" s="70">
        <v>42820</v>
      </c>
      <c r="B3014" s="71" t="s">
        <v>10846</v>
      </c>
      <c r="C3014" s="20">
        <v>105792</v>
      </c>
      <c r="D3014" s="4" t="s">
        <v>21</v>
      </c>
      <c r="E3014" s="17">
        <v>43666.400000000001</v>
      </c>
      <c r="F3014" s="78">
        <v>42832</v>
      </c>
      <c r="G3014" s="17">
        <f t="shared" si="95"/>
        <v>43666.400000000001</v>
      </c>
      <c r="H3014" s="17">
        <f t="shared" si="96"/>
        <v>0</v>
      </c>
      <c r="I3014" s="21"/>
    </row>
    <row r="3015" spans="1:9" ht="15.75" x14ac:dyDescent="0.25">
      <c r="A3015" s="70">
        <v>42820</v>
      </c>
      <c r="B3015" s="71" t="s">
        <v>10847</v>
      </c>
      <c r="C3015" s="20">
        <v>105793</v>
      </c>
      <c r="D3015" s="4" t="s">
        <v>55</v>
      </c>
      <c r="E3015" s="17">
        <v>16622.400000000001</v>
      </c>
      <c r="F3015" s="83" t="s">
        <v>10848</v>
      </c>
      <c r="G3015" s="22">
        <f>10000+6622.4</f>
        <v>16622.400000000001</v>
      </c>
      <c r="H3015" s="22">
        <f t="shared" si="96"/>
        <v>0</v>
      </c>
      <c r="I3015" s="21"/>
    </row>
    <row r="3016" spans="1:9" ht="15.75" x14ac:dyDescent="0.25">
      <c r="A3016" s="70">
        <v>42820</v>
      </c>
      <c r="B3016" s="71" t="s">
        <v>10849</v>
      </c>
      <c r="C3016" s="20">
        <v>105794</v>
      </c>
      <c r="D3016" s="4" t="s">
        <v>10</v>
      </c>
      <c r="E3016" s="17">
        <v>18832.099999999999</v>
      </c>
      <c r="F3016" s="78">
        <v>42824</v>
      </c>
      <c r="G3016" s="17">
        <f t="shared" si="95"/>
        <v>18832.099999999999</v>
      </c>
      <c r="H3016" s="17">
        <f t="shared" si="96"/>
        <v>0</v>
      </c>
      <c r="I3016" s="21"/>
    </row>
    <row r="3017" spans="1:9" ht="15.75" x14ac:dyDescent="0.25">
      <c r="A3017" s="70">
        <v>42820</v>
      </c>
      <c r="B3017" s="71" t="s">
        <v>10850</v>
      </c>
      <c r="C3017" s="20">
        <v>105795</v>
      </c>
      <c r="D3017" s="4" t="s">
        <v>492</v>
      </c>
      <c r="E3017" s="17">
        <v>5896.8</v>
      </c>
      <c r="F3017" s="78">
        <v>42828</v>
      </c>
      <c r="G3017" s="17">
        <f t="shared" si="95"/>
        <v>5896.8</v>
      </c>
      <c r="H3017" s="17">
        <f t="shared" si="96"/>
        <v>0</v>
      </c>
      <c r="I3017" s="21"/>
    </row>
    <row r="3018" spans="1:9" ht="15.75" x14ac:dyDescent="0.25">
      <c r="A3018" s="70">
        <v>42820</v>
      </c>
      <c r="B3018" s="71" t="s">
        <v>10851</v>
      </c>
      <c r="C3018" s="20">
        <v>105796</v>
      </c>
      <c r="D3018" s="4" t="s">
        <v>125</v>
      </c>
      <c r="E3018" s="17">
        <v>9744</v>
      </c>
      <c r="F3018" s="78">
        <v>42821</v>
      </c>
      <c r="G3018" s="17">
        <f t="shared" si="95"/>
        <v>9744</v>
      </c>
      <c r="H3018" s="17">
        <f t="shared" si="96"/>
        <v>0</v>
      </c>
      <c r="I3018" s="21"/>
    </row>
    <row r="3019" spans="1:9" ht="15.75" x14ac:dyDescent="0.25">
      <c r="A3019" s="70">
        <v>42820</v>
      </c>
      <c r="B3019" s="71" t="s">
        <v>10852</v>
      </c>
      <c r="C3019" s="20">
        <v>105797</v>
      </c>
      <c r="D3019" s="4" t="s">
        <v>470</v>
      </c>
      <c r="E3019" s="17">
        <v>9705.6</v>
      </c>
      <c r="F3019" s="78">
        <v>42821</v>
      </c>
      <c r="G3019" s="17">
        <f t="shared" si="95"/>
        <v>9705.6</v>
      </c>
      <c r="H3019" s="17">
        <f t="shared" si="96"/>
        <v>0</v>
      </c>
      <c r="I3019" s="21"/>
    </row>
    <row r="3020" spans="1:9" ht="15.75" x14ac:dyDescent="0.25">
      <c r="A3020" s="70">
        <v>42820</v>
      </c>
      <c r="B3020" s="71" t="s">
        <v>10853</v>
      </c>
      <c r="C3020" s="20">
        <v>105798</v>
      </c>
      <c r="D3020" s="4" t="s">
        <v>563</v>
      </c>
      <c r="E3020" s="17">
        <v>492.8</v>
      </c>
      <c r="F3020" s="78">
        <v>42820</v>
      </c>
      <c r="G3020" s="17">
        <f t="shared" si="95"/>
        <v>492.8</v>
      </c>
      <c r="H3020" s="17">
        <f t="shared" si="96"/>
        <v>0</v>
      </c>
      <c r="I3020" s="21"/>
    </row>
    <row r="3021" spans="1:9" ht="15.75" x14ac:dyDescent="0.25">
      <c r="A3021" s="70">
        <v>42820</v>
      </c>
      <c r="B3021" s="71" t="s">
        <v>10854</v>
      </c>
      <c r="C3021" s="20">
        <v>105799</v>
      </c>
      <c r="D3021" s="4" t="s">
        <v>77</v>
      </c>
      <c r="E3021" s="17">
        <v>340.8</v>
      </c>
      <c r="G3021" s="17">
        <f t="shared" si="95"/>
        <v>340.8</v>
      </c>
      <c r="H3021" s="17">
        <f t="shared" si="96"/>
        <v>0</v>
      </c>
      <c r="I3021" s="21"/>
    </row>
    <row r="3022" spans="1:9" ht="15.75" x14ac:dyDescent="0.25">
      <c r="A3022" s="70">
        <v>42820</v>
      </c>
      <c r="B3022" s="71" t="s">
        <v>10855</v>
      </c>
      <c r="C3022" s="20">
        <v>105800</v>
      </c>
      <c r="D3022" s="4" t="s">
        <v>231</v>
      </c>
      <c r="E3022" s="17">
        <v>3247.6</v>
      </c>
      <c r="F3022" s="78">
        <v>42821</v>
      </c>
      <c r="G3022" s="17">
        <f t="shared" si="95"/>
        <v>3247.6</v>
      </c>
      <c r="H3022" s="17">
        <f t="shared" si="96"/>
        <v>0</v>
      </c>
      <c r="I3022" s="21"/>
    </row>
    <row r="3023" spans="1:9" ht="15.75" x14ac:dyDescent="0.25">
      <c r="A3023" s="70">
        <v>42820</v>
      </c>
      <c r="B3023" s="71" t="s">
        <v>10856</v>
      </c>
      <c r="C3023" s="20">
        <v>105801</v>
      </c>
      <c r="D3023" s="4" t="s">
        <v>47</v>
      </c>
      <c r="E3023" s="17">
        <v>405</v>
      </c>
      <c r="F3023" s="78">
        <v>42820</v>
      </c>
      <c r="G3023" s="17">
        <f t="shared" si="95"/>
        <v>405</v>
      </c>
      <c r="H3023" s="17">
        <f t="shared" si="96"/>
        <v>0</v>
      </c>
      <c r="I3023" s="21"/>
    </row>
    <row r="3024" spans="1:9" ht="15.75" x14ac:dyDescent="0.25">
      <c r="A3024" s="70">
        <v>42820</v>
      </c>
      <c r="B3024" s="71" t="s">
        <v>10857</v>
      </c>
      <c r="C3024" s="20">
        <v>105802</v>
      </c>
      <c r="D3024" s="4" t="s">
        <v>211</v>
      </c>
      <c r="E3024" s="17">
        <v>8976</v>
      </c>
      <c r="F3024" s="78">
        <v>42820</v>
      </c>
      <c r="G3024" s="17">
        <f t="shared" si="95"/>
        <v>8976</v>
      </c>
      <c r="H3024" s="17">
        <f t="shared" si="96"/>
        <v>0</v>
      </c>
      <c r="I3024" s="21"/>
    </row>
    <row r="3025" spans="1:9" ht="15.75" x14ac:dyDescent="0.25">
      <c r="A3025" s="70">
        <v>42820</v>
      </c>
      <c r="B3025" s="71" t="s">
        <v>10858</v>
      </c>
      <c r="C3025" s="20">
        <v>105803</v>
      </c>
      <c r="D3025" s="4" t="s">
        <v>222</v>
      </c>
      <c r="E3025" s="17">
        <v>52403.56</v>
      </c>
      <c r="F3025" s="78">
        <v>42823</v>
      </c>
      <c r="G3025" s="17">
        <f t="shared" si="95"/>
        <v>52403.56</v>
      </c>
      <c r="H3025" s="17">
        <f t="shared" si="96"/>
        <v>0</v>
      </c>
      <c r="I3025" s="21"/>
    </row>
    <row r="3026" spans="1:9" ht="15.75" x14ac:dyDescent="0.25">
      <c r="A3026" s="70">
        <v>42820</v>
      </c>
      <c r="B3026" s="71" t="s">
        <v>10859</v>
      </c>
      <c r="C3026" s="20">
        <v>105804</v>
      </c>
      <c r="D3026" s="4" t="s">
        <v>800</v>
      </c>
      <c r="E3026" s="17">
        <v>5805</v>
      </c>
      <c r="F3026" s="78">
        <v>42820</v>
      </c>
      <c r="G3026" s="17">
        <f t="shared" si="95"/>
        <v>5805</v>
      </c>
      <c r="H3026" s="17">
        <f t="shared" si="96"/>
        <v>0</v>
      </c>
      <c r="I3026" s="21"/>
    </row>
    <row r="3027" spans="1:9" ht="15.75" x14ac:dyDescent="0.25">
      <c r="A3027" s="70">
        <v>42821</v>
      </c>
      <c r="B3027" s="71" t="s">
        <v>10860</v>
      </c>
      <c r="C3027" s="20">
        <v>105805</v>
      </c>
      <c r="D3027" s="4" t="s">
        <v>231</v>
      </c>
      <c r="E3027" s="17">
        <v>5783.2</v>
      </c>
      <c r="F3027" s="78">
        <v>42822</v>
      </c>
      <c r="G3027" s="17">
        <f t="shared" si="95"/>
        <v>5783.2</v>
      </c>
      <c r="H3027" s="17">
        <f t="shared" si="96"/>
        <v>0</v>
      </c>
      <c r="I3027" s="21"/>
    </row>
    <row r="3028" spans="1:9" ht="15.75" x14ac:dyDescent="0.25">
      <c r="A3028" s="70">
        <v>42821</v>
      </c>
      <c r="B3028" s="71" t="s">
        <v>10861</v>
      </c>
      <c r="C3028" s="20">
        <v>105806</v>
      </c>
      <c r="D3028" s="15" t="s">
        <v>428</v>
      </c>
      <c r="E3028" s="16">
        <v>0</v>
      </c>
      <c r="F3028" s="145" t="s">
        <v>95</v>
      </c>
      <c r="G3028" s="16">
        <f t="shared" si="95"/>
        <v>0</v>
      </c>
      <c r="H3028" s="16">
        <f t="shared" si="96"/>
        <v>0</v>
      </c>
      <c r="I3028" s="21"/>
    </row>
    <row r="3029" spans="1:9" ht="15.75" x14ac:dyDescent="0.25">
      <c r="A3029" s="70">
        <v>42821</v>
      </c>
      <c r="B3029" s="71" t="s">
        <v>10862</v>
      </c>
      <c r="C3029" s="20">
        <v>105807</v>
      </c>
      <c r="D3029" s="4" t="s">
        <v>17</v>
      </c>
      <c r="E3029" s="17">
        <v>2070</v>
      </c>
      <c r="F3029" s="78">
        <v>42821</v>
      </c>
      <c r="G3029" s="17">
        <f t="shared" si="95"/>
        <v>2070</v>
      </c>
      <c r="H3029" s="17">
        <f t="shared" si="96"/>
        <v>0</v>
      </c>
      <c r="I3029" s="21"/>
    </row>
    <row r="3030" spans="1:9" ht="15.75" x14ac:dyDescent="0.25">
      <c r="A3030" s="70">
        <v>42821</v>
      </c>
      <c r="B3030" s="71" t="s">
        <v>10863</v>
      </c>
      <c r="C3030" s="20">
        <v>105808</v>
      </c>
      <c r="D3030" s="4" t="s">
        <v>55</v>
      </c>
      <c r="E3030" s="17">
        <v>4876.8</v>
      </c>
      <c r="F3030" s="78">
        <v>42821</v>
      </c>
      <c r="G3030" s="17">
        <f t="shared" si="95"/>
        <v>4876.8</v>
      </c>
      <c r="H3030" s="17">
        <f t="shared" si="96"/>
        <v>0</v>
      </c>
      <c r="I3030" s="21"/>
    </row>
    <row r="3031" spans="1:9" ht="15.75" x14ac:dyDescent="0.25">
      <c r="A3031" s="70">
        <v>42821</v>
      </c>
      <c r="B3031" s="71" t="s">
        <v>10864</v>
      </c>
      <c r="C3031" s="20">
        <v>105809</v>
      </c>
      <c r="D3031" s="4" t="s">
        <v>231</v>
      </c>
      <c r="E3031" s="17">
        <v>30430.2</v>
      </c>
      <c r="F3031" s="78">
        <v>42822</v>
      </c>
      <c r="G3031" s="17">
        <f t="shared" si="95"/>
        <v>30430.2</v>
      </c>
      <c r="H3031" s="17">
        <f t="shared" si="96"/>
        <v>0</v>
      </c>
      <c r="I3031" s="21"/>
    </row>
    <row r="3032" spans="1:9" ht="15.75" x14ac:dyDescent="0.25">
      <c r="A3032" s="70">
        <v>42821</v>
      </c>
      <c r="B3032" s="71" t="s">
        <v>10865</v>
      </c>
      <c r="C3032" s="20">
        <v>105810</v>
      </c>
      <c r="D3032" s="4" t="s">
        <v>26</v>
      </c>
      <c r="E3032" s="17">
        <v>15166.8</v>
      </c>
      <c r="F3032" s="78">
        <v>42821</v>
      </c>
      <c r="G3032" s="17">
        <f t="shared" si="95"/>
        <v>15166.8</v>
      </c>
      <c r="H3032" s="17">
        <f t="shared" si="96"/>
        <v>0</v>
      </c>
      <c r="I3032" s="21"/>
    </row>
    <row r="3033" spans="1:9" ht="15.75" x14ac:dyDescent="0.25">
      <c r="A3033" s="70">
        <v>42821</v>
      </c>
      <c r="B3033" s="71" t="s">
        <v>10866</v>
      </c>
      <c r="C3033" s="20">
        <v>105811</v>
      </c>
      <c r="D3033" s="4" t="s">
        <v>55</v>
      </c>
      <c r="E3033" s="17">
        <v>642.6</v>
      </c>
      <c r="F3033" s="78">
        <v>42821</v>
      </c>
      <c r="G3033" s="17">
        <f t="shared" si="95"/>
        <v>642.6</v>
      </c>
      <c r="H3033" s="17">
        <f t="shared" si="96"/>
        <v>0</v>
      </c>
      <c r="I3033" s="21"/>
    </row>
    <row r="3034" spans="1:9" ht="15.75" x14ac:dyDescent="0.25">
      <c r="A3034" s="70">
        <v>42821</v>
      </c>
      <c r="B3034" s="71" t="s">
        <v>10867</v>
      </c>
      <c r="C3034" s="20">
        <v>105812</v>
      </c>
      <c r="D3034" s="4" t="s">
        <v>236</v>
      </c>
      <c r="E3034" s="17">
        <v>64685.760000000002</v>
      </c>
      <c r="F3034" s="78">
        <v>42824</v>
      </c>
      <c r="G3034" s="17">
        <f t="shared" si="95"/>
        <v>64685.760000000002</v>
      </c>
      <c r="H3034" s="17">
        <f t="shared" si="96"/>
        <v>0</v>
      </c>
      <c r="I3034" s="21"/>
    </row>
    <row r="3035" spans="1:9" ht="15.75" x14ac:dyDescent="0.25">
      <c r="A3035" s="70">
        <v>42821</v>
      </c>
      <c r="B3035" s="71" t="s">
        <v>10868</v>
      </c>
      <c r="C3035" s="20">
        <v>105813</v>
      </c>
      <c r="D3035" s="4" t="s">
        <v>428</v>
      </c>
      <c r="E3035" s="17">
        <v>1828.3</v>
      </c>
      <c r="G3035" s="17">
        <f t="shared" si="95"/>
        <v>1828.3</v>
      </c>
      <c r="H3035" s="17">
        <f t="shared" si="96"/>
        <v>0</v>
      </c>
      <c r="I3035" s="21"/>
    </row>
    <row r="3036" spans="1:9" ht="15.75" x14ac:dyDescent="0.25">
      <c r="A3036" s="70">
        <v>42821</v>
      </c>
      <c r="B3036" s="71" t="s">
        <v>10869</v>
      </c>
      <c r="C3036" s="20">
        <v>105814</v>
      </c>
      <c r="D3036" s="4" t="s">
        <v>236</v>
      </c>
      <c r="E3036" s="17">
        <v>31089.599999999999</v>
      </c>
      <c r="F3036" s="78">
        <v>42824</v>
      </c>
      <c r="G3036" s="17">
        <f t="shared" si="95"/>
        <v>31089.599999999999</v>
      </c>
      <c r="H3036" s="17">
        <f t="shared" si="96"/>
        <v>0</v>
      </c>
      <c r="I3036" s="21"/>
    </row>
    <row r="3037" spans="1:9" ht="15.75" x14ac:dyDescent="0.25">
      <c r="A3037" s="70">
        <v>42821</v>
      </c>
      <c r="B3037" s="71" t="s">
        <v>10870</v>
      </c>
      <c r="C3037" s="20">
        <v>105815</v>
      </c>
      <c r="D3037" s="4" t="s">
        <v>69</v>
      </c>
      <c r="E3037" s="17">
        <v>3327.5</v>
      </c>
      <c r="F3037" s="78">
        <v>42821</v>
      </c>
      <c r="G3037" s="17">
        <f t="shared" si="95"/>
        <v>3327.5</v>
      </c>
      <c r="H3037" s="17">
        <f t="shared" si="96"/>
        <v>0</v>
      </c>
      <c r="I3037" s="21"/>
    </row>
    <row r="3038" spans="1:9" ht="15.75" x14ac:dyDescent="0.25">
      <c r="A3038" s="70">
        <v>42821</v>
      </c>
      <c r="B3038" s="71" t="s">
        <v>10871</v>
      </c>
      <c r="C3038" s="20">
        <v>105816</v>
      </c>
      <c r="D3038" s="4" t="s">
        <v>21</v>
      </c>
      <c r="E3038" s="17">
        <v>39456</v>
      </c>
      <c r="F3038" s="78">
        <v>42832</v>
      </c>
      <c r="G3038" s="17">
        <f t="shared" si="95"/>
        <v>39456</v>
      </c>
      <c r="H3038" s="17">
        <f t="shared" si="96"/>
        <v>0</v>
      </c>
      <c r="I3038" s="21"/>
    </row>
    <row r="3039" spans="1:9" ht="15.75" x14ac:dyDescent="0.25">
      <c r="A3039" s="70">
        <v>42821</v>
      </c>
      <c r="B3039" s="71" t="s">
        <v>10872</v>
      </c>
      <c r="C3039" s="20">
        <v>105817</v>
      </c>
      <c r="D3039" s="15" t="s">
        <v>151</v>
      </c>
      <c r="E3039" s="16">
        <v>0</v>
      </c>
      <c r="F3039" s="145" t="s">
        <v>95</v>
      </c>
      <c r="G3039" s="16">
        <f t="shared" si="95"/>
        <v>0</v>
      </c>
      <c r="H3039" s="16">
        <f t="shared" si="96"/>
        <v>0</v>
      </c>
      <c r="I3039" s="21"/>
    </row>
    <row r="3040" spans="1:9" ht="15.75" x14ac:dyDescent="0.25">
      <c r="A3040" s="70">
        <v>42821</v>
      </c>
      <c r="B3040" s="71" t="s">
        <v>10873</v>
      </c>
      <c r="C3040" s="20">
        <v>105818</v>
      </c>
      <c r="D3040" s="15" t="s">
        <v>35</v>
      </c>
      <c r="E3040" s="16">
        <v>0</v>
      </c>
      <c r="F3040" s="145" t="s">
        <v>95</v>
      </c>
      <c r="G3040" s="16">
        <f t="shared" si="95"/>
        <v>0</v>
      </c>
      <c r="H3040" s="16">
        <f t="shared" si="96"/>
        <v>0</v>
      </c>
      <c r="I3040" s="21"/>
    </row>
    <row r="3041" spans="1:9" ht="15.75" x14ac:dyDescent="0.25">
      <c r="A3041" s="70">
        <v>42821</v>
      </c>
      <c r="B3041" s="71" t="s">
        <v>10874</v>
      </c>
      <c r="C3041" s="20">
        <v>105819</v>
      </c>
      <c r="D3041" s="15" t="s">
        <v>32</v>
      </c>
      <c r="E3041" s="16">
        <v>0</v>
      </c>
      <c r="F3041" s="145" t="s">
        <v>95</v>
      </c>
      <c r="G3041" s="16">
        <f t="shared" si="95"/>
        <v>0</v>
      </c>
      <c r="H3041" s="16">
        <f t="shared" si="96"/>
        <v>0</v>
      </c>
      <c r="I3041" s="21"/>
    </row>
    <row r="3042" spans="1:9" ht="15.75" x14ac:dyDescent="0.25">
      <c r="A3042" s="70">
        <v>42821</v>
      </c>
      <c r="B3042" s="71" t="s">
        <v>10875</v>
      </c>
      <c r="C3042" s="20">
        <v>105820</v>
      </c>
      <c r="D3042" s="15" t="s">
        <v>38</v>
      </c>
      <c r="E3042" s="16">
        <v>0</v>
      </c>
      <c r="F3042" s="145" t="s">
        <v>95</v>
      </c>
      <c r="G3042" s="16">
        <f t="shared" si="95"/>
        <v>0</v>
      </c>
      <c r="H3042" s="16">
        <f t="shared" si="96"/>
        <v>0</v>
      </c>
      <c r="I3042" s="21"/>
    </row>
    <row r="3043" spans="1:9" ht="15.75" x14ac:dyDescent="0.25">
      <c r="A3043" s="70">
        <v>42821</v>
      </c>
      <c r="B3043" s="71" t="s">
        <v>10876</v>
      </c>
      <c r="C3043" s="20">
        <v>105821</v>
      </c>
      <c r="D3043" s="4" t="s">
        <v>40</v>
      </c>
      <c r="E3043" s="17">
        <v>3178.8</v>
      </c>
      <c r="F3043" s="144">
        <v>42826</v>
      </c>
      <c r="G3043" s="26">
        <f>2500</f>
        <v>2500</v>
      </c>
      <c r="H3043" s="26">
        <f t="shared" si="96"/>
        <v>678.80000000000018</v>
      </c>
      <c r="I3043" s="21"/>
    </row>
    <row r="3044" spans="1:9" ht="15.75" x14ac:dyDescent="0.25">
      <c r="A3044" s="70">
        <v>42821</v>
      </c>
      <c r="B3044" s="71" t="s">
        <v>10877</v>
      </c>
      <c r="C3044" s="20">
        <v>105822</v>
      </c>
      <c r="D3044" s="4" t="s">
        <v>49</v>
      </c>
      <c r="E3044" s="17">
        <v>12936</v>
      </c>
      <c r="F3044" s="78">
        <v>42822</v>
      </c>
      <c r="G3044" s="17">
        <f t="shared" si="95"/>
        <v>12936</v>
      </c>
      <c r="H3044" s="17">
        <f t="shared" si="96"/>
        <v>0</v>
      </c>
      <c r="I3044" s="21"/>
    </row>
    <row r="3045" spans="1:9" ht="15.75" x14ac:dyDescent="0.25">
      <c r="A3045" s="70">
        <v>42821</v>
      </c>
      <c r="B3045" s="71" t="s">
        <v>10878</v>
      </c>
      <c r="C3045" s="20">
        <v>105823</v>
      </c>
      <c r="D3045" s="4" t="s">
        <v>151</v>
      </c>
      <c r="E3045" s="17">
        <v>19546.900000000001</v>
      </c>
      <c r="F3045" s="78">
        <v>42821</v>
      </c>
      <c r="G3045" s="17">
        <f t="shared" si="95"/>
        <v>19546.900000000001</v>
      </c>
      <c r="H3045" s="17">
        <f t="shared" si="96"/>
        <v>0</v>
      </c>
      <c r="I3045" s="21"/>
    </row>
    <row r="3046" spans="1:9" ht="15.75" x14ac:dyDescent="0.25">
      <c r="A3046" s="70">
        <v>42821</v>
      </c>
      <c r="B3046" s="71" t="s">
        <v>10879</v>
      </c>
      <c r="C3046" s="20">
        <v>105824</v>
      </c>
      <c r="D3046" s="4" t="s">
        <v>71</v>
      </c>
      <c r="E3046" s="17">
        <v>1770</v>
      </c>
      <c r="F3046" s="78">
        <v>42821</v>
      </c>
      <c r="G3046" s="17">
        <f t="shared" si="95"/>
        <v>1770</v>
      </c>
      <c r="H3046" s="17">
        <f t="shared" si="96"/>
        <v>0</v>
      </c>
      <c r="I3046" s="21"/>
    </row>
    <row r="3047" spans="1:9" ht="15.75" x14ac:dyDescent="0.25">
      <c r="A3047" s="70">
        <v>42821</v>
      </c>
      <c r="B3047" s="71" t="s">
        <v>10880</v>
      </c>
      <c r="C3047" s="20">
        <v>105825</v>
      </c>
      <c r="D3047" s="4" t="s">
        <v>302</v>
      </c>
      <c r="E3047" s="17">
        <v>8983.7999999999993</v>
      </c>
      <c r="F3047" s="78">
        <v>42822</v>
      </c>
      <c r="G3047" s="17">
        <f t="shared" si="95"/>
        <v>8983.7999999999993</v>
      </c>
      <c r="H3047" s="17">
        <f t="shared" si="96"/>
        <v>0</v>
      </c>
      <c r="I3047" s="21"/>
    </row>
    <row r="3048" spans="1:9" ht="15.75" x14ac:dyDescent="0.25">
      <c r="A3048" s="70">
        <v>42821</v>
      </c>
      <c r="B3048" s="71" t="s">
        <v>10881</v>
      </c>
      <c r="C3048" s="20">
        <v>105826</v>
      </c>
      <c r="D3048" s="4" t="s">
        <v>47</v>
      </c>
      <c r="E3048" s="17">
        <v>5534.5</v>
      </c>
      <c r="F3048" s="78">
        <v>42821</v>
      </c>
      <c r="G3048" s="17">
        <f t="shared" si="95"/>
        <v>5534.5</v>
      </c>
      <c r="H3048" s="17">
        <f t="shared" si="96"/>
        <v>0</v>
      </c>
      <c r="I3048" s="21"/>
    </row>
    <row r="3049" spans="1:9" ht="15.75" x14ac:dyDescent="0.25">
      <c r="A3049" s="70">
        <v>42821</v>
      </c>
      <c r="B3049" s="71" t="s">
        <v>10882</v>
      </c>
      <c r="C3049" s="20">
        <v>105827</v>
      </c>
      <c r="D3049" s="4" t="s">
        <v>28</v>
      </c>
      <c r="E3049" s="17">
        <v>8978.4</v>
      </c>
      <c r="F3049" s="78">
        <v>42821</v>
      </c>
      <c r="G3049" s="17">
        <f t="shared" si="95"/>
        <v>8978.4</v>
      </c>
      <c r="H3049" s="17">
        <f t="shared" si="96"/>
        <v>0</v>
      </c>
      <c r="I3049" s="21"/>
    </row>
    <row r="3050" spans="1:9" ht="15.75" x14ac:dyDescent="0.25">
      <c r="A3050" s="70">
        <v>42821</v>
      </c>
      <c r="B3050" s="71" t="s">
        <v>10883</v>
      </c>
      <c r="C3050" s="20">
        <v>105828</v>
      </c>
      <c r="D3050" s="4" t="s">
        <v>184</v>
      </c>
      <c r="E3050" s="17">
        <v>2885.4</v>
      </c>
      <c r="F3050" s="78">
        <v>42822</v>
      </c>
      <c r="G3050" s="17">
        <f t="shared" si="95"/>
        <v>2885.4</v>
      </c>
      <c r="H3050" s="17">
        <f t="shared" si="96"/>
        <v>0</v>
      </c>
      <c r="I3050" s="21"/>
    </row>
    <row r="3051" spans="1:9" ht="15.75" x14ac:dyDescent="0.25">
      <c r="A3051" s="70">
        <v>42821</v>
      </c>
      <c r="B3051" s="71" t="s">
        <v>10884</v>
      </c>
      <c r="C3051" s="20">
        <v>105829</v>
      </c>
      <c r="D3051" s="4" t="s">
        <v>61</v>
      </c>
      <c r="E3051" s="17">
        <v>6755.1</v>
      </c>
      <c r="F3051" s="78">
        <v>42821</v>
      </c>
      <c r="G3051" s="17">
        <f t="shared" si="95"/>
        <v>6755.1</v>
      </c>
      <c r="H3051" s="17">
        <f t="shared" si="96"/>
        <v>0</v>
      </c>
      <c r="I3051" s="21"/>
    </row>
    <row r="3052" spans="1:9" ht="15.75" x14ac:dyDescent="0.25">
      <c r="A3052" s="70">
        <v>42821</v>
      </c>
      <c r="B3052" s="71" t="s">
        <v>10885</v>
      </c>
      <c r="C3052" s="20">
        <v>105830</v>
      </c>
      <c r="D3052" s="4" t="s">
        <v>483</v>
      </c>
      <c r="E3052" s="17">
        <v>6504.3</v>
      </c>
      <c r="F3052" s="78">
        <v>42821</v>
      </c>
      <c r="G3052" s="17">
        <f t="shared" si="95"/>
        <v>6504.3</v>
      </c>
      <c r="H3052" s="17">
        <f t="shared" si="96"/>
        <v>0</v>
      </c>
      <c r="I3052" s="21"/>
    </row>
    <row r="3053" spans="1:9" ht="15.75" x14ac:dyDescent="0.25">
      <c r="A3053" s="70">
        <v>42821</v>
      </c>
      <c r="B3053" s="71" t="s">
        <v>10886</v>
      </c>
      <c r="C3053" s="20">
        <v>105831</v>
      </c>
      <c r="D3053" s="4" t="s">
        <v>67</v>
      </c>
      <c r="E3053" s="17">
        <v>6098.4</v>
      </c>
      <c r="F3053" s="78">
        <v>42822</v>
      </c>
      <c r="G3053" s="17">
        <f t="shared" si="95"/>
        <v>6098.4</v>
      </c>
      <c r="H3053" s="17">
        <f t="shared" si="96"/>
        <v>0</v>
      </c>
      <c r="I3053" s="21"/>
    </row>
    <row r="3054" spans="1:9" ht="15.75" x14ac:dyDescent="0.25">
      <c r="A3054" s="70">
        <v>42821</v>
      </c>
      <c r="B3054" s="71" t="s">
        <v>10887</v>
      </c>
      <c r="C3054" s="20">
        <v>105832</v>
      </c>
      <c r="D3054" s="4" t="s">
        <v>105</v>
      </c>
      <c r="E3054" s="17">
        <v>2721.6</v>
      </c>
      <c r="F3054" s="78">
        <v>42822</v>
      </c>
      <c r="G3054" s="17">
        <f t="shared" si="95"/>
        <v>2721.6</v>
      </c>
      <c r="H3054" s="17">
        <f t="shared" si="96"/>
        <v>0</v>
      </c>
      <c r="I3054" s="21"/>
    </row>
    <row r="3055" spans="1:9" ht="15.75" x14ac:dyDescent="0.25">
      <c r="A3055" s="70">
        <v>42821</v>
      </c>
      <c r="B3055" s="71" t="s">
        <v>10888</v>
      </c>
      <c r="C3055" s="20">
        <v>105833</v>
      </c>
      <c r="D3055" s="4" t="s">
        <v>81</v>
      </c>
      <c r="E3055" s="17">
        <v>2902.5</v>
      </c>
      <c r="F3055" s="78">
        <v>42821</v>
      </c>
      <c r="G3055" s="17">
        <f t="shared" si="95"/>
        <v>2902.5</v>
      </c>
      <c r="H3055" s="17">
        <f t="shared" si="96"/>
        <v>0</v>
      </c>
      <c r="I3055" s="21"/>
    </row>
    <row r="3056" spans="1:9" ht="15.75" x14ac:dyDescent="0.25">
      <c r="A3056" s="70">
        <v>42821</v>
      </c>
      <c r="B3056" s="71" t="s">
        <v>10889</v>
      </c>
      <c r="C3056" s="20">
        <v>105834</v>
      </c>
      <c r="D3056" s="4" t="s">
        <v>45</v>
      </c>
      <c r="E3056" s="17">
        <v>1239.7</v>
      </c>
      <c r="F3056" s="78">
        <v>42821</v>
      </c>
      <c r="G3056" s="17">
        <f t="shared" si="95"/>
        <v>1239.7</v>
      </c>
      <c r="H3056" s="17">
        <f t="shared" si="96"/>
        <v>0</v>
      </c>
      <c r="I3056" s="21"/>
    </row>
    <row r="3057" spans="1:9" ht="15.75" x14ac:dyDescent="0.25">
      <c r="A3057" s="70">
        <v>42821</v>
      </c>
      <c r="B3057" s="71" t="s">
        <v>10890</v>
      </c>
      <c r="C3057" s="20">
        <v>105835</v>
      </c>
      <c r="D3057" s="4" t="s">
        <v>85</v>
      </c>
      <c r="E3057" s="17">
        <v>525</v>
      </c>
      <c r="F3057" s="78">
        <v>42821</v>
      </c>
      <c r="G3057" s="17">
        <f t="shared" si="95"/>
        <v>525</v>
      </c>
      <c r="H3057" s="17">
        <f t="shared" si="96"/>
        <v>0</v>
      </c>
      <c r="I3057" s="21"/>
    </row>
    <row r="3058" spans="1:9" ht="15.75" x14ac:dyDescent="0.25">
      <c r="A3058" s="70">
        <v>42821</v>
      </c>
      <c r="B3058" s="71" t="s">
        <v>10891</v>
      </c>
      <c r="C3058" s="20">
        <v>105836</v>
      </c>
      <c r="D3058" s="4" t="s">
        <v>414</v>
      </c>
      <c r="E3058" s="17">
        <v>1400</v>
      </c>
      <c r="F3058" s="78">
        <v>42821</v>
      </c>
      <c r="G3058" s="17">
        <f t="shared" si="95"/>
        <v>1400</v>
      </c>
      <c r="H3058" s="17">
        <f t="shared" si="96"/>
        <v>0</v>
      </c>
      <c r="I3058" s="21"/>
    </row>
    <row r="3059" spans="1:9" ht="15.75" x14ac:dyDescent="0.25">
      <c r="A3059" s="70">
        <v>42821</v>
      </c>
      <c r="B3059" s="71" t="s">
        <v>10892</v>
      </c>
      <c r="C3059" s="20">
        <v>105837</v>
      </c>
      <c r="D3059" s="4" t="s">
        <v>57</v>
      </c>
      <c r="E3059" s="17">
        <v>598</v>
      </c>
      <c r="F3059" s="78">
        <v>42821</v>
      </c>
      <c r="G3059" s="17">
        <f t="shared" si="95"/>
        <v>598</v>
      </c>
      <c r="H3059" s="17">
        <f t="shared" si="96"/>
        <v>0</v>
      </c>
      <c r="I3059" s="21"/>
    </row>
    <row r="3060" spans="1:9" ht="15.75" x14ac:dyDescent="0.25">
      <c r="A3060" s="70">
        <v>42821</v>
      </c>
      <c r="B3060" s="71" t="s">
        <v>10893</v>
      </c>
      <c r="C3060" s="20">
        <v>105838</v>
      </c>
      <c r="D3060" s="4" t="s">
        <v>10</v>
      </c>
      <c r="E3060" s="17">
        <v>8680</v>
      </c>
      <c r="F3060" s="78">
        <v>42824</v>
      </c>
      <c r="G3060" s="17">
        <f t="shared" si="95"/>
        <v>8680</v>
      </c>
      <c r="H3060" s="17">
        <f t="shared" si="96"/>
        <v>0</v>
      </c>
      <c r="I3060" s="21"/>
    </row>
    <row r="3061" spans="1:9" ht="15.75" x14ac:dyDescent="0.25">
      <c r="A3061" s="70">
        <v>42821</v>
      </c>
      <c r="B3061" s="71" t="s">
        <v>10894</v>
      </c>
      <c r="C3061" s="20">
        <v>105839</v>
      </c>
      <c r="D3061" s="4" t="s">
        <v>2986</v>
      </c>
      <c r="E3061" s="17">
        <v>3209.5</v>
      </c>
      <c r="F3061" s="78">
        <v>42821</v>
      </c>
      <c r="G3061" s="17">
        <f t="shared" si="95"/>
        <v>3209.5</v>
      </c>
      <c r="H3061" s="17">
        <f t="shared" si="96"/>
        <v>0</v>
      </c>
      <c r="I3061" s="21"/>
    </row>
    <row r="3062" spans="1:9" ht="15.75" x14ac:dyDescent="0.25">
      <c r="A3062" s="70">
        <v>42821</v>
      </c>
      <c r="B3062" s="71" t="s">
        <v>10895</v>
      </c>
      <c r="C3062" s="20">
        <v>105840</v>
      </c>
      <c r="D3062" s="4" t="s">
        <v>1141</v>
      </c>
      <c r="E3062" s="17">
        <v>598</v>
      </c>
      <c r="F3062" s="78">
        <v>42821</v>
      </c>
      <c r="G3062" s="17">
        <f t="shared" si="95"/>
        <v>598</v>
      </c>
      <c r="H3062" s="17">
        <f t="shared" si="96"/>
        <v>0</v>
      </c>
      <c r="I3062" s="21"/>
    </row>
    <row r="3063" spans="1:9" ht="15.75" x14ac:dyDescent="0.25">
      <c r="A3063" s="70">
        <v>42821</v>
      </c>
      <c r="B3063" s="71" t="s">
        <v>10896</v>
      </c>
      <c r="C3063" s="20">
        <v>105841</v>
      </c>
      <c r="D3063" s="4" t="s">
        <v>289</v>
      </c>
      <c r="E3063" s="17">
        <v>87604.800000000003</v>
      </c>
      <c r="F3063" s="78">
        <v>42838</v>
      </c>
      <c r="G3063" s="17">
        <f t="shared" si="95"/>
        <v>87604.800000000003</v>
      </c>
      <c r="H3063" s="17">
        <f t="shared" si="96"/>
        <v>0</v>
      </c>
      <c r="I3063" s="21"/>
    </row>
    <row r="3064" spans="1:9" ht="15.75" x14ac:dyDescent="0.25">
      <c r="A3064" s="70">
        <v>42821</v>
      </c>
      <c r="B3064" s="71" t="s">
        <v>10897</v>
      </c>
      <c r="C3064" s="20">
        <v>105842</v>
      </c>
      <c r="D3064" s="4" t="s">
        <v>103</v>
      </c>
      <c r="E3064" s="17">
        <v>2770.8</v>
      </c>
      <c r="F3064" s="78">
        <v>42822</v>
      </c>
      <c r="G3064" s="17">
        <f t="shared" si="95"/>
        <v>2770.8</v>
      </c>
      <c r="H3064" s="17">
        <f t="shared" si="96"/>
        <v>0</v>
      </c>
      <c r="I3064" s="21"/>
    </row>
    <row r="3065" spans="1:9" ht="15.75" x14ac:dyDescent="0.25">
      <c r="A3065" s="70">
        <v>42821</v>
      </c>
      <c r="B3065" s="71" t="s">
        <v>10898</v>
      </c>
      <c r="C3065" s="20">
        <v>105843</v>
      </c>
      <c r="D3065" s="4" t="s">
        <v>105</v>
      </c>
      <c r="E3065" s="17">
        <v>271.60000000000002</v>
      </c>
      <c r="F3065" s="78">
        <v>42822</v>
      </c>
      <c r="G3065" s="17">
        <f t="shared" si="95"/>
        <v>271.60000000000002</v>
      </c>
      <c r="H3065" s="17">
        <f t="shared" si="96"/>
        <v>0</v>
      </c>
      <c r="I3065" s="21"/>
    </row>
    <row r="3066" spans="1:9" ht="15.75" x14ac:dyDescent="0.25">
      <c r="A3066" s="70">
        <v>42821</v>
      </c>
      <c r="B3066" s="71" t="s">
        <v>10899</v>
      </c>
      <c r="C3066" s="20">
        <v>105844</v>
      </c>
      <c r="D3066" s="4" t="s">
        <v>422</v>
      </c>
      <c r="E3066" s="17">
        <v>1654</v>
      </c>
      <c r="F3066" s="78">
        <v>42821</v>
      </c>
      <c r="G3066" s="17">
        <f t="shared" si="95"/>
        <v>1654</v>
      </c>
      <c r="H3066" s="17">
        <f t="shared" si="96"/>
        <v>0</v>
      </c>
      <c r="I3066" s="21"/>
    </row>
    <row r="3067" spans="1:9" ht="15.75" x14ac:dyDescent="0.25">
      <c r="A3067" s="70">
        <v>42821</v>
      </c>
      <c r="B3067" s="71" t="s">
        <v>10900</v>
      </c>
      <c r="C3067" s="20">
        <v>105845</v>
      </c>
      <c r="D3067" s="4" t="s">
        <v>92</v>
      </c>
      <c r="E3067" s="17">
        <v>2609.4</v>
      </c>
      <c r="F3067" s="78">
        <v>42821</v>
      </c>
      <c r="G3067" s="17">
        <f t="shared" si="95"/>
        <v>2609.4</v>
      </c>
      <c r="H3067" s="17">
        <f t="shared" si="96"/>
        <v>0</v>
      </c>
      <c r="I3067" s="21"/>
    </row>
    <row r="3068" spans="1:9" ht="15.75" x14ac:dyDescent="0.25">
      <c r="A3068" s="70">
        <v>42821</v>
      </c>
      <c r="B3068" s="71" t="s">
        <v>10901</v>
      </c>
      <c r="C3068" s="20">
        <v>105846</v>
      </c>
      <c r="D3068" s="4" t="s">
        <v>101</v>
      </c>
      <c r="E3068" s="17">
        <v>924.6</v>
      </c>
      <c r="F3068" s="78">
        <v>42821</v>
      </c>
      <c r="G3068" s="17">
        <f t="shared" si="95"/>
        <v>924.6</v>
      </c>
      <c r="H3068" s="17">
        <f t="shared" si="96"/>
        <v>0</v>
      </c>
      <c r="I3068" s="21"/>
    </row>
    <row r="3069" spans="1:9" ht="15.75" x14ac:dyDescent="0.25">
      <c r="A3069" s="70">
        <v>42821</v>
      </c>
      <c r="B3069" s="71" t="s">
        <v>10902</v>
      </c>
      <c r="C3069" s="20">
        <v>105847</v>
      </c>
      <c r="D3069" s="4" t="s">
        <v>79</v>
      </c>
      <c r="E3069" s="17">
        <v>1156.8</v>
      </c>
      <c r="F3069" s="78">
        <v>42821</v>
      </c>
      <c r="G3069" s="17">
        <f t="shared" si="95"/>
        <v>1156.8</v>
      </c>
      <c r="H3069" s="17">
        <f t="shared" si="96"/>
        <v>0</v>
      </c>
      <c r="I3069" s="21"/>
    </row>
    <row r="3070" spans="1:9" ht="15.75" x14ac:dyDescent="0.25">
      <c r="A3070" s="70">
        <v>42821</v>
      </c>
      <c r="B3070" s="71" t="s">
        <v>10903</v>
      </c>
      <c r="C3070" s="20">
        <v>105848</v>
      </c>
      <c r="D3070" s="4" t="s">
        <v>240</v>
      </c>
      <c r="E3070" s="17">
        <v>2739</v>
      </c>
      <c r="F3070" s="78">
        <v>42821</v>
      </c>
      <c r="G3070" s="17">
        <f t="shared" si="95"/>
        <v>2739</v>
      </c>
      <c r="H3070" s="17">
        <f t="shared" si="96"/>
        <v>0</v>
      </c>
      <c r="I3070" s="21"/>
    </row>
    <row r="3071" spans="1:9" ht="15.75" x14ac:dyDescent="0.25">
      <c r="A3071" s="70">
        <v>42821</v>
      </c>
      <c r="B3071" s="71" t="s">
        <v>10904</v>
      </c>
      <c r="C3071" s="20">
        <v>105849</v>
      </c>
      <c r="D3071" s="4" t="s">
        <v>3426</v>
      </c>
      <c r="E3071" s="17">
        <v>530</v>
      </c>
      <c r="F3071" s="78">
        <v>42821</v>
      </c>
      <c r="G3071" s="17">
        <f t="shared" si="95"/>
        <v>530</v>
      </c>
      <c r="H3071" s="17">
        <f t="shared" si="96"/>
        <v>0</v>
      </c>
      <c r="I3071" s="21"/>
    </row>
    <row r="3072" spans="1:9" ht="15.75" x14ac:dyDescent="0.25">
      <c r="A3072" s="70">
        <v>42821</v>
      </c>
      <c r="B3072" s="71" t="s">
        <v>10905</v>
      </c>
      <c r="C3072" s="20">
        <v>105850</v>
      </c>
      <c r="D3072" s="4" t="s">
        <v>99</v>
      </c>
      <c r="E3072" s="17">
        <v>1610</v>
      </c>
      <c r="F3072" s="78">
        <v>42821</v>
      </c>
      <c r="G3072" s="17">
        <f t="shared" si="95"/>
        <v>1610</v>
      </c>
      <c r="H3072" s="17">
        <f t="shared" si="96"/>
        <v>0</v>
      </c>
      <c r="I3072" s="21"/>
    </row>
    <row r="3073" spans="1:9" ht="15.75" x14ac:dyDescent="0.25">
      <c r="A3073" s="70">
        <v>42821</v>
      </c>
      <c r="B3073" s="71" t="s">
        <v>10906</v>
      </c>
      <c r="C3073" s="20">
        <v>105851</v>
      </c>
      <c r="D3073" s="4" t="s">
        <v>268</v>
      </c>
      <c r="E3073" s="17">
        <v>14896.2</v>
      </c>
      <c r="F3073" s="78">
        <v>42823</v>
      </c>
      <c r="G3073" s="17">
        <f t="shared" si="95"/>
        <v>14896.2</v>
      </c>
      <c r="H3073" s="17">
        <f t="shared" si="96"/>
        <v>0</v>
      </c>
      <c r="I3073" s="21"/>
    </row>
    <row r="3074" spans="1:9" ht="15.75" x14ac:dyDescent="0.25">
      <c r="A3074" s="70">
        <v>42821</v>
      </c>
      <c r="B3074" s="71" t="s">
        <v>10907</v>
      </c>
      <c r="C3074" s="20">
        <v>105852</v>
      </c>
      <c r="D3074" s="4" t="s">
        <v>281</v>
      </c>
      <c r="E3074" s="17">
        <v>1726.8</v>
      </c>
      <c r="F3074" s="78">
        <v>42821</v>
      </c>
      <c r="G3074" s="17">
        <f t="shared" si="95"/>
        <v>1726.8</v>
      </c>
      <c r="H3074" s="17">
        <f t="shared" si="96"/>
        <v>0</v>
      </c>
      <c r="I3074" s="21"/>
    </row>
    <row r="3075" spans="1:9" ht="15.75" x14ac:dyDescent="0.25">
      <c r="A3075" s="70">
        <v>42821</v>
      </c>
      <c r="B3075" s="71" t="s">
        <v>10908</v>
      </c>
      <c r="C3075" s="20">
        <v>105853</v>
      </c>
      <c r="D3075" s="4" t="s">
        <v>405</v>
      </c>
      <c r="E3075" s="17">
        <v>4956</v>
      </c>
      <c r="F3075" s="78">
        <v>42821</v>
      </c>
      <c r="G3075" s="17">
        <f t="shared" si="95"/>
        <v>4956</v>
      </c>
      <c r="H3075" s="17">
        <f t="shared" si="96"/>
        <v>0</v>
      </c>
      <c r="I3075" s="21"/>
    </row>
    <row r="3076" spans="1:9" ht="15.75" x14ac:dyDescent="0.25">
      <c r="A3076" s="70">
        <v>42821</v>
      </c>
      <c r="B3076" s="71" t="s">
        <v>10909</v>
      </c>
      <c r="C3076" s="20">
        <v>105854</v>
      </c>
      <c r="D3076" s="4" t="s">
        <v>432</v>
      </c>
      <c r="E3076" s="17">
        <v>14094.3</v>
      </c>
      <c r="F3076" s="78">
        <v>42823</v>
      </c>
      <c r="G3076" s="17">
        <f t="shared" ref="G3076:G3139" si="97">E3076</f>
        <v>14094.3</v>
      </c>
      <c r="H3076" s="17">
        <f t="shared" ref="H3076:H3139" si="98">E3076-G3076</f>
        <v>0</v>
      </c>
      <c r="I3076" s="21"/>
    </row>
    <row r="3077" spans="1:9" ht="15.75" x14ac:dyDescent="0.25">
      <c r="A3077" s="70">
        <v>42821</v>
      </c>
      <c r="B3077" s="71" t="s">
        <v>10910</v>
      </c>
      <c r="C3077" s="20">
        <v>105855</v>
      </c>
      <c r="D3077" s="4" t="s">
        <v>531</v>
      </c>
      <c r="E3077" s="17">
        <v>31800.2</v>
      </c>
      <c r="F3077" s="78">
        <v>42822</v>
      </c>
      <c r="G3077" s="17">
        <f t="shared" si="97"/>
        <v>31800.2</v>
      </c>
      <c r="H3077" s="17">
        <f t="shared" si="98"/>
        <v>0</v>
      </c>
      <c r="I3077" s="21"/>
    </row>
    <row r="3078" spans="1:9" ht="15.75" x14ac:dyDescent="0.25">
      <c r="A3078" s="70">
        <v>42821</v>
      </c>
      <c r="B3078" s="71" t="s">
        <v>10911</v>
      </c>
      <c r="C3078" s="20">
        <v>105856</v>
      </c>
      <c r="D3078" s="4" t="s">
        <v>109</v>
      </c>
      <c r="E3078" s="17">
        <v>3763.2</v>
      </c>
      <c r="F3078" s="78">
        <v>42821</v>
      </c>
      <c r="G3078" s="17">
        <f t="shared" si="97"/>
        <v>3763.2</v>
      </c>
      <c r="H3078" s="17">
        <f t="shared" si="98"/>
        <v>0</v>
      </c>
      <c r="I3078" s="21"/>
    </row>
    <row r="3079" spans="1:9" ht="15.75" x14ac:dyDescent="0.25">
      <c r="A3079" s="70">
        <v>42821</v>
      </c>
      <c r="B3079" s="71" t="s">
        <v>10912</v>
      </c>
      <c r="C3079" s="20">
        <v>105857</v>
      </c>
      <c r="D3079" s="4" t="s">
        <v>83</v>
      </c>
      <c r="E3079" s="17">
        <v>3144</v>
      </c>
      <c r="F3079" s="78">
        <v>42821</v>
      </c>
      <c r="G3079" s="17">
        <f t="shared" si="97"/>
        <v>3144</v>
      </c>
      <c r="H3079" s="17">
        <f t="shared" si="98"/>
        <v>0</v>
      </c>
      <c r="I3079" s="21"/>
    </row>
    <row r="3080" spans="1:9" ht="15.75" x14ac:dyDescent="0.25">
      <c r="A3080" s="70">
        <v>42821</v>
      </c>
      <c r="B3080" s="71" t="s">
        <v>10913</v>
      </c>
      <c r="C3080" s="20">
        <v>105858</v>
      </c>
      <c r="D3080" s="4" t="s">
        <v>291</v>
      </c>
      <c r="E3080" s="17">
        <v>2112</v>
      </c>
      <c r="F3080" s="78">
        <v>42821</v>
      </c>
      <c r="G3080" s="17">
        <f t="shared" si="97"/>
        <v>2112</v>
      </c>
      <c r="H3080" s="17">
        <f t="shared" si="98"/>
        <v>0</v>
      </c>
      <c r="I3080" s="21"/>
    </row>
    <row r="3081" spans="1:9" ht="15.75" x14ac:dyDescent="0.25">
      <c r="A3081" s="70">
        <v>42821</v>
      </c>
      <c r="B3081" s="71" t="s">
        <v>10914</v>
      </c>
      <c r="C3081" s="20">
        <v>105859</v>
      </c>
      <c r="D3081" s="4" t="s">
        <v>1259</v>
      </c>
      <c r="E3081" s="17">
        <v>1596.2</v>
      </c>
      <c r="F3081" s="78">
        <v>42821</v>
      </c>
      <c r="G3081" s="17">
        <f t="shared" si="97"/>
        <v>1596.2</v>
      </c>
      <c r="H3081" s="17">
        <f t="shared" si="98"/>
        <v>0</v>
      </c>
      <c r="I3081" s="21"/>
    </row>
    <row r="3082" spans="1:9" ht="15.75" x14ac:dyDescent="0.25">
      <c r="A3082" s="70">
        <v>42821</v>
      </c>
      <c r="B3082" s="71" t="s">
        <v>10915</v>
      </c>
      <c r="C3082" s="20">
        <v>105860</v>
      </c>
      <c r="D3082" s="4" t="s">
        <v>88</v>
      </c>
      <c r="E3082" s="17">
        <v>5814.4</v>
      </c>
      <c r="F3082" s="78">
        <v>42821</v>
      </c>
      <c r="G3082" s="17">
        <f t="shared" si="97"/>
        <v>5814.4</v>
      </c>
      <c r="H3082" s="17">
        <f t="shared" si="98"/>
        <v>0</v>
      </c>
      <c r="I3082" s="21"/>
    </row>
    <row r="3083" spans="1:9" ht="15.75" x14ac:dyDescent="0.25">
      <c r="A3083" s="70">
        <v>42821</v>
      </c>
      <c r="B3083" s="71" t="s">
        <v>10916</v>
      </c>
      <c r="C3083" s="20">
        <v>105861</v>
      </c>
      <c r="D3083" s="4" t="s">
        <v>168</v>
      </c>
      <c r="E3083" s="17">
        <v>3966.8</v>
      </c>
      <c r="F3083" s="78">
        <v>42828</v>
      </c>
      <c r="G3083" s="17">
        <f t="shared" si="97"/>
        <v>3966.8</v>
      </c>
      <c r="H3083" s="17">
        <f t="shared" si="98"/>
        <v>0</v>
      </c>
      <c r="I3083" s="21"/>
    </row>
    <row r="3084" spans="1:9" ht="15.75" x14ac:dyDescent="0.25">
      <c r="A3084" s="70">
        <v>42821</v>
      </c>
      <c r="B3084" s="71" t="s">
        <v>10917</v>
      </c>
      <c r="C3084" s="20">
        <v>105862</v>
      </c>
      <c r="D3084" s="4" t="s">
        <v>149</v>
      </c>
      <c r="E3084" s="17">
        <v>6569.9</v>
      </c>
      <c r="F3084" s="78">
        <v>42821</v>
      </c>
      <c r="G3084" s="17">
        <f t="shared" si="97"/>
        <v>6569.9</v>
      </c>
      <c r="H3084" s="17">
        <f t="shared" si="98"/>
        <v>0</v>
      </c>
      <c r="I3084" s="21"/>
    </row>
    <row r="3085" spans="1:9" ht="15.75" x14ac:dyDescent="0.25">
      <c r="A3085" s="70">
        <v>42821</v>
      </c>
      <c r="B3085" s="71" t="s">
        <v>10918</v>
      </c>
      <c r="C3085" s="20">
        <v>105863</v>
      </c>
      <c r="D3085" s="4" t="s">
        <v>405</v>
      </c>
      <c r="E3085" s="17">
        <v>2765</v>
      </c>
      <c r="F3085" s="78">
        <v>42821</v>
      </c>
      <c r="G3085" s="17">
        <f t="shared" si="97"/>
        <v>2765</v>
      </c>
      <c r="H3085" s="17">
        <f t="shared" si="98"/>
        <v>0</v>
      </c>
      <c r="I3085" s="21"/>
    </row>
    <row r="3086" spans="1:9" ht="15.75" x14ac:dyDescent="0.25">
      <c r="A3086" s="70">
        <v>42821</v>
      </c>
      <c r="B3086" s="71" t="s">
        <v>10919</v>
      </c>
      <c r="C3086" s="20">
        <v>105864</v>
      </c>
      <c r="D3086" s="4" t="s">
        <v>876</v>
      </c>
      <c r="E3086" s="17">
        <v>1716.8</v>
      </c>
      <c r="F3086" s="78">
        <v>42825</v>
      </c>
      <c r="G3086" s="17">
        <f t="shared" si="97"/>
        <v>1716.8</v>
      </c>
      <c r="H3086" s="17">
        <f t="shared" si="98"/>
        <v>0</v>
      </c>
      <c r="I3086" s="21"/>
    </row>
    <row r="3087" spans="1:9" ht="15.75" x14ac:dyDescent="0.25">
      <c r="A3087" s="70">
        <v>42821</v>
      </c>
      <c r="B3087" s="71" t="s">
        <v>10920</v>
      </c>
      <c r="C3087" s="20">
        <v>105865</v>
      </c>
      <c r="D3087" s="4" t="s">
        <v>30</v>
      </c>
      <c r="E3087" s="17">
        <v>7321.45</v>
      </c>
      <c r="F3087" s="78">
        <v>42823</v>
      </c>
      <c r="G3087" s="17">
        <f t="shared" si="97"/>
        <v>7321.45</v>
      </c>
      <c r="H3087" s="17">
        <f t="shared" si="98"/>
        <v>0</v>
      </c>
      <c r="I3087" s="21"/>
    </row>
    <row r="3088" spans="1:9" ht="15.75" x14ac:dyDescent="0.25">
      <c r="A3088" s="70">
        <v>42821</v>
      </c>
      <c r="B3088" s="71" t="s">
        <v>10921</v>
      </c>
      <c r="C3088" s="20">
        <v>105866</v>
      </c>
      <c r="D3088" s="4" t="s">
        <v>270</v>
      </c>
      <c r="E3088" s="17">
        <v>3101.2</v>
      </c>
      <c r="F3088" s="83" t="s">
        <v>11506</v>
      </c>
      <c r="G3088" s="22">
        <f>1600+1501.2</f>
        <v>3101.2</v>
      </c>
      <c r="H3088" s="22">
        <f t="shared" si="98"/>
        <v>0</v>
      </c>
      <c r="I3088" s="21"/>
    </row>
    <row r="3089" spans="1:9" ht="15.75" x14ac:dyDescent="0.25">
      <c r="A3089" s="70">
        <v>42821</v>
      </c>
      <c r="B3089" s="71" t="s">
        <v>10922</v>
      </c>
      <c r="C3089" s="20">
        <v>105867</v>
      </c>
      <c r="D3089" s="4" t="s">
        <v>272</v>
      </c>
      <c r="E3089" s="17">
        <v>5313</v>
      </c>
      <c r="F3089" s="78">
        <v>42823</v>
      </c>
      <c r="G3089" s="17">
        <f t="shared" si="97"/>
        <v>5313</v>
      </c>
      <c r="H3089" s="17">
        <f t="shared" si="98"/>
        <v>0</v>
      </c>
      <c r="I3089" s="21"/>
    </row>
    <row r="3090" spans="1:9" ht="15.75" x14ac:dyDescent="0.25">
      <c r="A3090" s="70">
        <v>42821</v>
      </c>
      <c r="B3090" s="71" t="s">
        <v>10923</v>
      </c>
      <c r="C3090" s="20">
        <v>105868</v>
      </c>
      <c r="D3090" s="4" t="s">
        <v>133</v>
      </c>
      <c r="E3090" s="17">
        <v>13497.5</v>
      </c>
      <c r="F3090" s="78">
        <v>42828</v>
      </c>
      <c r="G3090" s="17">
        <f t="shared" si="97"/>
        <v>13497.5</v>
      </c>
      <c r="H3090" s="17">
        <f t="shared" si="98"/>
        <v>0</v>
      </c>
      <c r="I3090" s="21"/>
    </row>
    <row r="3091" spans="1:9" ht="15.75" x14ac:dyDescent="0.25">
      <c r="A3091" s="70">
        <v>42821</v>
      </c>
      <c r="B3091" s="71" t="s">
        <v>10924</v>
      </c>
      <c r="C3091" s="20">
        <v>105869</v>
      </c>
      <c r="D3091" s="15" t="s">
        <v>122</v>
      </c>
      <c r="E3091" s="16">
        <v>0</v>
      </c>
      <c r="F3091" s="145" t="s">
        <v>95</v>
      </c>
      <c r="G3091" s="16">
        <f t="shared" si="97"/>
        <v>0</v>
      </c>
      <c r="H3091" s="16">
        <f t="shared" si="98"/>
        <v>0</v>
      </c>
      <c r="I3091" s="21"/>
    </row>
    <row r="3092" spans="1:9" ht="15.75" x14ac:dyDescent="0.25">
      <c r="A3092" s="70">
        <v>42821</v>
      </c>
      <c r="B3092" s="71" t="s">
        <v>10925</v>
      </c>
      <c r="C3092" s="20">
        <v>105870</v>
      </c>
      <c r="D3092" s="4" t="s">
        <v>133</v>
      </c>
      <c r="E3092" s="17">
        <v>40</v>
      </c>
      <c r="F3092" s="78">
        <v>42821</v>
      </c>
      <c r="G3092" s="17">
        <f t="shared" si="97"/>
        <v>40</v>
      </c>
      <c r="H3092" s="17">
        <f t="shared" si="98"/>
        <v>0</v>
      </c>
      <c r="I3092" s="21"/>
    </row>
    <row r="3093" spans="1:9" ht="15.75" x14ac:dyDescent="0.25">
      <c r="A3093" s="70">
        <v>42821</v>
      </c>
      <c r="B3093" s="71" t="s">
        <v>10926</v>
      </c>
      <c r="C3093" s="20">
        <v>105871</v>
      </c>
      <c r="D3093" s="15" t="s">
        <v>30</v>
      </c>
      <c r="E3093" s="16">
        <v>0</v>
      </c>
      <c r="F3093" s="145" t="s">
        <v>95</v>
      </c>
      <c r="G3093" s="16">
        <f t="shared" si="97"/>
        <v>0</v>
      </c>
      <c r="H3093" s="16">
        <f t="shared" si="98"/>
        <v>0</v>
      </c>
      <c r="I3093" s="21"/>
    </row>
    <row r="3094" spans="1:9" ht="15.75" x14ac:dyDescent="0.25">
      <c r="A3094" s="70">
        <v>42821</v>
      </c>
      <c r="B3094" s="71" t="s">
        <v>10927</v>
      </c>
      <c r="C3094" s="20">
        <v>105872</v>
      </c>
      <c r="D3094" s="4" t="s">
        <v>10</v>
      </c>
      <c r="E3094" s="17">
        <v>223159.4</v>
      </c>
      <c r="F3094" s="78">
        <v>42824</v>
      </c>
      <c r="G3094" s="17">
        <f t="shared" si="97"/>
        <v>223159.4</v>
      </c>
      <c r="H3094" s="17">
        <f t="shared" si="98"/>
        <v>0</v>
      </c>
      <c r="I3094" s="21"/>
    </row>
    <row r="3095" spans="1:9" ht="15.75" x14ac:dyDescent="0.25">
      <c r="A3095" s="70">
        <v>42821</v>
      </c>
      <c r="B3095" s="71" t="s">
        <v>10928</v>
      </c>
      <c r="C3095" s="20">
        <v>105873</v>
      </c>
      <c r="D3095" s="4" t="s">
        <v>125</v>
      </c>
      <c r="E3095" s="17">
        <v>6706</v>
      </c>
      <c r="F3095" s="78">
        <v>42822</v>
      </c>
      <c r="G3095" s="17">
        <f t="shared" si="97"/>
        <v>6706</v>
      </c>
      <c r="H3095" s="17">
        <f t="shared" si="98"/>
        <v>0</v>
      </c>
      <c r="I3095" s="21"/>
    </row>
    <row r="3096" spans="1:9" ht="15.75" x14ac:dyDescent="0.25">
      <c r="A3096" s="70">
        <v>42821</v>
      </c>
      <c r="B3096" s="71" t="s">
        <v>10929</v>
      </c>
      <c r="C3096" s="20">
        <v>105874</v>
      </c>
      <c r="D3096" s="4" t="s">
        <v>1160</v>
      </c>
      <c r="E3096" s="17">
        <v>2239.1999999999998</v>
      </c>
      <c r="F3096" s="78">
        <v>42821</v>
      </c>
      <c r="G3096" s="17">
        <f t="shared" si="97"/>
        <v>2239.1999999999998</v>
      </c>
      <c r="H3096" s="17">
        <f t="shared" si="98"/>
        <v>0</v>
      </c>
      <c r="I3096" s="21"/>
    </row>
    <row r="3097" spans="1:9" ht="15.75" x14ac:dyDescent="0.25">
      <c r="A3097" s="70">
        <v>42821</v>
      </c>
      <c r="B3097" s="71" t="s">
        <v>10930</v>
      </c>
      <c r="C3097" s="20">
        <v>105875</v>
      </c>
      <c r="D3097" s="4" t="s">
        <v>10</v>
      </c>
      <c r="E3097" s="17">
        <v>30116.5</v>
      </c>
      <c r="F3097" s="78">
        <v>42824</v>
      </c>
      <c r="G3097" s="17">
        <f t="shared" si="97"/>
        <v>30116.5</v>
      </c>
      <c r="H3097" s="17">
        <f t="shared" si="98"/>
        <v>0</v>
      </c>
      <c r="I3097" s="21"/>
    </row>
    <row r="3098" spans="1:9" ht="15.75" x14ac:dyDescent="0.25">
      <c r="A3098" s="70">
        <v>42821</v>
      </c>
      <c r="B3098" s="71" t="s">
        <v>10931</v>
      </c>
      <c r="C3098" s="20">
        <v>105876</v>
      </c>
      <c r="D3098" s="4" t="s">
        <v>30</v>
      </c>
      <c r="E3098" s="17">
        <v>1466.4</v>
      </c>
      <c r="F3098" s="78">
        <v>42821</v>
      </c>
      <c r="G3098" s="17">
        <f t="shared" si="97"/>
        <v>1466.4</v>
      </c>
      <c r="H3098" s="17">
        <f t="shared" si="98"/>
        <v>0</v>
      </c>
      <c r="I3098" s="21"/>
    </row>
    <row r="3099" spans="1:9" ht="15.75" x14ac:dyDescent="0.25">
      <c r="A3099" s="70">
        <v>42821</v>
      </c>
      <c r="B3099" s="71" t="s">
        <v>10932</v>
      </c>
      <c r="C3099" s="20">
        <v>105877</v>
      </c>
      <c r="D3099" s="4" t="s">
        <v>470</v>
      </c>
      <c r="E3099" s="17">
        <v>189</v>
      </c>
      <c r="F3099" s="78">
        <v>42821</v>
      </c>
      <c r="G3099" s="17">
        <f t="shared" si="97"/>
        <v>189</v>
      </c>
      <c r="H3099" s="17">
        <f t="shared" si="98"/>
        <v>0</v>
      </c>
      <c r="I3099" s="21"/>
    </row>
    <row r="3100" spans="1:9" ht="15.75" x14ac:dyDescent="0.25">
      <c r="A3100" s="70">
        <v>42821</v>
      </c>
      <c r="B3100" s="71" t="s">
        <v>10933</v>
      </c>
      <c r="C3100" s="20">
        <v>105878</v>
      </c>
      <c r="D3100" s="4" t="s">
        <v>131</v>
      </c>
      <c r="E3100" s="17">
        <v>8560.7999999999993</v>
      </c>
      <c r="F3100" s="78">
        <v>42821</v>
      </c>
      <c r="G3100" s="17">
        <f t="shared" si="97"/>
        <v>8560.7999999999993</v>
      </c>
      <c r="H3100" s="17">
        <f t="shared" si="98"/>
        <v>0</v>
      </c>
      <c r="I3100" s="21"/>
    </row>
    <row r="3101" spans="1:9" ht="15.75" x14ac:dyDescent="0.25">
      <c r="A3101" s="70">
        <v>42821</v>
      </c>
      <c r="B3101" s="71" t="s">
        <v>10934</v>
      </c>
      <c r="C3101" s="20">
        <v>105879</v>
      </c>
      <c r="D3101" s="4" t="s">
        <v>30</v>
      </c>
      <c r="E3101" s="17">
        <v>148.4</v>
      </c>
      <c r="F3101" s="78">
        <v>42821</v>
      </c>
      <c r="G3101" s="17">
        <f t="shared" si="97"/>
        <v>148.4</v>
      </c>
      <c r="H3101" s="17">
        <f t="shared" si="98"/>
        <v>0</v>
      </c>
      <c r="I3101" s="21"/>
    </row>
    <row r="3102" spans="1:9" ht="15.75" x14ac:dyDescent="0.25">
      <c r="A3102" s="70">
        <v>42821</v>
      </c>
      <c r="B3102" s="71" t="s">
        <v>10935</v>
      </c>
      <c r="C3102" s="20">
        <v>105880</v>
      </c>
      <c r="D3102" s="4" t="s">
        <v>10</v>
      </c>
      <c r="E3102" s="17">
        <v>48464</v>
      </c>
      <c r="F3102" s="78">
        <v>42824</v>
      </c>
      <c r="G3102" s="17">
        <f t="shared" si="97"/>
        <v>48464</v>
      </c>
      <c r="H3102" s="17">
        <f t="shared" si="98"/>
        <v>0</v>
      </c>
      <c r="I3102" s="21"/>
    </row>
    <row r="3103" spans="1:9" ht="15.75" x14ac:dyDescent="0.25">
      <c r="A3103" s="70">
        <v>42821</v>
      </c>
      <c r="B3103" s="71" t="s">
        <v>10936</v>
      </c>
      <c r="C3103" s="20">
        <v>105881</v>
      </c>
      <c r="D3103" s="4" t="s">
        <v>1830</v>
      </c>
      <c r="E3103" s="17">
        <v>11082</v>
      </c>
      <c r="F3103" s="78">
        <v>42821</v>
      </c>
      <c r="G3103" s="17">
        <f t="shared" si="97"/>
        <v>11082</v>
      </c>
      <c r="H3103" s="17">
        <f t="shared" si="98"/>
        <v>0</v>
      </c>
      <c r="I3103" s="21"/>
    </row>
    <row r="3104" spans="1:9" ht="15.75" x14ac:dyDescent="0.25">
      <c r="A3104" s="70">
        <v>42821</v>
      </c>
      <c r="B3104" s="71" t="s">
        <v>10937</v>
      </c>
      <c r="C3104" s="20">
        <v>105882</v>
      </c>
      <c r="D3104" s="4" t="s">
        <v>2510</v>
      </c>
      <c r="E3104" s="17">
        <v>1054.8</v>
      </c>
      <c r="F3104" s="78">
        <v>42821</v>
      </c>
      <c r="G3104" s="17">
        <f t="shared" si="97"/>
        <v>1054.8</v>
      </c>
      <c r="H3104" s="17">
        <f t="shared" si="98"/>
        <v>0</v>
      </c>
      <c r="I3104" s="21"/>
    </row>
    <row r="3105" spans="1:9" ht="15.75" x14ac:dyDescent="0.25">
      <c r="A3105" s="70">
        <v>42821</v>
      </c>
      <c r="B3105" s="71" t="s">
        <v>10938</v>
      </c>
      <c r="C3105" s="20">
        <v>105883</v>
      </c>
      <c r="D3105" s="4" t="s">
        <v>1830</v>
      </c>
      <c r="E3105" s="17">
        <v>11620</v>
      </c>
      <c r="F3105" s="78">
        <v>42821</v>
      </c>
      <c r="G3105" s="17">
        <f t="shared" si="97"/>
        <v>11620</v>
      </c>
      <c r="H3105" s="17">
        <f t="shared" si="98"/>
        <v>0</v>
      </c>
      <c r="I3105" s="21"/>
    </row>
    <row r="3106" spans="1:9" ht="15.75" x14ac:dyDescent="0.25">
      <c r="A3106" s="70">
        <v>42821</v>
      </c>
      <c r="B3106" s="71" t="s">
        <v>10939</v>
      </c>
      <c r="C3106" s="20">
        <v>105884</v>
      </c>
      <c r="D3106" s="4" t="s">
        <v>305</v>
      </c>
      <c r="E3106" s="17">
        <v>2654.3</v>
      </c>
      <c r="F3106" s="78">
        <v>42824</v>
      </c>
      <c r="G3106" s="17">
        <f t="shared" si="97"/>
        <v>2654.3</v>
      </c>
      <c r="H3106" s="17">
        <f t="shared" si="98"/>
        <v>0</v>
      </c>
      <c r="I3106" s="21"/>
    </row>
    <row r="3107" spans="1:9" ht="15.75" x14ac:dyDescent="0.25">
      <c r="A3107" s="70">
        <v>42821</v>
      </c>
      <c r="B3107" s="71" t="s">
        <v>10940</v>
      </c>
      <c r="C3107" s="20">
        <v>105885</v>
      </c>
      <c r="D3107" s="4" t="s">
        <v>476</v>
      </c>
      <c r="E3107" s="17">
        <v>16100.9</v>
      </c>
      <c r="F3107" s="78">
        <v>42824</v>
      </c>
      <c r="G3107" s="17">
        <f t="shared" si="97"/>
        <v>16100.9</v>
      </c>
      <c r="H3107" s="17">
        <f t="shared" si="98"/>
        <v>0</v>
      </c>
      <c r="I3107" s="21"/>
    </row>
    <row r="3108" spans="1:9" ht="15.75" x14ac:dyDescent="0.25">
      <c r="A3108" s="70">
        <v>42821</v>
      </c>
      <c r="B3108" s="71" t="s">
        <v>10941</v>
      </c>
      <c r="C3108" s="20">
        <v>105886</v>
      </c>
      <c r="D3108" s="4" t="s">
        <v>159</v>
      </c>
      <c r="E3108" s="17">
        <v>8800</v>
      </c>
      <c r="F3108" s="78">
        <v>42822</v>
      </c>
      <c r="G3108" s="17">
        <f t="shared" si="97"/>
        <v>8800</v>
      </c>
      <c r="H3108" s="17">
        <f t="shared" si="98"/>
        <v>0</v>
      </c>
      <c r="I3108" s="21"/>
    </row>
    <row r="3109" spans="1:9" ht="15.75" x14ac:dyDescent="0.25">
      <c r="A3109" s="70">
        <v>42821</v>
      </c>
      <c r="B3109" s="71" t="s">
        <v>10942</v>
      </c>
      <c r="C3109" s="20">
        <v>105887</v>
      </c>
      <c r="D3109" s="4" t="s">
        <v>176</v>
      </c>
      <c r="E3109" s="17">
        <v>929.2</v>
      </c>
      <c r="F3109" s="78">
        <v>42823</v>
      </c>
      <c r="G3109" s="17">
        <f t="shared" si="97"/>
        <v>929.2</v>
      </c>
      <c r="H3109" s="17">
        <f t="shared" si="98"/>
        <v>0</v>
      </c>
      <c r="I3109" s="21"/>
    </row>
    <row r="3110" spans="1:9" ht="15.75" x14ac:dyDescent="0.25">
      <c r="A3110" s="70">
        <v>42821</v>
      </c>
      <c r="B3110" s="71" t="s">
        <v>10943</v>
      </c>
      <c r="C3110" s="20">
        <v>105888</v>
      </c>
      <c r="D3110" s="4" t="s">
        <v>472</v>
      </c>
      <c r="E3110" s="17">
        <v>16674.2</v>
      </c>
      <c r="F3110" s="78">
        <v>42822</v>
      </c>
      <c r="G3110" s="17">
        <f t="shared" si="97"/>
        <v>16674.2</v>
      </c>
      <c r="H3110" s="17">
        <f t="shared" si="98"/>
        <v>0</v>
      </c>
      <c r="I3110" s="21"/>
    </row>
    <row r="3111" spans="1:9" ht="15.75" x14ac:dyDescent="0.25">
      <c r="A3111" s="70">
        <v>42821</v>
      </c>
      <c r="B3111" s="71" t="s">
        <v>10944</v>
      </c>
      <c r="C3111" s="20">
        <v>105889</v>
      </c>
      <c r="D3111" s="4" t="s">
        <v>329</v>
      </c>
      <c r="E3111" s="17">
        <v>553.6</v>
      </c>
      <c r="F3111" s="78">
        <v>42821</v>
      </c>
      <c r="G3111" s="17">
        <f t="shared" si="97"/>
        <v>553.6</v>
      </c>
      <c r="H3111" s="17">
        <f t="shared" si="98"/>
        <v>0</v>
      </c>
      <c r="I3111" s="21"/>
    </row>
    <row r="3112" spans="1:9" ht="15.75" x14ac:dyDescent="0.25">
      <c r="A3112" s="70">
        <v>42821</v>
      </c>
      <c r="B3112" s="71" t="s">
        <v>10945</v>
      </c>
      <c r="C3112" s="20">
        <v>105890</v>
      </c>
      <c r="D3112" s="4" t="s">
        <v>879</v>
      </c>
      <c r="E3112" s="17">
        <v>1102.8</v>
      </c>
      <c r="F3112" s="78">
        <v>42821</v>
      </c>
      <c r="G3112" s="17">
        <f t="shared" si="97"/>
        <v>1102.8</v>
      </c>
      <c r="H3112" s="17">
        <f t="shared" si="98"/>
        <v>0</v>
      </c>
      <c r="I3112" s="21"/>
    </row>
    <row r="3113" spans="1:9" ht="15.75" x14ac:dyDescent="0.25">
      <c r="A3113" s="70">
        <v>42821</v>
      </c>
      <c r="B3113" s="71" t="s">
        <v>10946</v>
      </c>
      <c r="C3113" s="20">
        <v>105891</v>
      </c>
      <c r="D3113" s="4" t="s">
        <v>2240</v>
      </c>
      <c r="E3113" s="17">
        <v>4589.2</v>
      </c>
      <c r="F3113" s="78">
        <v>42821</v>
      </c>
      <c r="G3113" s="17">
        <f t="shared" si="97"/>
        <v>4589.2</v>
      </c>
      <c r="H3113" s="17">
        <f t="shared" si="98"/>
        <v>0</v>
      </c>
      <c r="I3113" s="21"/>
    </row>
    <row r="3114" spans="1:9" ht="15.75" x14ac:dyDescent="0.25">
      <c r="A3114" s="70">
        <v>42821</v>
      </c>
      <c r="B3114" s="71" t="s">
        <v>10947</v>
      </c>
      <c r="C3114" s="20">
        <v>105892</v>
      </c>
      <c r="D3114" s="4" t="s">
        <v>35</v>
      </c>
      <c r="E3114" s="17">
        <v>8596.1</v>
      </c>
      <c r="F3114" s="78">
        <v>42824</v>
      </c>
      <c r="G3114" s="17">
        <f t="shared" si="97"/>
        <v>8596.1</v>
      </c>
      <c r="H3114" s="17">
        <f t="shared" si="98"/>
        <v>0</v>
      </c>
      <c r="I3114" s="21"/>
    </row>
    <row r="3115" spans="1:9" ht="15.75" x14ac:dyDescent="0.25">
      <c r="A3115" s="70">
        <v>42821</v>
      </c>
      <c r="B3115" s="71" t="s">
        <v>10948</v>
      </c>
      <c r="C3115" s="20">
        <v>105893</v>
      </c>
      <c r="D3115" s="4" t="s">
        <v>38</v>
      </c>
      <c r="E3115" s="17">
        <v>3118.85</v>
      </c>
      <c r="F3115" s="144" t="s">
        <v>10949</v>
      </c>
      <c r="G3115" s="26">
        <f>2118+1000.85</f>
        <v>3118.85</v>
      </c>
      <c r="H3115" s="26">
        <f t="shared" si="98"/>
        <v>0</v>
      </c>
      <c r="I3115" s="21"/>
    </row>
    <row r="3116" spans="1:9" ht="15.75" x14ac:dyDescent="0.25">
      <c r="A3116" s="70">
        <v>42821</v>
      </c>
      <c r="B3116" s="71" t="s">
        <v>10950</v>
      </c>
      <c r="C3116" s="20">
        <v>105894</v>
      </c>
      <c r="D3116" s="4" t="s">
        <v>32</v>
      </c>
      <c r="E3116" s="17">
        <v>2720.2</v>
      </c>
      <c r="F3116" s="78">
        <v>42826</v>
      </c>
      <c r="G3116" s="17">
        <f t="shared" si="97"/>
        <v>2720.2</v>
      </c>
      <c r="H3116" s="17">
        <f t="shared" si="98"/>
        <v>0</v>
      </c>
      <c r="I3116" s="21"/>
    </row>
    <row r="3117" spans="1:9" ht="15.75" x14ac:dyDescent="0.25">
      <c r="A3117" s="70">
        <v>42821</v>
      </c>
      <c r="B3117" s="71" t="s">
        <v>10951</v>
      </c>
      <c r="C3117" s="20">
        <v>105895</v>
      </c>
      <c r="D3117" s="4" t="s">
        <v>231</v>
      </c>
      <c r="E3117" s="17">
        <v>5426.4</v>
      </c>
      <c r="F3117" s="78">
        <v>42822</v>
      </c>
      <c r="G3117" s="17">
        <f t="shared" si="97"/>
        <v>5426.4</v>
      </c>
      <c r="H3117" s="17">
        <f t="shared" si="98"/>
        <v>0</v>
      </c>
      <c r="I3117" s="21"/>
    </row>
    <row r="3118" spans="1:9" ht="15.75" x14ac:dyDescent="0.25">
      <c r="A3118" s="70">
        <v>42821</v>
      </c>
      <c r="B3118" s="71" t="s">
        <v>10952</v>
      </c>
      <c r="C3118" s="20">
        <v>105896</v>
      </c>
      <c r="D3118" s="4" t="s">
        <v>220</v>
      </c>
      <c r="E3118" s="17">
        <v>1824</v>
      </c>
      <c r="F3118" s="78">
        <v>42821</v>
      </c>
      <c r="G3118" s="17">
        <f t="shared" si="97"/>
        <v>1824</v>
      </c>
      <c r="H3118" s="17">
        <f t="shared" si="98"/>
        <v>0</v>
      </c>
      <c r="I3118" s="21"/>
    </row>
    <row r="3119" spans="1:9" ht="15.75" x14ac:dyDescent="0.25">
      <c r="A3119" s="70">
        <v>42821</v>
      </c>
      <c r="B3119" s="71" t="s">
        <v>10953</v>
      </c>
      <c r="C3119" s="20">
        <v>105897</v>
      </c>
      <c r="D3119" s="4" t="s">
        <v>30</v>
      </c>
      <c r="E3119" s="17">
        <v>1271.2</v>
      </c>
      <c r="F3119" s="78">
        <v>42821</v>
      </c>
      <c r="G3119" s="17">
        <f t="shared" si="97"/>
        <v>1271.2</v>
      </c>
      <c r="H3119" s="17">
        <f t="shared" si="98"/>
        <v>0</v>
      </c>
      <c r="I3119" s="21"/>
    </row>
    <row r="3120" spans="1:9" ht="15.75" x14ac:dyDescent="0.25">
      <c r="A3120" s="70">
        <v>42821</v>
      </c>
      <c r="B3120" s="71" t="s">
        <v>10954</v>
      </c>
      <c r="C3120" s="20">
        <v>105898</v>
      </c>
      <c r="D3120" s="4" t="s">
        <v>1325</v>
      </c>
      <c r="E3120" s="17">
        <v>3185.2</v>
      </c>
      <c r="F3120" s="78">
        <v>42821</v>
      </c>
      <c r="G3120" s="17">
        <f t="shared" si="97"/>
        <v>3185.2</v>
      </c>
      <c r="H3120" s="17">
        <f t="shared" si="98"/>
        <v>0</v>
      </c>
      <c r="I3120" s="21"/>
    </row>
    <row r="3121" spans="1:9" ht="15.75" x14ac:dyDescent="0.25">
      <c r="A3121" s="70">
        <v>42821</v>
      </c>
      <c r="B3121" s="71" t="s">
        <v>10955</v>
      </c>
      <c r="C3121" s="20">
        <v>105899</v>
      </c>
      <c r="D3121" s="4" t="s">
        <v>609</v>
      </c>
      <c r="E3121" s="17">
        <v>32549.599999999999</v>
      </c>
      <c r="F3121" s="78">
        <v>42823</v>
      </c>
      <c r="G3121" s="17">
        <f t="shared" si="97"/>
        <v>32549.599999999999</v>
      </c>
      <c r="H3121" s="17">
        <f t="shared" si="98"/>
        <v>0</v>
      </c>
      <c r="I3121" s="21"/>
    </row>
    <row r="3122" spans="1:9" ht="15.75" x14ac:dyDescent="0.25">
      <c r="A3122" s="70">
        <v>42821</v>
      </c>
      <c r="B3122" s="71" t="s">
        <v>10956</v>
      </c>
      <c r="C3122" s="20">
        <v>105900</v>
      </c>
      <c r="D3122" s="4" t="s">
        <v>2704</v>
      </c>
      <c r="E3122" s="17">
        <v>3800</v>
      </c>
      <c r="F3122" s="78">
        <v>42822</v>
      </c>
      <c r="G3122" s="17">
        <f t="shared" si="97"/>
        <v>3800</v>
      </c>
      <c r="H3122" s="17">
        <f t="shared" si="98"/>
        <v>0</v>
      </c>
      <c r="I3122" s="21"/>
    </row>
    <row r="3123" spans="1:9" ht="15.75" x14ac:dyDescent="0.25">
      <c r="A3123" s="70">
        <v>42821</v>
      </c>
      <c r="B3123" s="71" t="s">
        <v>10957</v>
      </c>
      <c r="C3123" s="20">
        <v>105901</v>
      </c>
      <c r="D3123" s="4" t="s">
        <v>155</v>
      </c>
      <c r="E3123" s="17">
        <v>20271.400000000001</v>
      </c>
      <c r="F3123" s="78">
        <v>42824</v>
      </c>
      <c r="G3123" s="17">
        <f t="shared" si="97"/>
        <v>20271.400000000001</v>
      </c>
      <c r="H3123" s="17">
        <f t="shared" si="98"/>
        <v>0</v>
      </c>
      <c r="I3123" s="21"/>
    </row>
    <row r="3124" spans="1:9" ht="15.75" x14ac:dyDescent="0.25">
      <c r="A3124" s="70">
        <v>42821</v>
      </c>
      <c r="B3124" s="71" t="s">
        <v>10958</v>
      </c>
      <c r="C3124" s="20">
        <v>105902</v>
      </c>
      <c r="D3124" s="4" t="s">
        <v>145</v>
      </c>
      <c r="E3124" s="17">
        <v>19093.2</v>
      </c>
      <c r="F3124" s="78">
        <v>42822</v>
      </c>
      <c r="G3124" s="17">
        <f t="shared" si="97"/>
        <v>19093.2</v>
      </c>
      <c r="H3124" s="17">
        <f t="shared" si="98"/>
        <v>0</v>
      </c>
      <c r="I3124" s="21"/>
    </row>
    <row r="3125" spans="1:9" ht="15.75" x14ac:dyDescent="0.25">
      <c r="A3125" s="70">
        <v>42821</v>
      </c>
      <c r="B3125" s="71" t="s">
        <v>10959</v>
      </c>
      <c r="C3125" s="20">
        <v>105903</v>
      </c>
      <c r="D3125" s="4" t="s">
        <v>165</v>
      </c>
      <c r="E3125" s="17">
        <v>7981.5</v>
      </c>
      <c r="F3125" s="78">
        <v>42846</v>
      </c>
      <c r="G3125" s="17">
        <f t="shared" si="97"/>
        <v>7981.5</v>
      </c>
      <c r="H3125" s="17">
        <f t="shared" si="98"/>
        <v>0</v>
      </c>
      <c r="I3125" s="21"/>
    </row>
    <row r="3126" spans="1:9" ht="15.75" x14ac:dyDescent="0.25">
      <c r="A3126" s="70">
        <v>42821</v>
      </c>
      <c r="B3126" s="71" t="s">
        <v>10960</v>
      </c>
      <c r="C3126" s="20">
        <v>105904</v>
      </c>
      <c r="D3126" s="4" t="s">
        <v>161</v>
      </c>
      <c r="E3126" s="17">
        <v>22578.7</v>
      </c>
      <c r="F3126" s="78">
        <v>42833</v>
      </c>
      <c r="G3126" s="17">
        <f t="shared" si="97"/>
        <v>22578.7</v>
      </c>
      <c r="H3126" s="17">
        <f t="shared" si="98"/>
        <v>0</v>
      </c>
      <c r="I3126" s="21"/>
    </row>
    <row r="3127" spans="1:9" ht="15.75" x14ac:dyDescent="0.25">
      <c r="A3127" s="70">
        <v>42821</v>
      </c>
      <c r="B3127" s="71" t="s">
        <v>10961</v>
      </c>
      <c r="C3127" s="20">
        <v>105905</v>
      </c>
      <c r="D3127" s="4" t="s">
        <v>163</v>
      </c>
      <c r="E3127" s="17">
        <v>16925.2</v>
      </c>
      <c r="F3127" s="78">
        <v>42833</v>
      </c>
      <c r="G3127" s="17">
        <f t="shared" si="97"/>
        <v>16925.2</v>
      </c>
      <c r="H3127" s="17">
        <f t="shared" si="98"/>
        <v>0</v>
      </c>
      <c r="I3127" s="21"/>
    </row>
    <row r="3128" spans="1:9" ht="15.75" x14ac:dyDescent="0.25">
      <c r="A3128" s="70">
        <v>42821</v>
      </c>
      <c r="B3128" s="71" t="s">
        <v>10962</v>
      </c>
      <c r="C3128" s="20">
        <v>105906</v>
      </c>
      <c r="D3128" s="4" t="s">
        <v>3320</v>
      </c>
      <c r="E3128" s="17">
        <v>10813.2</v>
      </c>
      <c r="F3128" s="78">
        <v>42822</v>
      </c>
      <c r="G3128" s="17">
        <f t="shared" si="97"/>
        <v>10813.2</v>
      </c>
      <c r="H3128" s="17">
        <f t="shared" si="98"/>
        <v>0</v>
      </c>
      <c r="I3128" s="21"/>
    </row>
    <row r="3129" spans="1:9" ht="15.75" x14ac:dyDescent="0.25">
      <c r="A3129" s="70">
        <v>42821</v>
      </c>
      <c r="B3129" s="71" t="s">
        <v>10963</v>
      </c>
      <c r="C3129" s="20">
        <v>105907</v>
      </c>
      <c r="D3129" s="4" t="s">
        <v>47</v>
      </c>
      <c r="E3129" s="17">
        <v>208.8</v>
      </c>
      <c r="F3129" s="78">
        <v>42821</v>
      </c>
      <c r="G3129" s="17">
        <f t="shared" si="97"/>
        <v>208.8</v>
      </c>
      <c r="H3129" s="17">
        <f t="shared" si="98"/>
        <v>0</v>
      </c>
      <c r="I3129" s="21"/>
    </row>
    <row r="3130" spans="1:9" ht="15.75" x14ac:dyDescent="0.25">
      <c r="A3130" s="70">
        <v>42821</v>
      </c>
      <c r="B3130" s="71" t="s">
        <v>10964</v>
      </c>
      <c r="C3130" s="20">
        <v>105908</v>
      </c>
      <c r="D3130" s="4" t="s">
        <v>697</v>
      </c>
      <c r="E3130" s="17">
        <v>79336.399999999994</v>
      </c>
      <c r="F3130" s="78">
        <v>42829</v>
      </c>
      <c r="G3130" s="17">
        <f t="shared" si="97"/>
        <v>79336.399999999994</v>
      </c>
      <c r="H3130" s="17">
        <f t="shared" si="98"/>
        <v>0</v>
      </c>
      <c r="I3130" s="21"/>
    </row>
    <row r="3131" spans="1:9" ht="15.75" x14ac:dyDescent="0.25">
      <c r="A3131" s="70">
        <v>42821</v>
      </c>
      <c r="B3131" s="71" t="s">
        <v>10965</v>
      </c>
      <c r="C3131" s="20">
        <v>105909</v>
      </c>
      <c r="D3131" s="4" t="s">
        <v>2986</v>
      </c>
      <c r="E3131" s="17">
        <v>1834</v>
      </c>
      <c r="F3131" s="78">
        <v>42821</v>
      </c>
      <c r="G3131" s="17">
        <f t="shared" si="97"/>
        <v>1834</v>
      </c>
      <c r="H3131" s="17">
        <f t="shared" si="98"/>
        <v>0</v>
      </c>
      <c r="I3131" s="21"/>
    </row>
    <row r="3132" spans="1:9" ht="15.75" x14ac:dyDescent="0.25">
      <c r="A3132" s="70">
        <v>42821</v>
      </c>
      <c r="B3132" s="71" t="s">
        <v>10966</v>
      </c>
      <c r="C3132" s="20">
        <v>105910</v>
      </c>
      <c r="D3132" s="4" t="s">
        <v>222</v>
      </c>
      <c r="E3132" s="17">
        <v>41058.9</v>
      </c>
      <c r="F3132" s="78">
        <v>42823</v>
      </c>
      <c r="G3132" s="17">
        <f t="shared" si="97"/>
        <v>41058.9</v>
      </c>
      <c r="H3132" s="17">
        <f t="shared" si="98"/>
        <v>0</v>
      </c>
      <c r="I3132" s="21"/>
    </row>
    <row r="3133" spans="1:9" ht="15.75" x14ac:dyDescent="0.25">
      <c r="A3133" s="70">
        <v>42821</v>
      </c>
      <c r="B3133" s="71" t="s">
        <v>10967</v>
      </c>
      <c r="C3133" s="20">
        <v>105911</v>
      </c>
      <c r="D3133" s="4" t="s">
        <v>352</v>
      </c>
      <c r="E3133" s="17">
        <v>2542.6999999999998</v>
      </c>
      <c r="F3133" s="78">
        <v>42821</v>
      </c>
      <c r="G3133" s="17">
        <f t="shared" si="97"/>
        <v>2542.6999999999998</v>
      </c>
      <c r="H3133" s="17">
        <f t="shared" si="98"/>
        <v>0</v>
      </c>
      <c r="I3133" s="21"/>
    </row>
    <row r="3134" spans="1:9" ht="15.75" x14ac:dyDescent="0.25">
      <c r="A3134" s="70">
        <v>42821</v>
      </c>
      <c r="B3134" s="71" t="s">
        <v>10968</v>
      </c>
      <c r="C3134" s="20">
        <v>105912</v>
      </c>
      <c r="D3134" s="4" t="s">
        <v>1163</v>
      </c>
      <c r="E3134" s="17">
        <v>27784</v>
      </c>
      <c r="F3134" s="78">
        <v>42822</v>
      </c>
      <c r="G3134" s="17">
        <f t="shared" si="97"/>
        <v>27784</v>
      </c>
      <c r="H3134" s="17">
        <f t="shared" si="98"/>
        <v>0</v>
      </c>
      <c r="I3134" s="21"/>
    </row>
    <row r="3135" spans="1:9" ht="15.75" x14ac:dyDescent="0.25">
      <c r="A3135" s="70">
        <v>42821</v>
      </c>
      <c r="B3135" s="71" t="s">
        <v>10969</v>
      </c>
      <c r="C3135" s="20">
        <v>105913</v>
      </c>
      <c r="D3135" s="4" t="s">
        <v>14</v>
      </c>
      <c r="E3135" s="17">
        <v>10557</v>
      </c>
      <c r="F3135" s="78">
        <v>42821</v>
      </c>
      <c r="G3135" s="17">
        <f t="shared" si="97"/>
        <v>10557</v>
      </c>
      <c r="H3135" s="17">
        <f t="shared" si="98"/>
        <v>0</v>
      </c>
      <c r="I3135" s="21"/>
    </row>
    <row r="3136" spans="1:9" ht="15.75" x14ac:dyDescent="0.25">
      <c r="A3136" s="70">
        <v>42821</v>
      </c>
      <c r="B3136" s="71" t="s">
        <v>10970</v>
      </c>
      <c r="C3136" s="20">
        <v>105914</v>
      </c>
      <c r="D3136" s="4" t="s">
        <v>358</v>
      </c>
      <c r="E3136" s="17">
        <v>31337.599999999999</v>
      </c>
      <c r="F3136" s="78">
        <v>42822</v>
      </c>
      <c r="G3136" s="17">
        <f t="shared" si="97"/>
        <v>31337.599999999999</v>
      </c>
      <c r="H3136" s="17">
        <f t="shared" si="98"/>
        <v>0</v>
      </c>
      <c r="I3136" s="21"/>
    </row>
    <row r="3137" spans="1:9" ht="15.75" x14ac:dyDescent="0.25">
      <c r="A3137" s="70">
        <v>42821</v>
      </c>
      <c r="B3137" s="71" t="s">
        <v>10971</v>
      </c>
      <c r="C3137" s="20">
        <v>105915</v>
      </c>
      <c r="D3137" s="4" t="s">
        <v>115</v>
      </c>
      <c r="E3137" s="17">
        <v>3590.9</v>
      </c>
      <c r="F3137" s="78" t="s">
        <v>10972</v>
      </c>
      <c r="G3137" s="17">
        <f t="shared" si="97"/>
        <v>3590.9</v>
      </c>
      <c r="H3137" s="17">
        <f t="shared" si="98"/>
        <v>0</v>
      </c>
      <c r="I3137" s="21"/>
    </row>
    <row r="3138" spans="1:9" ht="15.75" x14ac:dyDescent="0.25">
      <c r="A3138" s="70">
        <v>42821</v>
      </c>
      <c r="B3138" s="71" t="s">
        <v>10973</v>
      </c>
      <c r="C3138" s="20">
        <v>105916</v>
      </c>
      <c r="D3138" s="4" t="s">
        <v>670</v>
      </c>
      <c r="E3138" s="17">
        <v>156753.60000000001</v>
      </c>
      <c r="F3138" s="78">
        <v>42826</v>
      </c>
      <c r="G3138" s="17">
        <f t="shared" si="97"/>
        <v>156753.60000000001</v>
      </c>
      <c r="H3138" s="17">
        <f t="shared" si="98"/>
        <v>0</v>
      </c>
      <c r="I3138" s="21"/>
    </row>
    <row r="3139" spans="1:9" ht="15.75" x14ac:dyDescent="0.25">
      <c r="A3139" s="70">
        <v>42821</v>
      </c>
      <c r="B3139" s="71" t="s">
        <v>10974</v>
      </c>
      <c r="C3139" s="20">
        <v>105917</v>
      </c>
      <c r="D3139" s="4" t="s">
        <v>3361</v>
      </c>
      <c r="E3139" s="17">
        <v>2448</v>
      </c>
      <c r="F3139" s="78">
        <v>42821</v>
      </c>
      <c r="G3139" s="17">
        <f t="shared" si="97"/>
        <v>2448</v>
      </c>
      <c r="H3139" s="17">
        <f t="shared" si="98"/>
        <v>0</v>
      </c>
      <c r="I3139" s="21"/>
    </row>
    <row r="3140" spans="1:9" ht="15.75" x14ac:dyDescent="0.25">
      <c r="A3140" s="70">
        <v>42821</v>
      </c>
      <c r="B3140" s="71" t="s">
        <v>10975</v>
      </c>
      <c r="C3140" s="20">
        <v>105918</v>
      </c>
      <c r="D3140" s="15" t="s">
        <v>316</v>
      </c>
      <c r="E3140" s="16">
        <v>0</v>
      </c>
      <c r="F3140" s="145" t="s">
        <v>95</v>
      </c>
      <c r="G3140" s="16">
        <f t="shared" ref="G3140:G3203" si="99">E3140</f>
        <v>0</v>
      </c>
      <c r="H3140" s="16">
        <f t="shared" ref="H3140:H3203" si="100">E3140-G3140</f>
        <v>0</v>
      </c>
      <c r="I3140" s="21"/>
    </row>
    <row r="3141" spans="1:9" ht="15.75" x14ac:dyDescent="0.25">
      <c r="A3141" s="70">
        <v>42821</v>
      </c>
      <c r="B3141" s="71" t="s">
        <v>10976</v>
      </c>
      <c r="C3141" s="20">
        <v>105919</v>
      </c>
      <c r="D3141" s="4" t="s">
        <v>316</v>
      </c>
      <c r="E3141" s="17">
        <v>19177.12</v>
      </c>
      <c r="F3141" s="78">
        <v>42828</v>
      </c>
      <c r="G3141" s="17">
        <f t="shared" si="99"/>
        <v>19177.12</v>
      </c>
      <c r="H3141" s="17">
        <f t="shared" si="100"/>
        <v>0</v>
      </c>
      <c r="I3141" s="21"/>
    </row>
    <row r="3142" spans="1:9" ht="15.75" x14ac:dyDescent="0.25">
      <c r="A3142" s="70">
        <v>42821</v>
      </c>
      <c r="B3142" s="71" t="s">
        <v>10977</v>
      </c>
      <c r="C3142" s="20">
        <v>105920</v>
      </c>
      <c r="D3142" s="4" t="s">
        <v>656</v>
      </c>
      <c r="E3142" s="17">
        <v>7315.2</v>
      </c>
      <c r="F3142" s="78">
        <v>42822</v>
      </c>
      <c r="G3142" s="17">
        <f t="shared" si="99"/>
        <v>7315.2</v>
      </c>
      <c r="H3142" s="17">
        <f t="shared" si="100"/>
        <v>0</v>
      </c>
      <c r="I3142" s="21"/>
    </row>
    <row r="3143" spans="1:9" ht="15.75" x14ac:dyDescent="0.25">
      <c r="A3143" s="70">
        <v>42821</v>
      </c>
      <c r="B3143" s="71" t="s">
        <v>10978</v>
      </c>
      <c r="C3143" s="20">
        <v>105921</v>
      </c>
      <c r="D3143" s="4" t="s">
        <v>182</v>
      </c>
      <c r="E3143" s="17">
        <v>3680</v>
      </c>
      <c r="F3143" s="78">
        <v>42822</v>
      </c>
      <c r="G3143" s="17">
        <f t="shared" si="99"/>
        <v>3680</v>
      </c>
      <c r="H3143" s="17">
        <f t="shared" si="100"/>
        <v>0</v>
      </c>
      <c r="I3143" s="21"/>
    </row>
    <row r="3144" spans="1:9" ht="15.75" x14ac:dyDescent="0.25">
      <c r="A3144" s="70">
        <v>42821</v>
      </c>
      <c r="B3144" s="71" t="s">
        <v>10979</v>
      </c>
      <c r="C3144" s="20">
        <v>105922</v>
      </c>
      <c r="D3144" s="4" t="s">
        <v>10372</v>
      </c>
      <c r="E3144" s="17">
        <v>1269</v>
      </c>
      <c r="F3144" s="78">
        <v>42822</v>
      </c>
      <c r="G3144" s="17">
        <f t="shared" si="99"/>
        <v>1269</v>
      </c>
      <c r="H3144" s="17">
        <f t="shared" si="100"/>
        <v>0</v>
      </c>
      <c r="I3144" s="21"/>
    </row>
    <row r="3145" spans="1:9" ht="15.75" x14ac:dyDescent="0.25">
      <c r="A3145" s="70">
        <v>42821</v>
      </c>
      <c r="B3145" s="71" t="s">
        <v>10980</v>
      </c>
      <c r="C3145" s="20">
        <v>105923</v>
      </c>
      <c r="D3145" s="4" t="s">
        <v>528</v>
      </c>
      <c r="E3145" s="17">
        <v>8302.7000000000007</v>
      </c>
      <c r="F3145" s="78">
        <v>42822</v>
      </c>
      <c r="G3145" s="17">
        <f t="shared" si="99"/>
        <v>8302.7000000000007</v>
      </c>
      <c r="H3145" s="17">
        <f t="shared" si="100"/>
        <v>0</v>
      </c>
      <c r="I3145" s="21"/>
    </row>
    <row r="3146" spans="1:9" ht="15.75" x14ac:dyDescent="0.25">
      <c r="A3146" s="70">
        <v>42821</v>
      </c>
      <c r="B3146" s="71" t="s">
        <v>10981</v>
      </c>
      <c r="C3146" s="20">
        <v>105924</v>
      </c>
      <c r="D3146" s="4" t="s">
        <v>193</v>
      </c>
      <c r="E3146" s="17">
        <v>1936.6</v>
      </c>
      <c r="F3146" s="78">
        <v>42822</v>
      </c>
      <c r="G3146" s="17">
        <f t="shared" si="99"/>
        <v>1936.6</v>
      </c>
      <c r="H3146" s="17">
        <f t="shared" si="100"/>
        <v>0</v>
      </c>
      <c r="I3146" s="21"/>
    </row>
    <row r="3147" spans="1:9" ht="15.75" x14ac:dyDescent="0.25">
      <c r="A3147" s="70">
        <v>42821</v>
      </c>
      <c r="B3147" s="71" t="s">
        <v>10982</v>
      </c>
      <c r="C3147" s="20">
        <v>105925</v>
      </c>
      <c r="D3147" s="4" t="s">
        <v>358</v>
      </c>
      <c r="E3147" s="17">
        <v>32140.2</v>
      </c>
      <c r="F3147" s="78">
        <v>42822</v>
      </c>
      <c r="G3147" s="17">
        <f t="shared" si="99"/>
        <v>32140.2</v>
      </c>
      <c r="H3147" s="17">
        <f t="shared" si="100"/>
        <v>0</v>
      </c>
      <c r="I3147" s="21"/>
    </row>
    <row r="3148" spans="1:9" ht="15.75" x14ac:dyDescent="0.25">
      <c r="A3148" s="70">
        <v>42821</v>
      </c>
      <c r="B3148" s="71" t="s">
        <v>10983</v>
      </c>
      <c r="C3148" s="20">
        <v>105926</v>
      </c>
      <c r="D3148" s="4" t="s">
        <v>367</v>
      </c>
      <c r="E3148" s="17">
        <v>1575</v>
      </c>
      <c r="F3148" s="78">
        <v>42821</v>
      </c>
      <c r="G3148" s="17">
        <f t="shared" si="99"/>
        <v>1575</v>
      </c>
      <c r="H3148" s="17">
        <f t="shared" si="100"/>
        <v>0</v>
      </c>
      <c r="I3148" s="21"/>
    </row>
    <row r="3149" spans="1:9" ht="15.75" x14ac:dyDescent="0.25">
      <c r="A3149" s="70">
        <v>42821</v>
      </c>
      <c r="B3149" s="71" t="s">
        <v>10984</v>
      </c>
      <c r="C3149" s="20">
        <v>105927</v>
      </c>
      <c r="D3149" s="4" t="s">
        <v>186</v>
      </c>
      <c r="E3149" s="17">
        <v>3447</v>
      </c>
      <c r="F3149" s="78">
        <v>42823</v>
      </c>
      <c r="G3149" s="17">
        <f t="shared" si="99"/>
        <v>3447</v>
      </c>
      <c r="H3149" s="17">
        <f t="shared" si="100"/>
        <v>0</v>
      </c>
      <c r="I3149" s="21"/>
    </row>
    <row r="3150" spans="1:9" ht="15.75" x14ac:dyDescent="0.25">
      <c r="A3150" s="70">
        <v>42821</v>
      </c>
      <c r="B3150" s="71" t="s">
        <v>10985</v>
      </c>
      <c r="C3150" s="20">
        <v>105928</v>
      </c>
      <c r="D3150" s="4" t="s">
        <v>9909</v>
      </c>
      <c r="E3150" s="17">
        <v>8921.6</v>
      </c>
      <c r="F3150" s="78">
        <v>42821</v>
      </c>
      <c r="G3150" s="17">
        <f t="shared" si="99"/>
        <v>8921.6</v>
      </c>
      <c r="H3150" s="17">
        <f t="shared" si="100"/>
        <v>0</v>
      </c>
      <c r="I3150" s="21"/>
    </row>
    <row r="3151" spans="1:9" ht="15.75" x14ac:dyDescent="0.25">
      <c r="A3151" s="70">
        <v>42821</v>
      </c>
      <c r="B3151" s="71" t="s">
        <v>10986</v>
      </c>
      <c r="C3151" s="20">
        <v>105929</v>
      </c>
      <c r="D3151" s="4" t="s">
        <v>670</v>
      </c>
      <c r="E3151" s="17">
        <v>71307.8</v>
      </c>
      <c r="F3151" s="78">
        <v>42826</v>
      </c>
      <c r="G3151" s="17">
        <f t="shared" si="99"/>
        <v>71307.8</v>
      </c>
      <c r="H3151" s="17">
        <f t="shared" si="100"/>
        <v>0</v>
      </c>
      <c r="I3151" s="21"/>
    </row>
    <row r="3152" spans="1:9" ht="15.75" x14ac:dyDescent="0.25">
      <c r="A3152" s="70">
        <v>42821</v>
      </c>
      <c r="B3152" s="71" t="s">
        <v>10987</v>
      </c>
      <c r="C3152" s="20">
        <v>105930</v>
      </c>
      <c r="D3152" s="4" t="s">
        <v>30</v>
      </c>
      <c r="E3152" s="17">
        <v>780</v>
      </c>
      <c r="F3152" s="78">
        <v>42821</v>
      </c>
      <c r="G3152" s="17">
        <f t="shared" si="99"/>
        <v>780</v>
      </c>
      <c r="H3152" s="17">
        <f t="shared" si="100"/>
        <v>0</v>
      </c>
      <c r="I3152" s="21"/>
    </row>
    <row r="3153" spans="1:9" ht="15.75" x14ac:dyDescent="0.25">
      <c r="A3153" s="70">
        <v>42821</v>
      </c>
      <c r="B3153" s="71" t="s">
        <v>10988</v>
      </c>
      <c r="C3153" s="20">
        <v>105931</v>
      </c>
      <c r="D3153" s="4" t="s">
        <v>4039</v>
      </c>
      <c r="E3153" s="17">
        <v>6052.8</v>
      </c>
      <c r="F3153" s="78">
        <v>42823</v>
      </c>
      <c r="G3153" s="17">
        <f t="shared" si="99"/>
        <v>6052.8</v>
      </c>
      <c r="H3153" s="17">
        <f t="shared" si="100"/>
        <v>0</v>
      </c>
      <c r="I3153" s="21"/>
    </row>
    <row r="3154" spans="1:9" ht="15.75" x14ac:dyDescent="0.25">
      <c r="A3154" s="70">
        <v>42821</v>
      </c>
      <c r="B3154" s="71" t="s">
        <v>10989</v>
      </c>
      <c r="C3154" s="20">
        <v>105932</v>
      </c>
      <c r="D3154" s="4" t="s">
        <v>5221</v>
      </c>
      <c r="E3154" s="17">
        <v>2537.6</v>
      </c>
      <c r="F3154" s="78">
        <v>42821</v>
      </c>
      <c r="G3154" s="17">
        <f t="shared" si="99"/>
        <v>2537.6</v>
      </c>
      <c r="H3154" s="17">
        <f t="shared" si="100"/>
        <v>0</v>
      </c>
      <c r="I3154" s="21"/>
    </row>
    <row r="3155" spans="1:9" ht="15.75" x14ac:dyDescent="0.25">
      <c r="A3155" s="70">
        <v>42821</v>
      </c>
      <c r="B3155" s="71" t="s">
        <v>10990</v>
      </c>
      <c r="C3155" s="20">
        <v>105933</v>
      </c>
      <c r="D3155" s="4" t="s">
        <v>686</v>
      </c>
      <c r="E3155" s="17">
        <v>12064.6</v>
      </c>
      <c r="F3155" s="78">
        <v>42823</v>
      </c>
      <c r="G3155" s="17">
        <f t="shared" si="99"/>
        <v>12064.6</v>
      </c>
      <c r="H3155" s="17">
        <f t="shared" si="100"/>
        <v>0</v>
      </c>
      <c r="I3155" s="21"/>
    </row>
    <row r="3156" spans="1:9" ht="15.75" x14ac:dyDescent="0.25">
      <c r="A3156" s="70">
        <v>42821</v>
      </c>
      <c r="B3156" s="71" t="s">
        <v>10991</v>
      </c>
      <c r="C3156" s="20">
        <v>105934</v>
      </c>
      <c r="D3156" s="4" t="s">
        <v>680</v>
      </c>
      <c r="E3156" s="17">
        <v>1588.6</v>
      </c>
      <c r="F3156" s="78">
        <v>42823</v>
      </c>
      <c r="G3156" s="17">
        <f t="shared" si="99"/>
        <v>1588.6</v>
      </c>
      <c r="H3156" s="17">
        <f t="shared" si="100"/>
        <v>0</v>
      </c>
      <c r="I3156" s="21"/>
    </row>
    <row r="3157" spans="1:9" ht="15.75" x14ac:dyDescent="0.25">
      <c r="A3157" s="70">
        <v>42821</v>
      </c>
      <c r="B3157" s="71" t="s">
        <v>10992</v>
      </c>
      <c r="C3157" s="20">
        <v>105935</v>
      </c>
      <c r="D3157" s="4" t="s">
        <v>1197</v>
      </c>
      <c r="E3157" s="17">
        <v>2884.8</v>
      </c>
      <c r="F3157" s="78">
        <v>42823</v>
      </c>
      <c r="G3157" s="17">
        <f t="shared" si="99"/>
        <v>2884.8</v>
      </c>
      <c r="H3157" s="17">
        <f t="shared" si="100"/>
        <v>0</v>
      </c>
      <c r="I3157" s="21"/>
    </row>
    <row r="3158" spans="1:9" ht="15.75" x14ac:dyDescent="0.25">
      <c r="A3158" s="70">
        <v>42821</v>
      </c>
      <c r="B3158" s="71" t="s">
        <v>10993</v>
      </c>
      <c r="C3158" s="20">
        <v>105936</v>
      </c>
      <c r="D3158" s="4" t="s">
        <v>675</v>
      </c>
      <c r="E3158" s="17">
        <v>1924.8</v>
      </c>
      <c r="F3158" s="78">
        <v>42823</v>
      </c>
      <c r="G3158" s="17">
        <f t="shared" si="99"/>
        <v>1924.8</v>
      </c>
      <c r="H3158" s="17">
        <f t="shared" si="100"/>
        <v>0</v>
      </c>
      <c r="I3158" s="21"/>
    </row>
    <row r="3159" spans="1:9" ht="15.75" x14ac:dyDescent="0.25">
      <c r="A3159" s="70">
        <v>42821</v>
      </c>
      <c r="B3159" s="71" t="s">
        <v>10994</v>
      </c>
      <c r="C3159" s="20">
        <v>105937</v>
      </c>
      <c r="D3159" s="4" t="s">
        <v>147</v>
      </c>
      <c r="E3159" s="17">
        <v>26556</v>
      </c>
      <c r="F3159" s="78">
        <v>42822</v>
      </c>
      <c r="G3159" s="17">
        <f t="shared" si="99"/>
        <v>26556</v>
      </c>
      <c r="H3159" s="17">
        <f t="shared" si="100"/>
        <v>0</v>
      </c>
      <c r="I3159" s="21"/>
    </row>
    <row r="3160" spans="1:9" ht="15.75" x14ac:dyDescent="0.25">
      <c r="A3160" s="70">
        <v>42821</v>
      </c>
      <c r="B3160" s="71" t="s">
        <v>10995</v>
      </c>
      <c r="C3160" s="20">
        <v>105938</v>
      </c>
      <c r="D3160" s="4" t="s">
        <v>682</v>
      </c>
      <c r="E3160" s="17">
        <v>2149.4</v>
      </c>
      <c r="F3160" s="78">
        <v>42823</v>
      </c>
      <c r="G3160" s="17">
        <f t="shared" si="99"/>
        <v>2149.4</v>
      </c>
      <c r="H3160" s="17">
        <f t="shared" si="100"/>
        <v>0</v>
      </c>
      <c r="I3160" s="21"/>
    </row>
    <row r="3161" spans="1:9" ht="15.75" x14ac:dyDescent="0.25">
      <c r="A3161" s="70">
        <v>42821</v>
      </c>
      <c r="B3161" s="71" t="s">
        <v>10996</v>
      </c>
      <c r="C3161" s="20">
        <v>105939</v>
      </c>
      <c r="D3161" s="4" t="s">
        <v>677</v>
      </c>
      <c r="E3161" s="17">
        <v>7254.58</v>
      </c>
      <c r="F3161" s="78">
        <v>42823</v>
      </c>
      <c r="G3161" s="17">
        <f t="shared" si="99"/>
        <v>7254.58</v>
      </c>
      <c r="H3161" s="17">
        <f t="shared" si="100"/>
        <v>0</v>
      </c>
      <c r="I3161" s="21"/>
    </row>
    <row r="3162" spans="1:9" ht="15.75" x14ac:dyDescent="0.25">
      <c r="A3162" s="70">
        <v>42821</v>
      </c>
      <c r="B3162" s="71" t="s">
        <v>10997</v>
      </c>
      <c r="C3162" s="20">
        <v>105940</v>
      </c>
      <c r="D3162" s="4" t="s">
        <v>356</v>
      </c>
      <c r="E3162" s="17">
        <v>12355.2</v>
      </c>
      <c r="F3162" s="78">
        <v>42823</v>
      </c>
      <c r="G3162" s="17">
        <f t="shared" si="99"/>
        <v>12355.2</v>
      </c>
      <c r="H3162" s="17">
        <f t="shared" si="100"/>
        <v>0</v>
      </c>
      <c r="I3162" s="21"/>
    </row>
    <row r="3163" spans="1:9" ht="15.75" x14ac:dyDescent="0.25">
      <c r="A3163" s="70">
        <v>42821</v>
      </c>
      <c r="B3163" s="71" t="s">
        <v>10998</v>
      </c>
      <c r="C3163" s="20">
        <v>105941</v>
      </c>
      <c r="D3163" s="4" t="s">
        <v>785</v>
      </c>
      <c r="E3163" s="17">
        <v>10544</v>
      </c>
      <c r="F3163" s="78">
        <v>42822</v>
      </c>
      <c r="G3163" s="17">
        <f t="shared" si="99"/>
        <v>10544</v>
      </c>
      <c r="H3163" s="17">
        <f t="shared" si="100"/>
        <v>0</v>
      </c>
      <c r="I3163" s="21"/>
    </row>
    <row r="3164" spans="1:9" ht="15.75" x14ac:dyDescent="0.25">
      <c r="A3164" s="70">
        <v>42821</v>
      </c>
      <c r="B3164" s="71" t="s">
        <v>10999</v>
      </c>
      <c r="C3164" s="20">
        <v>105942</v>
      </c>
      <c r="D3164" s="4" t="s">
        <v>785</v>
      </c>
      <c r="E3164" s="17">
        <v>6085</v>
      </c>
      <c r="F3164" s="78">
        <v>42822</v>
      </c>
      <c r="G3164" s="17">
        <f t="shared" si="99"/>
        <v>6085</v>
      </c>
      <c r="H3164" s="17">
        <f t="shared" si="100"/>
        <v>0</v>
      </c>
      <c r="I3164" s="21"/>
    </row>
    <row r="3165" spans="1:9" ht="15.75" x14ac:dyDescent="0.25">
      <c r="A3165" s="70">
        <v>42821</v>
      </c>
      <c r="B3165" s="71" t="s">
        <v>11000</v>
      </c>
      <c r="C3165" s="20">
        <v>105943</v>
      </c>
      <c r="D3165" s="4" t="s">
        <v>131</v>
      </c>
      <c r="E3165" s="17">
        <v>9648.6</v>
      </c>
      <c r="F3165" s="78">
        <v>42822</v>
      </c>
      <c r="G3165" s="17">
        <f t="shared" si="99"/>
        <v>9648.6</v>
      </c>
      <c r="H3165" s="17">
        <f t="shared" si="100"/>
        <v>0</v>
      </c>
      <c r="I3165" s="21"/>
    </row>
    <row r="3166" spans="1:9" ht="15.75" x14ac:dyDescent="0.25">
      <c r="A3166" s="70">
        <v>42821</v>
      </c>
      <c r="B3166" s="71" t="s">
        <v>11001</v>
      </c>
      <c r="C3166" s="20">
        <v>105944</v>
      </c>
      <c r="D3166" s="4" t="s">
        <v>688</v>
      </c>
      <c r="E3166" s="17">
        <v>3944.8</v>
      </c>
      <c r="F3166" s="78">
        <v>42823</v>
      </c>
      <c r="G3166" s="17">
        <f t="shared" si="99"/>
        <v>3944.8</v>
      </c>
      <c r="H3166" s="17">
        <f t="shared" si="100"/>
        <v>0</v>
      </c>
      <c r="I3166" s="21"/>
    </row>
    <row r="3167" spans="1:9" ht="15.75" x14ac:dyDescent="0.25">
      <c r="A3167" s="70">
        <v>42821</v>
      </c>
      <c r="B3167" s="71" t="s">
        <v>11002</v>
      </c>
      <c r="C3167" s="20">
        <v>105945</v>
      </c>
      <c r="D3167" s="4" t="s">
        <v>673</v>
      </c>
      <c r="E3167" s="17">
        <v>9070.4</v>
      </c>
      <c r="F3167" s="78">
        <v>42823</v>
      </c>
      <c r="G3167" s="17">
        <f t="shared" si="99"/>
        <v>9070.4</v>
      </c>
      <c r="H3167" s="17">
        <f t="shared" si="100"/>
        <v>0</v>
      </c>
      <c r="I3167" s="21"/>
    </row>
    <row r="3168" spans="1:9" ht="15.75" x14ac:dyDescent="0.25">
      <c r="A3168" s="70">
        <v>42821</v>
      </c>
      <c r="B3168" s="71" t="s">
        <v>11003</v>
      </c>
      <c r="C3168" s="20">
        <v>105946</v>
      </c>
      <c r="D3168" s="4" t="s">
        <v>1598</v>
      </c>
      <c r="E3168" s="17">
        <v>4032</v>
      </c>
      <c r="F3168" s="78">
        <v>42823</v>
      </c>
      <c r="G3168" s="17">
        <f t="shared" si="99"/>
        <v>4032</v>
      </c>
      <c r="H3168" s="17">
        <f t="shared" si="100"/>
        <v>0</v>
      </c>
      <c r="I3168" s="21"/>
    </row>
    <row r="3169" spans="1:9" ht="15.75" x14ac:dyDescent="0.25">
      <c r="A3169" s="70">
        <v>42821</v>
      </c>
      <c r="B3169" s="71" t="s">
        <v>11004</v>
      </c>
      <c r="C3169" s="20">
        <v>105947</v>
      </c>
      <c r="D3169" s="4" t="s">
        <v>921</v>
      </c>
      <c r="E3169" s="17">
        <v>3922.8</v>
      </c>
      <c r="F3169" s="78">
        <v>42821</v>
      </c>
      <c r="G3169" s="17">
        <f t="shared" si="99"/>
        <v>3922.8</v>
      </c>
      <c r="H3169" s="17">
        <f t="shared" si="100"/>
        <v>0</v>
      </c>
      <c r="I3169" s="21"/>
    </row>
    <row r="3170" spans="1:9" ht="15.75" x14ac:dyDescent="0.25">
      <c r="A3170" s="70">
        <v>42821</v>
      </c>
      <c r="B3170" s="71" t="s">
        <v>11005</v>
      </c>
      <c r="C3170" s="20">
        <v>105948</v>
      </c>
      <c r="D3170" s="4" t="s">
        <v>47</v>
      </c>
      <c r="E3170" s="17">
        <v>2864.4</v>
      </c>
      <c r="F3170" s="78">
        <v>42821</v>
      </c>
      <c r="G3170" s="17">
        <f t="shared" si="99"/>
        <v>2864.4</v>
      </c>
      <c r="H3170" s="17">
        <f t="shared" si="100"/>
        <v>0</v>
      </c>
      <c r="I3170" s="21"/>
    </row>
    <row r="3171" spans="1:9" ht="15.75" x14ac:dyDescent="0.25">
      <c r="A3171" s="70">
        <v>42821</v>
      </c>
      <c r="B3171" s="71" t="s">
        <v>11006</v>
      </c>
      <c r="C3171" s="20">
        <v>105949</v>
      </c>
      <c r="D3171" s="4" t="s">
        <v>2054</v>
      </c>
      <c r="E3171" s="17">
        <v>2758</v>
      </c>
      <c r="F3171" s="78">
        <v>42821</v>
      </c>
      <c r="G3171" s="17">
        <f t="shared" si="99"/>
        <v>2758</v>
      </c>
      <c r="H3171" s="17">
        <f t="shared" si="100"/>
        <v>0</v>
      </c>
      <c r="I3171" s="21"/>
    </row>
    <row r="3172" spans="1:9" ht="15.75" x14ac:dyDescent="0.25">
      <c r="A3172" s="70">
        <v>42821</v>
      </c>
      <c r="B3172" s="71" t="s">
        <v>11007</v>
      </c>
      <c r="C3172" s="20">
        <v>105950</v>
      </c>
      <c r="D3172" s="4" t="s">
        <v>122</v>
      </c>
      <c r="E3172" s="17">
        <v>27024.799999999999</v>
      </c>
      <c r="F3172" s="78">
        <v>42829</v>
      </c>
      <c r="G3172" s="17">
        <f t="shared" si="99"/>
        <v>27024.799999999999</v>
      </c>
      <c r="H3172" s="17">
        <f t="shared" si="100"/>
        <v>0</v>
      </c>
      <c r="I3172" s="21"/>
    </row>
    <row r="3173" spans="1:9" ht="15.75" x14ac:dyDescent="0.25">
      <c r="A3173" s="70">
        <v>42821</v>
      </c>
      <c r="B3173" s="71" t="s">
        <v>11008</v>
      </c>
      <c r="C3173" s="20">
        <v>105951</v>
      </c>
      <c r="D3173" s="4" t="s">
        <v>222</v>
      </c>
      <c r="E3173" s="17">
        <v>408272</v>
      </c>
      <c r="F3173" s="78">
        <v>42824</v>
      </c>
      <c r="G3173" s="17">
        <f t="shared" si="99"/>
        <v>408272</v>
      </c>
      <c r="H3173" s="17">
        <f t="shared" si="100"/>
        <v>0</v>
      </c>
      <c r="I3173" s="21"/>
    </row>
    <row r="3174" spans="1:9" ht="15.75" x14ac:dyDescent="0.25">
      <c r="A3174" s="70">
        <v>42822</v>
      </c>
      <c r="B3174" s="71" t="s">
        <v>11009</v>
      </c>
      <c r="C3174" s="20">
        <v>105952</v>
      </c>
      <c r="D3174" s="4" t="s">
        <v>231</v>
      </c>
      <c r="E3174" s="17">
        <v>7292</v>
      </c>
      <c r="F3174" s="78">
        <v>42823</v>
      </c>
      <c r="G3174" s="17">
        <f t="shared" si="99"/>
        <v>7292</v>
      </c>
      <c r="H3174" s="17">
        <f t="shared" si="100"/>
        <v>0</v>
      </c>
      <c r="I3174" s="21"/>
    </row>
    <row r="3175" spans="1:9" ht="15.75" x14ac:dyDescent="0.25">
      <c r="A3175" s="70">
        <v>42822</v>
      </c>
      <c r="B3175" s="71" t="s">
        <v>11010</v>
      </c>
      <c r="C3175" s="20">
        <v>105953</v>
      </c>
      <c r="D3175" s="4" t="s">
        <v>231</v>
      </c>
      <c r="E3175" s="17">
        <v>37729.599999999999</v>
      </c>
      <c r="F3175" s="78" t="s">
        <v>11011</v>
      </c>
      <c r="G3175" s="17">
        <f>33729.6+4000</f>
        <v>37729.599999999999</v>
      </c>
      <c r="H3175" s="17">
        <f t="shared" si="100"/>
        <v>0</v>
      </c>
      <c r="I3175" s="21"/>
    </row>
    <row r="3176" spans="1:9" ht="15.75" x14ac:dyDescent="0.25">
      <c r="A3176" s="70">
        <v>42822</v>
      </c>
      <c r="B3176" s="71" t="s">
        <v>11012</v>
      </c>
      <c r="C3176" s="20">
        <v>105954</v>
      </c>
      <c r="D3176" s="4" t="s">
        <v>428</v>
      </c>
      <c r="E3176" s="17">
        <v>1818.9</v>
      </c>
      <c r="F3176" s="78">
        <v>42823</v>
      </c>
      <c r="G3176" s="17">
        <f t="shared" si="99"/>
        <v>1818.9</v>
      </c>
      <c r="H3176" s="17">
        <f t="shared" si="100"/>
        <v>0</v>
      </c>
      <c r="I3176" s="21"/>
    </row>
    <row r="3177" spans="1:9" ht="15.75" x14ac:dyDescent="0.25">
      <c r="A3177" s="70">
        <v>42822</v>
      </c>
      <c r="B3177" s="71" t="s">
        <v>11013</v>
      </c>
      <c r="C3177" s="20">
        <v>105955</v>
      </c>
      <c r="D3177" s="4" t="s">
        <v>26</v>
      </c>
      <c r="E3177" s="17">
        <v>14988.6</v>
      </c>
      <c r="F3177" s="78">
        <v>42822</v>
      </c>
      <c r="G3177" s="17">
        <f t="shared" si="99"/>
        <v>14988.6</v>
      </c>
      <c r="H3177" s="17">
        <f t="shared" si="100"/>
        <v>0</v>
      </c>
      <c r="I3177" s="21"/>
    </row>
    <row r="3178" spans="1:9" ht="15.75" x14ac:dyDescent="0.25">
      <c r="A3178" s="70">
        <v>42822</v>
      </c>
      <c r="B3178" s="71" t="s">
        <v>11014</v>
      </c>
      <c r="C3178" s="20">
        <v>105956</v>
      </c>
      <c r="D3178" s="4" t="s">
        <v>21</v>
      </c>
      <c r="E3178" s="17">
        <v>48658.8</v>
      </c>
      <c r="F3178" s="78">
        <v>42832</v>
      </c>
      <c r="G3178" s="17">
        <f t="shared" si="99"/>
        <v>48658.8</v>
      </c>
      <c r="H3178" s="17">
        <f t="shared" si="100"/>
        <v>0</v>
      </c>
      <c r="I3178" s="21"/>
    </row>
    <row r="3179" spans="1:9" ht="15.75" x14ac:dyDescent="0.25">
      <c r="A3179" s="70">
        <v>42822</v>
      </c>
      <c r="B3179" s="71" t="s">
        <v>11015</v>
      </c>
      <c r="C3179" s="20">
        <v>105957</v>
      </c>
      <c r="D3179" s="4" t="s">
        <v>1335</v>
      </c>
      <c r="E3179" s="17">
        <v>10435.5</v>
      </c>
      <c r="F3179" s="78">
        <v>42822</v>
      </c>
      <c r="G3179" s="17">
        <f t="shared" si="99"/>
        <v>10435.5</v>
      </c>
      <c r="H3179" s="17">
        <f t="shared" si="100"/>
        <v>0</v>
      </c>
      <c r="I3179" s="21"/>
    </row>
    <row r="3180" spans="1:9" ht="15.75" x14ac:dyDescent="0.25">
      <c r="A3180" s="70">
        <v>42822</v>
      </c>
      <c r="B3180" s="71" t="s">
        <v>11016</v>
      </c>
      <c r="C3180" s="20">
        <v>105958</v>
      </c>
      <c r="D3180" s="4" t="s">
        <v>1335</v>
      </c>
      <c r="E3180" s="17">
        <v>768.3</v>
      </c>
      <c r="F3180" s="78">
        <v>42822</v>
      </c>
      <c r="G3180" s="17">
        <f t="shared" si="99"/>
        <v>768.3</v>
      </c>
      <c r="H3180" s="17">
        <f t="shared" si="100"/>
        <v>0</v>
      </c>
      <c r="I3180" s="21"/>
    </row>
    <row r="3181" spans="1:9" ht="15.75" x14ac:dyDescent="0.25">
      <c r="A3181" s="70">
        <v>42822</v>
      </c>
      <c r="B3181" s="71" t="s">
        <v>11017</v>
      </c>
      <c r="C3181" s="20">
        <v>105959</v>
      </c>
      <c r="D3181" s="4" t="s">
        <v>9304</v>
      </c>
      <c r="E3181" s="17">
        <v>555.32000000000005</v>
      </c>
      <c r="F3181" s="78">
        <v>42822</v>
      </c>
      <c r="G3181" s="17">
        <f t="shared" si="99"/>
        <v>555.32000000000005</v>
      </c>
      <c r="H3181" s="17">
        <f t="shared" si="100"/>
        <v>0</v>
      </c>
      <c r="I3181" s="21"/>
    </row>
    <row r="3182" spans="1:9" ht="15.75" x14ac:dyDescent="0.25">
      <c r="A3182" s="70">
        <v>42822</v>
      </c>
      <c r="B3182" s="71" t="s">
        <v>11018</v>
      </c>
      <c r="C3182" s="20">
        <v>105960</v>
      </c>
      <c r="D3182" s="4" t="s">
        <v>17</v>
      </c>
      <c r="E3182" s="17">
        <v>2300</v>
      </c>
      <c r="F3182" s="78">
        <v>42822</v>
      </c>
      <c r="G3182" s="17">
        <f t="shared" si="99"/>
        <v>2300</v>
      </c>
      <c r="H3182" s="17">
        <f t="shared" si="100"/>
        <v>0</v>
      </c>
      <c r="I3182" s="21"/>
    </row>
    <row r="3183" spans="1:9" ht="15.75" x14ac:dyDescent="0.25">
      <c r="A3183" s="70">
        <v>42822</v>
      </c>
      <c r="B3183" s="71" t="s">
        <v>11019</v>
      </c>
      <c r="C3183" s="20">
        <v>105961</v>
      </c>
      <c r="D3183" s="15" t="s">
        <v>26</v>
      </c>
      <c r="E3183" s="16">
        <v>0</v>
      </c>
      <c r="F3183" s="145" t="s">
        <v>95</v>
      </c>
      <c r="G3183" s="16">
        <f t="shared" si="99"/>
        <v>0</v>
      </c>
      <c r="H3183" s="16">
        <f t="shared" si="100"/>
        <v>0</v>
      </c>
      <c r="I3183" s="21"/>
    </row>
    <row r="3184" spans="1:9" ht="15.75" x14ac:dyDescent="0.25">
      <c r="A3184" s="70">
        <v>42822</v>
      </c>
      <c r="B3184" s="71" t="s">
        <v>11020</v>
      </c>
      <c r="C3184" s="20">
        <v>105962</v>
      </c>
      <c r="D3184" s="4" t="s">
        <v>28</v>
      </c>
      <c r="E3184" s="17">
        <v>14190</v>
      </c>
      <c r="F3184" s="78">
        <v>42822</v>
      </c>
      <c r="G3184" s="17">
        <f t="shared" si="99"/>
        <v>14190</v>
      </c>
      <c r="H3184" s="17">
        <f t="shared" si="100"/>
        <v>0</v>
      </c>
      <c r="I3184" s="21"/>
    </row>
    <row r="3185" spans="1:9" ht="15.75" x14ac:dyDescent="0.25">
      <c r="A3185" s="70">
        <v>42822</v>
      </c>
      <c r="B3185" s="71" t="s">
        <v>11021</v>
      </c>
      <c r="C3185" s="20">
        <v>105963</v>
      </c>
      <c r="D3185" s="4" t="s">
        <v>47</v>
      </c>
      <c r="E3185" s="17">
        <v>3700.7</v>
      </c>
      <c r="F3185" s="78">
        <v>42822</v>
      </c>
      <c r="G3185" s="17">
        <f t="shared" si="99"/>
        <v>3700.7</v>
      </c>
      <c r="H3185" s="17">
        <f t="shared" si="100"/>
        <v>0</v>
      </c>
      <c r="I3185" s="21"/>
    </row>
    <row r="3186" spans="1:9" ht="15.75" x14ac:dyDescent="0.25">
      <c r="A3186" s="70">
        <v>42822</v>
      </c>
      <c r="B3186" s="71" t="s">
        <v>11022</v>
      </c>
      <c r="C3186" s="20">
        <v>105964</v>
      </c>
      <c r="D3186" s="4" t="s">
        <v>1335</v>
      </c>
      <c r="E3186" s="17">
        <v>484.8</v>
      </c>
      <c r="F3186" s="78">
        <v>42822</v>
      </c>
      <c r="G3186" s="17">
        <f t="shared" si="99"/>
        <v>484.8</v>
      </c>
      <c r="H3186" s="17">
        <f t="shared" si="100"/>
        <v>0</v>
      </c>
      <c r="I3186" s="21"/>
    </row>
    <row r="3187" spans="1:9" ht="15.75" x14ac:dyDescent="0.25">
      <c r="A3187" s="70">
        <v>42822</v>
      </c>
      <c r="B3187" s="71" t="s">
        <v>11023</v>
      </c>
      <c r="C3187" s="20">
        <v>105965</v>
      </c>
      <c r="D3187" s="4" t="s">
        <v>69</v>
      </c>
      <c r="E3187" s="17">
        <v>2924</v>
      </c>
      <c r="F3187" s="78">
        <v>42822</v>
      </c>
      <c r="G3187" s="17">
        <f t="shared" si="99"/>
        <v>2924</v>
      </c>
      <c r="H3187" s="17">
        <f t="shared" si="100"/>
        <v>0</v>
      </c>
      <c r="I3187" s="21"/>
    </row>
    <row r="3188" spans="1:9" ht="15.75" x14ac:dyDescent="0.25">
      <c r="A3188" s="70">
        <v>42822</v>
      </c>
      <c r="B3188" s="71" t="s">
        <v>11024</v>
      </c>
      <c r="C3188" s="20">
        <v>105966</v>
      </c>
      <c r="D3188" s="4" t="s">
        <v>509</v>
      </c>
      <c r="E3188" s="17">
        <v>19083.400000000001</v>
      </c>
      <c r="F3188" s="78">
        <v>42833</v>
      </c>
      <c r="G3188" s="17">
        <f t="shared" si="99"/>
        <v>19083.400000000001</v>
      </c>
      <c r="H3188" s="17">
        <f t="shared" si="100"/>
        <v>0</v>
      </c>
      <c r="I3188" s="21"/>
    </row>
    <row r="3189" spans="1:9" ht="15.75" x14ac:dyDescent="0.25">
      <c r="A3189" s="70">
        <v>42822</v>
      </c>
      <c r="B3189" s="71" t="s">
        <v>11025</v>
      </c>
      <c r="C3189" s="20">
        <v>105967</v>
      </c>
      <c r="D3189" s="4" t="s">
        <v>435</v>
      </c>
      <c r="E3189" s="17">
        <v>2660.4</v>
      </c>
      <c r="F3189" s="78">
        <v>42825</v>
      </c>
      <c r="G3189" s="17">
        <f t="shared" si="99"/>
        <v>2660.4</v>
      </c>
      <c r="H3189" s="17">
        <f t="shared" si="100"/>
        <v>0</v>
      </c>
      <c r="I3189" s="21"/>
    </row>
    <row r="3190" spans="1:9" ht="15.75" x14ac:dyDescent="0.25">
      <c r="A3190" s="70">
        <v>42822</v>
      </c>
      <c r="B3190" s="71" t="s">
        <v>11026</v>
      </c>
      <c r="C3190" s="20">
        <v>105968</v>
      </c>
      <c r="D3190" s="4" t="s">
        <v>442</v>
      </c>
      <c r="E3190" s="17">
        <v>3238.2</v>
      </c>
      <c r="F3190" s="78">
        <v>42823</v>
      </c>
      <c r="G3190" s="17">
        <f t="shared" si="99"/>
        <v>3238.2</v>
      </c>
      <c r="H3190" s="17">
        <f t="shared" si="100"/>
        <v>0</v>
      </c>
      <c r="I3190" s="21"/>
    </row>
    <row r="3191" spans="1:9" ht="15.75" x14ac:dyDescent="0.25">
      <c r="A3191" s="70">
        <v>42822</v>
      </c>
      <c r="B3191" s="71" t="s">
        <v>11027</v>
      </c>
      <c r="C3191" s="20">
        <v>105969</v>
      </c>
      <c r="D3191" s="4" t="s">
        <v>432</v>
      </c>
      <c r="E3191" s="17">
        <v>15038.1</v>
      </c>
      <c r="F3191" s="78">
        <v>42825</v>
      </c>
      <c r="G3191" s="17">
        <f t="shared" si="99"/>
        <v>15038.1</v>
      </c>
      <c r="H3191" s="17">
        <f t="shared" si="100"/>
        <v>0</v>
      </c>
      <c r="I3191" s="21"/>
    </row>
    <row r="3192" spans="1:9" ht="15.75" x14ac:dyDescent="0.25">
      <c r="A3192" s="70">
        <v>42822</v>
      </c>
      <c r="B3192" s="71" t="s">
        <v>11028</v>
      </c>
      <c r="C3192" s="20">
        <v>105970</v>
      </c>
      <c r="D3192" s="4" t="s">
        <v>268</v>
      </c>
      <c r="E3192" s="17">
        <v>15500.1</v>
      </c>
      <c r="F3192" s="78">
        <v>42825</v>
      </c>
      <c r="G3192" s="17">
        <f t="shared" si="99"/>
        <v>15500.1</v>
      </c>
      <c r="H3192" s="17">
        <f t="shared" si="100"/>
        <v>0</v>
      </c>
      <c r="I3192" s="21"/>
    </row>
    <row r="3193" spans="1:9" ht="15.75" x14ac:dyDescent="0.25">
      <c r="A3193" s="70">
        <v>42822</v>
      </c>
      <c r="B3193" s="71" t="s">
        <v>11029</v>
      </c>
      <c r="C3193" s="20">
        <v>105971</v>
      </c>
      <c r="D3193" s="4" t="s">
        <v>67</v>
      </c>
      <c r="E3193" s="17">
        <v>6375.6</v>
      </c>
      <c r="F3193" s="83" t="s">
        <v>11503</v>
      </c>
      <c r="G3193" s="22">
        <f>6098.4+277.2</f>
        <v>6375.5999999999995</v>
      </c>
      <c r="H3193" s="22">
        <f t="shared" si="100"/>
        <v>0</v>
      </c>
      <c r="I3193" s="21"/>
    </row>
    <row r="3194" spans="1:9" ht="15.75" x14ac:dyDescent="0.25">
      <c r="A3194" s="70">
        <v>42822</v>
      </c>
      <c r="B3194" s="71" t="s">
        <v>11030</v>
      </c>
      <c r="C3194" s="20">
        <v>105972</v>
      </c>
      <c r="D3194" s="4" t="s">
        <v>272</v>
      </c>
      <c r="E3194" s="17">
        <v>3682.9</v>
      </c>
      <c r="F3194" s="83" t="s">
        <v>10949</v>
      </c>
      <c r="G3194" s="22">
        <f>3308.9+374</f>
        <v>3682.9</v>
      </c>
      <c r="H3194" s="22">
        <f t="shared" si="100"/>
        <v>0</v>
      </c>
      <c r="I3194" s="21"/>
    </row>
    <row r="3195" spans="1:9" ht="15.75" x14ac:dyDescent="0.25">
      <c r="A3195" s="70">
        <v>42822</v>
      </c>
      <c r="B3195" s="71" t="s">
        <v>11031</v>
      </c>
      <c r="C3195" s="20">
        <v>105973</v>
      </c>
      <c r="D3195" s="4" t="s">
        <v>268</v>
      </c>
      <c r="E3195" s="17">
        <v>4606</v>
      </c>
      <c r="F3195" s="78">
        <v>42825</v>
      </c>
      <c r="G3195" s="17">
        <f t="shared" si="99"/>
        <v>4606</v>
      </c>
      <c r="H3195" s="17">
        <f t="shared" si="100"/>
        <v>0</v>
      </c>
      <c r="I3195" s="21"/>
    </row>
    <row r="3196" spans="1:9" ht="15.75" x14ac:dyDescent="0.25">
      <c r="A3196" s="70">
        <v>42822</v>
      </c>
      <c r="B3196" s="71" t="s">
        <v>11032</v>
      </c>
      <c r="C3196" s="20">
        <v>105974</v>
      </c>
      <c r="D3196" s="4" t="s">
        <v>157</v>
      </c>
      <c r="E3196" s="17">
        <v>30291.1</v>
      </c>
      <c r="F3196" s="78">
        <v>42822</v>
      </c>
      <c r="G3196" s="17">
        <f t="shared" si="99"/>
        <v>30291.1</v>
      </c>
      <c r="H3196" s="17">
        <f t="shared" si="100"/>
        <v>0</v>
      </c>
      <c r="I3196" s="21"/>
    </row>
    <row r="3197" spans="1:9" ht="15.75" x14ac:dyDescent="0.25">
      <c r="A3197" s="70">
        <v>42822</v>
      </c>
      <c r="B3197" s="71" t="s">
        <v>11033</v>
      </c>
      <c r="C3197" s="20">
        <v>105975</v>
      </c>
      <c r="D3197" s="4" t="s">
        <v>270</v>
      </c>
      <c r="E3197" s="17">
        <v>3281.28</v>
      </c>
      <c r="F3197" s="78">
        <v>42825</v>
      </c>
      <c r="G3197" s="17">
        <f t="shared" si="99"/>
        <v>3281.28</v>
      </c>
      <c r="H3197" s="17">
        <f t="shared" si="100"/>
        <v>0</v>
      </c>
      <c r="I3197" s="21"/>
    </row>
    <row r="3198" spans="1:9" ht="15.75" x14ac:dyDescent="0.25">
      <c r="A3198" s="70">
        <v>42822</v>
      </c>
      <c r="B3198" s="71" t="s">
        <v>11034</v>
      </c>
      <c r="C3198" s="20">
        <v>105976</v>
      </c>
      <c r="D3198" s="4" t="s">
        <v>71</v>
      </c>
      <c r="E3198" s="17">
        <v>1180</v>
      </c>
      <c r="F3198" s="78">
        <v>42822</v>
      </c>
      <c r="G3198" s="17">
        <f t="shared" si="99"/>
        <v>1180</v>
      </c>
      <c r="H3198" s="17">
        <f t="shared" si="100"/>
        <v>0</v>
      </c>
      <c r="I3198" s="21"/>
    </row>
    <row r="3199" spans="1:9" ht="15.75" x14ac:dyDescent="0.25">
      <c r="A3199" s="70">
        <v>42822</v>
      </c>
      <c r="B3199" s="71" t="s">
        <v>11035</v>
      </c>
      <c r="C3199" s="20">
        <v>105977</v>
      </c>
      <c r="D3199" s="4" t="s">
        <v>35</v>
      </c>
      <c r="E3199" s="17">
        <v>9468.7999999999993</v>
      </c>
      <c r="F3199" s="78">
        <v>42824</v>
      </c>
      <c r="G3199" s="17">
        <f t="shared" si="99"/>
        <v>9468.7999999999993</v>
      </c>
      <c r="H3199" s="17">
        <f t="shared" si="100"/>
        <v>0</v>
      </c>
      <c r="I3199" s="21"/>
    </row>
    <row r="3200" spans="1:9" ht="15.75" x14ac:dyDescent="0.25">
      <c r="A3200" s="70">
        <v>42822</v>
      </c>
      <c r="B3200" s="71" t="s">
        <v>11036</v>
      </c>
      <c r="C3200" s="20">
        <v>105978</v>
      </c>
      <c r="D3200" s="4" t="s">
        <v>32</v>
      </c>
      <c r="E3200" s="17">
        <v>5567.7</v>
      </c>
      <c r="F3200" s="78">
        <v>42826</v>
      </c>
      <c r="G3200" s="17">
        <f t="shared" si="99"/>
        <v>5567.7</v>
      </c>
      <c r="H3200" s="17">
        <f t="shared" si="100"/>
        <v>0</v>
      </c>
      <c r="I3200" s="21"/>
    </row>
    <row r="3201" spans="1:9" ht="15.75" x14ac:dyDescent="0.25">
      <c r="A3201" s="70">
        <v>42822</v>
      </c>
      <c r="B3201" s="71" t="s">
        <v>11037</v>
      </c>
      <c r="C3201" s="20">
        <v>105979</v>
      </c>
      <c r="D3201" s="4" t="s">
        <v>38</v>
      </c>
      <c r="E3201" s="17">
        <v>3356.7</v>
      </c>
      <c r="F3201" s="83" t="s">
        <v>11498</v>
      </c>
      <c r="G3201" s="22">
        <f>2356.7+1000</f>
        <v>3356.7</v>
      </c>
      <c r="H3201" s="22">
        <f t="shared" si="100"/>
        <v>0</v>
      </c>
      <c r="I3201" s="21"/>
    </row>
    <row r="3202" spans="1:9" ht="15.75" x14ac:dyDescent="0.25">
      <c r="A3202" s="70">
        <v>42822</v>
      </c>
      <c r="B3202" s="71" t="s">
        <v>11038</v>
      </c>
      <c r="C3202" s="20">
        <v>105980</v>
      </c>
      <c r="D3202" s="4" t="s">
        <v>51</v>
      </c>
      <c r="E3202" s="17">
        <v>3201</v>
      </c>
      <c r="F3202" s="78">
        <v>42824</v>
      </c>
      <c r="G3202" s="17">
        <f t="shared" si="99"/>
        <v>3201</v>
      </c>
      <c r="H3202" s="17">
        <f t="shared" si="100"/>
        <v>0</v>
      </c>
      <c r="I3202" s="21"/>
    </row>
    <row r="3203" spans="1:9" ht="15.75" x14ac:dyDescent="0.25">
      <c r="A3203" s="70">
        <v>42822</v>
      </c>
      <c r="B3203" s="71" t="s">
        <v>11039</v>
      </c>
      <c r="C3203" s="20">
        <v>105981</v>
      </c>
      <c r="D3203" s="4" t="s">
        <v>43</v>
      </c>
      <c r="E3203" s="17">
        <v>5178.6000000000004</v>
      </c>
      <c r="F3203" s="78">
        <v>42824</v>
      </c>
      <c r="G3203" s="17">
        <f t="shared" si="99"/>
        <v>5178.6000000000004</v>
      </c>
      <c r="H3203" s="17">
        <f t="shared" si="100"/>
        <v>0</v>
      </c>
      <c r="I3203" s="21"/>
    </row>
    <row r="3204" spans="1:9" ht="15.75" x14ac:dyDescent="0.25">
      <c r="A3204" s="70">
        <v>42822</v>
      </c>
      <c r="B3204" s="71" t="s">
        <v>11040</v>
      </c>
      <c r="C3204" s="20">
        <v>105982</v>
      </c>
      <c r="D3204" s="4" t="s">
        <v>149</v>
      </c>
      <c r="E3204" s="17">
        <v>11081</v>
      </c>
      <c r="F3204" s="78">
        <v>42822</v>
      </c>
      <c r="G3204" s="17">
        <f t="shared" ref="G3204:G3267" si="101">E3204</f>
        <v>11081</v>
      </c>
      <c r="H3204" s="17">
        <f t="shared" ref="H3204:H3267" si="102">E3204-G3204</f>
        <v>0</v>
      </c>
      <c r="I3204" s="21"/>
    </row>
    <row r="3205" spans="1:9" ht="15.75" x14ac:dyDescent="0.25">
      <c r="A3205" s="70">
        <v>42822</v>
      </c>
      <c r="B3205" s="71" t="s">
        <v>11041</v>
      </c>
      <c r="C3205" s="20">
        <v>105983</v>
      </c>
      <c r="D3205" s="4" t="s">
        <v>149</v>
      </c>
      <c r="E3205" s="17">
        <v>720.5</v>
      </c>
      <c r="F3205" s="78">
        <v>42822</v>
      </c>
      <c r="G3205" s="17">
        <f t="shared" si="101"/>
        <v>720.5</v>
      </c>
      <c r="H3205" s="17">
        <f t="shared" si="102"/>
        <v>0</v>
      </c>
      <c r="I3205" s="21"/>
    </row>
    <row r="3206" spans="1:9" ht="15.75" x14ac:dyDescent="0.25">
      <c r="A3206" s="70">
        <v>42822</v>
      </c>
      <c r="B3206" s="71" t="s">
        <v>11042</v>
      </c>
      <c r="C3206" s="20">
        <v>105984</v>
      </c>
      <c r="D3206" s="4" t="s">
        <v>40</v>
      </c>
      <c r="E3206" s="17">
        <v>3201.98</v>
      </c>
      <c r="F3206" s="78">
        <v>42828</v>
      </c>
      <c r="G3206" s="17">
        <f t="shared" si="101"/>
        <v>3201.98</v>
      </c>
      <c r="H3206" s="17">
        <f t="shared" si="102"/>
        <v>0</v>
      </c>
      <c r="I3206" s="21"/>
    </row>
    <row r="3207" spans="1:9" ht="15.75" x14ac:dyDescent="0.25">
      <c r="A3207" s="70">
        <v>42822</v>
      </c>
      <c r="B3207" s="71" t="s">
        <v>11043</v>
      </c>
      <c r="C3207" s="20">
        <v>105985</v>
      </c>
      <c r="D3207" s="4" t="s">
        <v>250</v>
      </c>
      <c r="E3207" s="17">
        <v>5968.5</v>
      </c>
      <c r="F3207" s="83" t="s">
        <v>11011</v>
      </c>
      <c r="G3207" s="22">
        <f>5000+968.5</f>
        <v>5968.5</v>
      </c>
      <c r="H3207" s="22">
        <f t="shared" si="102"/>
        <v>0</v>
      </c>
      <c r="I3207" s="21"/>
    </row>
    <row r="3208" spans="1:9" ht="15.75" x14ac:dyDescent="0.25">
      <c r="A3208" s="70">
        <v>42822</v>
      </c>
      <c r="B3208" s="71" t="s">
        <v>11044</v>
      </c>
      <c r="C3208" s="20">
        <v>105986</v>
      </c>
      <c r="D3208" s="4" t="s">
        <v>49</v>
      </c>
      <c r="E3208" s="17">
        <v>9913.2000000000007</v>
      </c>
      <c r="F3208" s="78">
        <v>42825</v>
      </c>
      <c r="G3208" s="17">
        <f>4000+5913.2</f>
        <v>9913.2000000000007</v>
      </c>
      <c r="H3208" s="17">
        <f t="shared" si="102"/>
        <v>0</v>
      </c>
      <c r="I3208" s="21"/>
    </row>
    <row r="3209" spans="1:9" ht="15.75" x14ac:dyDescent="0.25">
      <c r="A3209" s="70">
        <v>42822</v>
      </c>
      <c r="B3209" s="71" t="s">
        <v>11045</v>
      </c>
      <c r="C3209" s="20">
        <v>105987</v>
      </c>
      <c r="D3209" s="4" t="s">
        <v>43</v>
      </c>
      <c r="E3209" s="17">
        <v>1086.8</v>
      </c>
      <c r="F3209" s="78">
        <v>42824</v>
      </c>
      <c r="G3209" s="17">
        <f t="shared" si="101"/>
        <v>1086.8</v>
      </c>
      <c r="H3209" s="17">
        <f t="shared" si="102"/>
        <v>0</v>
      </c>
      <c r="I3209" s="21"/>
    </row>
    <row r="3210" spans="1:9" ht="15.75" x14ac:dyDescent="0.25">
      <c r="A3210" s="70">
        <v>42822</v>
      </c>
      <c r="B3210" s="71" t="s">
        <v>11046</v>
      </c>
      <c r="C3210" s="20">
        <v>105988</v>
      </c>
      <c r="D3210" s="4" t="s">
        <v>3426</v>
      </c>
      <c r="E3210" s="17">
        <v>864</v>
      </c>
      <c r="F3210" s="78">
        <v>42822</v>
      </c>
      <c r="G3210" s="17">
        <f t="shared" si="101"/>
        <v>864</v>
      </c>
      <c r="H3210" s="17">
        <f t="shared" si="102"/>
        <v>0</v>
      </c>
      <c r="I3210" s="21"/>
    </row>
    <row r="3211" spans="1:9" ht="15.75" x14ac:dyDescent="0.25">
      <c r="A3211" s="70">
        <v>42822</v>
      </c>
      <c r="B3211" s="71" t="s">
        <v>11047</v>
      </c>
      <c r="C3211" s="20">
        <v>105989</v>
      </c>
      <c r="D3211" s="4" t="s">
        <v>19</v>
      </c>
      <c r="E3211" s="17">
        <v>1150</v>
      </c>
      <c r="F3211" s="78">
        <v>42822</v>
      </c>
      <c r="G3211" s="17">
        <f t="shared" si="101"/>
        <v>1150</v>
      </c>
      <c r="H3211" s="17">
        <f t="shared" si="102"/>
        <v>0</v>
      </c>
      <c r="I3211" s="21"/>
    </row>
    <row r="3212" spans="1:9" ht="15.75" x14ac:dyDescent="0.25">
      <c r="A3212" s="70">
        <v>42822</v>
      </c>
      <c r="B3212" s="71" t="s">
        <v>11048</v>
      </c>
      <c r="C3212" s="20">
        <v>105990</v>
      </c>
      <c r="D3212" s="4" t="s">
        <v>79</v>
      </c>
      <c r="E3212" s="17">
        <v>2816.3</v>
      </c>
      <c r="F3212" s="78">
        <v>42822</v>
      </c>
      <c r="G3212" s="17">
        <f t="shared" si="101"/>
        <v>2816.3</v>
      </c>
      <c r="H3212" s="17">
        <f t="shared" si="102"/>
        <v>0</v>
      </c>
      <c r="I3212" s="21"/>
    </row>
    <row r="3213" spans="1:9" ht="15.75" x14ac:dyDescent="0.25">
      <c r="A3213" s="70">
        <v>42822</v>
      </c>
      <c r="B3213" s="71" t="s">
        <v>11049</v>
      </c>
      <c r="C3213" s="20">
        <v>105991</v>
      </c>
      <c r="D3213" s="4" t="s">
        <v>240</v>
      </c>
      <c r="E3213" s="17">
        <v>11004.3</v>
      </c>
      <c r="F3213" s="78">
        <v>42822</v>
      </c>
      <c r="G3213" s="17">
        <f t="shared" si="101"/>
        <v>11004.3</v>
      </c>
      <c r="H3213" s="17">
        <f t="shared" si="102"/>
        <v>0</v>
      </c>
      <c r="I3213" s="21"/>
    </row>
    <row r="3214" spans="1:9" ht="15.75" x14ac:dyDescent="0.25">
      <c r="A3214" s="70">
        <v>42822</v>
      </c>
      <c r="B3214" s="71" t="s">
        <v>11050</v>
      </c>
      <c r="C3214" s="20">
        <v>105992</v>
      </c>
      <c r="D3214" s="4" t="s">
        <v>3426</v>
      </c>
      <c r="E3214" s="17">
        <v>339.2</v>
      </c>
      <c r="F3214" s="78">
        <v>42822</v>
      </c>
      <c r="G3214" s="17">
        <f t="shared" si="101"/>
        <v>339.2</v>
      </c>
      <c r="H3214" s="17">
        <f t="shared" si="102"/>
        <v>0</v>
      </c>
      <c r="I3214" s="21"/>
    </row>
    <row r="3215" spans="1:9" ht="15.75" x14ac:dyDescent="0.25">
      <c r="A3215" s="70">
        <v>42822</v>
      </c>
      <c r="B3215" s="71" t="s">
        <v>11051</v>
      </c>
      <c r="C3215" s="20">
        <v>105993</v>
      </c>
      <c r="D3215" s="4" t="s">
        <v>289</v>
      </c>
      <c r="E3215" s="17">
        <v>31892</v>
      </c>
      <c r="F3215" s="78">
        <v>42838</v>
      </c>
      <c r="G3215" s="17">
        <f t="shared" si="101"/>
        <v>31892</v>
      </c>
      <c r="H3215" s="17">
        <f t="shared" si="102"/>
        <v>0</v>
      </c>
      <c r="I3215" s="21"/>
    </row>
    <row r="3216" spans="1:9" ht="15.75" x14ac:dyDescent="0.25">
      <c r="A3216" s="70">
        <v>42822</v>
      </c>
      <c r="B3216" s="71" t="s">
        <v>11052</v>
      </c>
      <c r="C3216" s="20">
        <v>105994</v>
      </c>
      <c r="D3216" s="15" t="s">
        <v>122</v>
      </c>
      <c r="E3216" s="16">
        <v>0</v>
      </c>
      <c r="F3216" s="145" t="s">
        <v>95</v>
      </c>
      <c r="G3216" s="16">
        <f t="shared" si="101"/>
        <v>0</v>
      </c>
      <c r="H3216" s="16">
        <f t="shared" si="102"/>
        <v>0</v>
      </c>
      <c r="I3216" s="21"/>
    </row>
    <row r="3217" spans="1:9" ht="15.75" x14ac:dyDescent="0.25">
      <c r="A3217" s="70">
        <v>42822</v>
      </c>
      <c r="B3217" s="71" t="s">
        <v>11053</v>
      </c>
      <c r="C3217" s="20">
        <v>105995</v>
      </c>
      <c r="D3217" s="4" t="s">
        <v>341</v>
      </c>
      <c r="E3217" s="17">
        <v>10123.200000000001</v>
      </c>
      <c r="F3217" s="78">
        <v>42822</v>
      </c>
      <c r="G3217" s="17">
        <f t="shared" si="101"/>
        <v>10123.200000000001</v>
      </c>
      <c r="H3217" s="17">
        <f t="shared" si="102"/>
        <v>0</v>
      </c>
      <c r="I3217" s="21"/>
    </row>
    <row r="3218" spans="1:9" ht="15.75" x14ac:dyDescent="0.25">
      <c r="A3218" s="70">
        <v>42822</v>
      </c>
      <c r="B3218" s="71" t="s">
        <v>11054</v>
      </c>
      <c r="C3218" s="20">
        <v>105996</v>
      </c>
      <c r="D3218" s="4" t="s">
        <v>208</v>
      </c>
      <c r="E3218" s="17">
        <v>10786.6</v>
      </c>
      <c r="F3218" s="78">
        <v>42822</v>
      </c>
      <c r="G3218" s="17">
        <f t="shared" si="101"/>
        <v>10786.6</v>
      </c>
      <c r="H3218" s="17">
        <f t="shared" si="102"/>
        <v>0</v>
      </c>
      <c r="I3218" s="21"/>
    </row>
    <row r="3219" spans="1:9" ht="15.75" x14ac:dyDescent="0.25">
      <c r="A3219" s="70">
        <v>42822</v>
      </c>
      <c r="B3219" s="71" t="s">
        <v>11055</v>
      </c>
      <c r="C3219" s="20">
        <v>105997</v>
      </c>
      <c r="D3219" s="4" t="s">
        <v>125</v>
      </c>
      <c r="E3219" s="17">
        <v>6804</v>
      </c>
      <c r="F3219" s="78">
        <v>42822</v>
      </c>
      <c r="G3219" s="17">
        <f t="shared" si="101"/>
        <v>6804</v>
      </c>
      <c r="H3219" s="17">
        <f t="shared" si="102"/>
        <v>0</v>
      </c>
      <c r="I3219" s="21"/>
    </row>
    <row r="3220" spans="1:9" ht="15.75" x14ac:dyDescent="0.25">
      <c r="A3220" s="70">
        <v>42822</v>
      </c>
      <c r="B3220" s="71" t="s">
        <v>11056</v>
      </c>
      <c r="C3220" s="20">
        <v>105998</v>
      </c>
      <c r="D3220" s="4" t="s">
        <v>1830</v>
      </c>
      <c r="E3220" s="17">
        <v>8880.7999999999993</v>
      </c>
      <c r="F3220" s="78">
        <v>42822</v>
      </c>
      <c r="G3220" s="17">
        <f t="shared" si="101"/>
        <v>8880.7999999999993</v>
      </c>
      <c r="H3220" s="17">
        <f t="shared" si="102"/>
        <v>0</v>
      </c>
      <c r="I3220" s="21"/>
    </row>
    <row r="3221" spans="1:9" ht="15.75" x14ac:dyDescent="0.25">
      <c r="A3221" s="70">
        <v>42822</v>
      </c>
      <c r="B3221" s="71" t="s">
        <v>11057</v>
      </c>
      <c r="C3221" s="20">
        <v>105999</v>
      </c>
      <c r="D3221" s="4" t="s">
        <v>459</v>
      </c>
      <c r="E3221" s="17">
        <v>2145.6</v>
      </c>
      <c r="F3221" s="78">
        <v>42822</v>
      </c>
      <c r="G3221" s="17">
        <f t="shared" si="101"/>
        <v>2145.6</v>
      </c>
      <c r="H3221" s="17">
        <f t="shared" si="102"/>
        <v>0</v>
      </c>
      <c r="I3221" s="21"/>
    </row>
    <row r="3222" spans="1:9" ht="15.75" x14ac:dyDescent="0.25">
      <c r="A3222" s="70">
        <v>42822</v>
      </c>
      <c r="B3222" s="71" t="s">
        <v>11058</v>
      </c>
      <c r="C3222" s="20">
        <v>106000</v>
      </c>
      <c r="D3222" s="4" t="s">
        <v>1160</v>
      </c>
      <c r="E3222" s="17">
        <v>3031.2</v>
      </c>
      <c r="F3222" s="78">
        <v>42822</v>
      </c>
      <c r="G3222" s="17">
        <f t="shared" si="101"/>
        <v>3031.2</v>
      </c>
      <c r="H3222" s="17">
        <f t="shared" si="102"/>
        <v>0</v>
      </c>
      <c r="I3222" s="21"/>
    </row>
    <row r="3223" spans="1:9" ht="15.75" x14ac:dyDescent="0.25">
      <c r="A3223" s="70">
        <v>42822</v>
      </c>
      <c r="B3223" s="71" t="s">
        <v>11059</v>
      </c>
      <c r="C3223" s="20">
        <v>106001</v>
      </c>
      <c r="D3223" s="4" t="s">
        <v>281</v>
      </c>
      <c r="E3223" s="17">
        <v>690</v>
      </c>
      <c r="F3223" s="78">
        <v>42822</v>
      </c>
      <c r="G3223" s="17">
        <f t="shared" si="101"/>
        <v>690</v>
      </c>
      <c r="H3223" s="17">
        <f t="shared" si="102"/>
        <v>0</v>
      </c>
      <c r="I3223" s="21"/>
    </row>
    <row r="3224" spans="1:9" ht="30" x14ac:dyDescent="0.25">
      <c r="A3224" s="70">
        <v>42822</v>
      </c>
      <c r="B3224" s="71" t="s">
        <v>11060</v>
      </c>
      <c r="C3224" s="20">
        <v>106002</v>
      </c>
      <c r="D3224" s="4" t="s">
        <v>470</v>
      </c>
      <c r="E3224" s="17">
        <v>10415.4</v>
      </c>
      <c r="F3224" s="144" t="s">
        <v>11511</v>
      </c>
      <c r="G3224" s="26">
        <f>3700+300+500+300</f>
        <v>4800</v>
      </c>
      <c r="H3224" s="26">
        <f t="shared" si="102"/>
        <v>5615.4</v>
      </c>
      <c r="I3224" s="21"/>
    </row>
    <row r="3225" spans="1:9" ht="15.75" x14ac:dyDescent="0.25">
      <c r="A3225" s="70">
        <v>42822</v>
      </c>
      <c r="B3225" s="71" t="s">
        <v>11061</v>
      </c>
      <c r="C3225" s="20">
        <v>106003</v>
      </c>
      <c r="D3225" s="4" t="s">
        <v>298</v>
      </c>
      <c r="E3225" s="17">
        <v>3190.6</v>
      </c>
      <c r="F3225" s="78">
        <v>42822</v>
      </c>
      <c r="G3225" s="17">
        <f t="shared" si="101"/>
        <v>3190.6</v>
      </c>
      <c r="H3225" s="17">
        <f t="shared" si="102"/>
        <v>0</v>
      </c>
      <c r="I3225" s="21"/>
    </row>
    <row r="3226" spans="1:9" ht="15.75" x14ac:dyDescent="0.25">
      <c r="A3226" s="70">
        <v>42822</v>
      </c>
      <c r="B3226" s="71" t="s">
        <v>11062</v>
      </c>
      <c r="C3226" s="20">
        <v>106004</v>
      </c>
      <c r="D3226" s="4" t="s">
        <v>101</v>
      </c>
      <c r="E3226" s="17">
        <v>920</v>
      </c>
      <c r="F3226" s="78">
        <v>42822</v>
      </c>
      <c r="G3226" s="17">
        <f t="shared" si="101"/>
        <v>920</v>
      </c>
      <c r="H3226" s="17">
        <f t="shared" si="102"/>
        <v>0</v>
      </c>
      <c r="I3226" s="21"/>
    </row>
    <row r="3227" spans="1:9" ht="15.75" x14ac:dyDescent="0.25">
      <c r="A3227" s="70">
        <v>42822</v>
      </c>
      <c r="B3227" s="71" t="s">
        <v>11063</v>
      </c>
      <c r="C3227" s="20">
        <v>106005</v>
      </c>
      <c r="D3227" s="4" t="s">
        <v>4369</v>
      </c>
      <c r="E3227" s="17">
        <v>1528.6</v>
      </c>
      <c r="F3227" s="78">
        <v>42822</v>
      </c>
      <c r="G3227" s="17">
        <f t="shared" si="101"/>
        <v>1528.6</v>
      </c>
      <c r="H3227" s="17">
        <f t="shared" si="102"/>
        <v>0</v>
      </c>
      <c r="I3227" s="21"/>
    </row>
    <row r="3228" spans="1:9" ht="15.75" x14ac:dyDescent="0.25">
      <c r="A3228" s="70">
        <v>42822</v>
      </c>
      <c r="B3228" s="71" t="s">
        <v>11064</v>
      </c>
      <c r="C3228" s="20">
        <v>106006</v>
      </c>
      <c r="D3228" s="4" t="s">
        <v>1256</v>
      </c>
      <c r="E3228" s="17">
        <v>2846</v>
      </c>
      <c r="F3228" s="78">
        <v>42825</v>
      </c>
      <c r="G3228" s="17">
        <f t="shared" si="101"/>
        <v>2846</v>
      </c>
      <c r="H3228" s="17">
        <f t="shared" si="102"/>
        <v>0</v>
      </c>
      <c r="I3228" s="21"/>
    </row>
    <row r="3229" spans="1:9" ht="15.75" x14ac:dyDescent="0.25">
      <c r="A3229" s="70">
        <v>42822</v>
      </c>
      <c r="B3229" s="71" t="s">
        <v>11065</v>
      </c>
      <c r="C3229" s="20">
        <v>106007</v>
      </c>
      <c r="D3229" s="4" t="s">
        <v>838</v>
      </c>
      <c r="E3229" s="17">
        <v>5434.8</v>
      </c>
      <c r="F3229" s="78">
        <v>42822</v>
      </c>
      <c r="G3229" s="17">
        <f t="shared" si="101"/>
        <v>5434.8</v>
      </c>
      <c r="H3229" s="17">
        <f t="shared" si="102"/>
        <v>0</v>
      </c>
      <c r="I3229" s="21"/>
    </row>
    <row r="3230" spans="1:9" ht="15.75" x14ac:dyDescent="0.25">
      <c r="A3230" s="70">
        <v>42822</v>
      </c>
      <c r="B3230" s="71" t="s">
        <v>11066</v>
      </c>
      <c r="C3230" s="20">
        <v>106008</v>
      </c>
      <c r="D3230" s="15" t="s">
        <v>1259</v>
      </c>
      <c r="E3230" s="16">
        <v>0</v>
      </c>
      <c r="F3230" s="145" t="s">
        <v>95</v>
      </c>
      <c r="G3230" s="16">
        <f t="shared" si="101"/>
        <v>0</v>
      </c>
      <c r="H3230" s="16">
        <f t="shared" si="102"/>
        <v>0</v>
      </c>
      <c r="I3230" s="21"/>
    </row>
    <row r="3231" spans="1:9" ht="15.75" x14ac:dyDescent="0.25">
      <c r="A3231" s="70">
        <v>42822</v>
      </c>
      <c r="B3231" s="71" t="s">
        <v>11067</v>
      </c>
      <c r="C3231" s="20">
        <v>106009</v>
      </c>
      <c r="D3231" s="4" t="s">
        <v>105</v>
      </c>
      <c r="E3231" s="17">
        <v>352.5</v>
      </c>
      <c r="F3231" s="78">
        <v>42822</v>
      </c>
      <c r="G3231" s="17">
        <f t="shared" si="101"/>
        <v>352.5</v>
      </c>
      <c r="H3231" s="17">
        <f t="shared" si="102"/>
        <v>0</v>
      </c>
      <c r="I3231" s="21"/>
    </row>
    <row r="3232" spans="1:9" ht="15.75" x14ac:dyDescent="0.25">
      <c r="A3232" s="70">
        <v>42822</v>
      </c>
      <c r="B3232" s="71" t="s">
        <v>11068</v>
      </c>
      <c r="C3232" s="20">
        <v>106010</v>
      </c>
      <c r="D3232" s="4" t="s">
        <v>1259</v>
      </c>
      <c r="E3232" s="17">
        <v>1196</v>
      </c>
      <c r="F3232" s="78">
        <v>42822</v>
      </c>
      <c r="G3232" s="17">
        <f t="shared" si="101"/>
        <v>1196</v>
      </c>
      <c r="H3232" s="17">
        <f t="shared" si="102"/>
        <v>0</v>
      </c>
      <c r="I3232" s="21"/>
    </row>
    <row r="3233" spans="1:9" ht="15.75" x14ac:dyDescent="0.25">
      <c r="A3233" s="70">
        <v>42822</v>
      </c>
      <c r="B3233" s="71" t="s">
        <v>11069</v>
      </c>
      <c r="C3233" s="20">
        <v>106011</v>
      </c>
      <c r="D3233" s="4" t="s">
        <v>92</v>
      </c>
      <c r="E3233" s="17">
        <v>1701.4</v>
      </c>
      <c r="F3233" s="78">
        <v>42822</v>
      </c>
      <c r="G3233" s="17">
        <f t="shared" si="101"/>
        <v>1701.4</v>
      </c>
      <c r="H3233" s="17">
        <f t="shared" si="102"/>
        <v>0</v>
      </c>
      <c r="I3233" s="21"/>
    </row>
    <row r="3234" spans="1:9" ht="15.75" x14ac:dyDescent="0.25">
      <c r="A3234" s="70">
        <v>42822</v>
      </c>
      <c r="B3234" s="71" t="s">
        <v>11070</v>
      </c>
      <c r="C3234" s="20">
        <v>106012</v>
      </c>
      <c r="D3234" s="4" t="s">
        <v>109</v>
      </c>
      <c r="E3234" s="17">
        <v>4101.3</v>
      </c>
      <c r="F3234" s="78">
        <v>42822</v>
      </c>
      <c r="G3234" s="17">
        <f t="shared" si="101"/>
        <v>4101.3</v>
      </c>
      <c r="H3234" s="17">
        <f t="shared" si="102"/>
        <v>0</v>
      </c>
      <c r="I3234" s="21"/>
    </row>
    <row r="3235" spans="1:9" ht="15.75" x14ac:dyDescent="0.25">
      <c r="A3235" s="70">
        <v>42822</v>
      </c>
      <c r="B3235" s="71" t="s">
        <v>11071</v>
      </c>
      <c r="C3235" s="20">
        <v>106013</v>
      </c>
      <c r="D3235" s="4" t="s">
        <v>120</v>
      </c>
      <c r="E3235" s="17">
        <v>2516.8000000000002</v>
      </c>
      <c r="F3235" s="78">
        <v>42822</v>
      </c>
      <c r="G3235" s="17">
        <f t="shared" si="101"/>
        <v>2516.8000000000002</v>
      </c>
      <c r="H3235" s="17">
        <f t="shared" si="102"/>
        <v>0</v>
      </c>
      <c r="I3235" s="21"/>
    </row>
    <row r="3236" spans="1:9" ht="15.75" x14ac:dyDescent="0.25">
      <c r="A3236" s="70">
        <v>42822</v>
      </c>
      <c r="B3236" s="71" t="s">
        <v>11072</v>
      </c>
      <c r="C3236" s="20">
        <v>106014</v>
      </c>
      <c r="D3236" s="4" t="s">
        <v>291</v>
      </c>
      <c r="E3236" s="17">
        <v>2284.8000000000002</v>
      </c>
      <c r="F3236" s="78">
        <v>42822</v>
      </c>
      <c r="G3236" s="17">
        <f t="shared" si="101"/>
        <v>2284.8000000000002</v>
      </c>
      <c r="H3236" s="17">
        <f t="shared" si="102"/>
        <v>0</v>
      </c>
      <c r="I3236" s="21"/>
    </row>
    <row r="3237" spans="1:9" ht="15.75" x14ac:dyDescent="0.25">
      <c r="A3237" s="70">
        <v>42822</v>
      </c>
      <c r="B3237" s="71" t="s">
        <v>11073</v>
      </c>
      <c r="C3237" s="20">
        <v>106015</v>
      </c>
      <c r="D3237" s="4" t="s">
        <v>103</v>
      </c>
      <c r="E3237" s="17">
        <v>49.4</v>
      </c>
      <c r="F3237" s="78">
        <v>42822</v>
      </c>
      <c r="G3237" s="17">
        <f t="shared" si="101"/>
        <v>49.4</v>
      </c>
      <c r="H3237" s="17">
        <f t="shared" si="102"/>
        <v>0</v>
      </c>
      <c r="I3237" s="21"/>
    </row>
    <row r="3238" spans="1:9" ht="15.75" x14ac:dyDescent="0.25">
      <c r="A3238" s="70">
        <v>42822</v>
      </c>
      <c r="B3238" s="71" t="s">
        <v>11074</v>
      </c>
      <c r="C3238" s="20">
        <v>106016</v>
      </c>
      <c r="D3238" s="4" t="s">
        <v>1081</v>
      </c>
      <c r="E3238" s="17">
        <v>330.2</v>
      </c>
      <c r="F3238" s="78">
        <v>42822</v>
      </c>
      <c r="G3238" s="17">
        <f t="shared" si="101"/>
        <v>330.2</v>
      </c>
      <c r="H3238" s="17">
        <f t="shared" si="102"/>
        <v>0</v>
      </c>
      <c r="I3238" s="21"/>
    </row>
    <row r="3239" spans="1:9" ht="15.75" x14ac:dyDescent="0.25">
      <c r="A3239" s="70">
        <v>42822</v>
      </c>
      <c r="B3239" s="71" t="s">
        <v>11075</v>
      </c>
      <c r="C3239" s="20">
        <v>106017</v>
      </c>
      <c r="D3239" s="4" t="s">
        <v>231</v>
      </c>
      <c r="E3239" s="17">
        <v>8887.6</v>
      </c>
      <c r="F3239" s="78">
        <v>42823</v>
      </c>
      <c r="G3239" s="17">
        <f t="shared" si="101"/>
        <v>8887.6</v>
      </c>
      <c r="H3239" s="17">
        <f t="shared" si="102"/>
        <v>0</v>
      </c>
      <c r="I3239" s="21"/>
    </row>
    <row r="3240" spans="1:9" ht="15.75" x14ac:dyDescent="0.25">
      <c r="A3240" s="70">
        <v>42822</v>
      </c>
      <c r="B3240" s="71" t="s">
        <v>11076</v>
      </c>
      <c r="C3240" s="20">
        <v>106018</v>
      </c>
      <c r="D3240" s="15" t="s">
        <v>143</v>
      </c>
      <c r="E3240" s="16">
        <v>0</v>
      </c>
      <c r="F3240" s="145" t="s">
        <v>95</v>
      </c>
      <c r="G3240" s="16">
        <f t="shared" si="101"/>
        <v>0</v>
      </c>
      <c r="H3240" s="16">
        <f t="shared" si="102"/>
        <v>0</v>
      </c>
      <c r="I3240" s="21"/>
    </row>
    <row r="3241" spans="1:9" ht="15.75" x14ac:dyDescent="0.25">
      <c r="A3241" s="70">
        <v>42822</v>
      </c>
      <c r="B3241" s="71" t="s">
        <v>11077</v>
      </c>
      <c r="C3241" s="20">
        <v>106019</v>
      </c>
      <c r="D3241" s="4" t="s">
        <v>205</v>
      </c>
      <c r="E3241" s="17">
        <v>20391.75</v>
      </c>
      <c r="F3241" s="78">
        <v>42822</v>
      </c>
      <c r="G3241" s="17">
        <f t="shared" si="101"/>
        <v>20391.75</v>
      </c>
      <c r="H3241" s="17">
        <f t="shared" si="102"/>
        <v>0</v>
      </c>
      <c r="I3241" s="21"/>
    </row>
    <row r="3242" spans="1:9" ht="15.75" x14ac:dyDescent="0.25">
      <c r="A3242" s="70">
        <v>42822</v>
      </c>
      <c r="B3242" s="71" t="s">
        <v>11078</v>
      </c>
      <c r="C3242" s="20">
        <v>106020</v>
      </c>
      <c r="D3242" s="4" t="s">
        <v>222</v>
      </c>
      <c r="E3242" s="17">
        <v>22029.599999999999</v>
      </c>
      <c r="F3242" s="78">
        <v>42823</v>
      </c>
      <c r="G3242" s="17">
        <f t="shared" si="101"/>
        <v>22029.599999999999</v>
      </c>
      <c r="H3242" s="17">
        <f t="shared" si="102"/>
        <v>0</v>
      </c>
      <c r="I3242" s="21"/>
    </row>
    <row r="3243" spans="1:9" ht="15.75" x14ac:dyDescent="0.25">
      <c r="A3243" s="70">
        <v>42822</v>
      </c>
      <c r="B3243" s="71" t="s">
        <v>11079</v>
      </c>
      <c r="C3243" s="20">
        <v>106021</v>
      </c>
      <c r="D3243" s="4" t="s">
        <v>476</v>
      </c>
      <c r="E3243" s="17">
        <v>3126.2</v>
      </c>
      <c r="F3243" s="78">
        <v>42822</v>
      </c>
      <c r="G3243" s="17">
        <f t="shared" si="101"/>
        <v>3126.2</v>
      </c>
      <c r="H3243" s="17">
        <f t="shared" si="102"/>
        <v>0</v>
      </c>
      <c r="I3243" s="21"/>
    </row>
    <row r="3244" spans="1:9" ht="15.75" x14ac:dyDescent="0.25">
      <c r="A3244" s="70">
        <v>42822</v>
      </c>
      <c r="B3244" s="71" t="s">
        <v>11080</v>
      </c>
      <c r="C3244" s="20">
        <v>106022</v>
      </c>
      <c r="D3244" s="4" t="s">
        <v>476</v>
      </c>
      <c r="E3244" s="17">
        <v>279.39999999999998</v>
      </c>
      <c r="F3244" s="78">
        <v>42822</v>
      </c>
      <c r="G3244" s="17">
        <f t="shared" si="101"/>
        <v>279.39999999999998</v>
      </c>
      <c r="H3244" s="17">
        <f t="shared" si="102"/>
        <v>0</v>
      </c>
      <c r="I3244" s="21"/>
    </row>
    <row r="3245" spans="1:9" ht="15.75" x14ac:dyDescent="0.25">
      <c r="A3245" s="70">
        <v>42822</v>
      </c>
      <c r="B3245" s="71" t="s">
        <v>11081</v>
      </c>
      <c r="C3245" s="20">
        <v>106023</v>
      </c>
      <c r="D3245" s="4" t="s">
        <v>305</v>
      </c>
      <c r="E3245" s="17">
        <v>4687</v>
      </c>
      <c r="F3245" s="78">
        <v>42826</v>
      </c>
      <c r="G3245" s="17">
        <f t="shared" si="101"/>
        <v>4687</v>
      </c>
      <c r="H3245" s="17">
        <f t="shared" si="102"/>
        <v>0</v>
      </c>
      <c r="I3245" s="21"/>
    </row>
    <row r="3246" spans="1:9" ht="15.75" x14ac:dyDescent="0.25">
      <c r="A3246" s="70">
        <v>42822</v>
      </c>
      <c r="B3246" s="71" t="s">
        <v>11082</v>
      </c>
      <c r="C3246" s="20">
        <v>106024</v>
      </c>
      <c r="D3246" s="4" t="s">
        <v>302</v>
      </c>
      <c r="E3246" s="17">
        <v>7980</v>
      </c>
      <c r="F3246" s="78">
        <v>42822</v>
      </c>
      <c r="G3246" s="17">
        <f t="shared" si="101"/>
        <v>7980</v>
      </c>
      <c r="H3246" s="17">
        <f t="shared" si="102"/>
        <v>0</v>
      </c>
      <c r="I3246" s="21"/>
    </row>
    <row r="3247" spans="1:9" ht="15.75" x14ac:dyDescent="0.25">
      <c r="A3247" s="70">
        <v>42822</v>
      </c>
      <c r="B3247" s="71" t="s">
        <v>11083</v>
      </c>
      <c r="C3247" s="20">
        <v>106025</v>
      </c>
      <c r="D3247" s="4" t="s">
        <v>879</v>
      </c>
      <c r="E3247" s="17">
        <v>3059</v>
      </c>
      <c r="F3247" s="78">
        <v>42822</v>
      </c>
      <c r="G3247" s="17">
        <f t="shared" si="101"/>
        <v>3059</v>
      </c>
      <c r="H3247" s="17">
        <f t="shared" si="102"/>
        <v>0</v>
      </c>
      <c r="I3247" s="21"/>
    </row>
    <row r="3248" spans="1:9" ht="15.75" x14ac:dyDescent="0.25">
      <c r="A3248" s="70">
        <v>42822</v>
      </c>
      <c r="B3248" s="71" t="s">
        <v>11084</v>
      </c>
      <c r="C3248" s="20">
        <v>106026</v>
      </c>
      <c r="D3248" s="4" t="s">
        <v>57</v>
      </c>
      <c r="E3248" s="17">
        <v>496.8</v>
      </c>
      <c r="F3248" s="78">
        <v>42822</v>
      </c>
      <c r="G3248" s="17">
        <f t="shared" si="101"/>
        <v>496.8</v>
      </c>
      <c r="H3248" s="17">
        <f t="shared" si="102"/>
        <v>0</v>
      </c>
      <c r="I3248" s="21"/>
    </row>
    <row r="3249" spans="1:9" ht="15.75" x14ac:dyDescent="0.25">
      <c r="A3249" s="70">
        <v>42822</v>
      </c>
      <c r="B3249" s="71" t="s">
        <v>11085</v>
      </c>
      <c r="C3249" s="20">
        <v>106027</v>
      </c>
      <c r="D3249" s="4" t="s">
        <v>30</v>
      </c>
      <c r="E3249" s="17">
        <v>376</v>
      </c>
      <c r="F3249" s="78">
        <v>42822</v>
      </c>
      <c r="G3249" s="17">
        <f t="shared" si="101"/>
        <v>376</v>
      </c>
      <c r="H3249" s="17">
        <f t="shared" si="102"/>
        <v>0</v>
      </c>
      <c r="I3249" s="21"/>
    </row>
    <row r="3250" spans="1:9" ht="15.75" x14ac:dyDescent="0.25">
      <c r="A3250" s="70">
        <v>42822</v>
      </c>
      <c r="B3250" s="71" t="s">
        <v>11086</v>
      </c>
      <c r="C3250" s="20">
        <v>106028</v>
      </c>
      <c r="D3250" s="4" t="s">
        <v>61</v>
      </c>
      <c r="E3250" s="17">
        <v>6237</v>
      </c>
      <c r="F3250" s="78">
        <v>42822</v>
      </c>
      <c r="G3250" s="17">
        <f t="shared" si="101"/>
        <v>6237</v>
      </c>
      <c r="H3250" s="17">
        <f t="shared" si="102"/>
        <v>0</v>
      </c>
      <c r="I3250" s="21"/>
    </row>
    <row r="3251" spans="1:9" ht="15.75" x14ac:dyDescent="0.25">
      <c r="A3251" s="70">
        <v>42822</v>
      </c>
      <c r="B3251" s="71" t="s">
        <v>11087</v>
      </c>
      <c r="C3251" s="20">
        <v>106029</v>
      </c>
      <c r="D3251" s="4" t="s">
        <v>693</v>
      </c>
      <c r="E3251" s="17">
        <v>17036</v>
      </c>
      <c r="F3251" s="78">
        <v>42824</v>
      </c>
      <c r="G3251" s="17">
        <f t="shared" si="101"/>
        <v>17036</v>
      </c>
      <c r="H3251" s="17">
        <f t="shared" si="102"/>
        <v>0</v>
      </c>
      <c r="I3251" s="21"/>
    </row>
    <row r="3252" spans="1:9" ht="15.75" x14ac:dyDescent="0.25">
      <c r="A3252" s="70">
        <v>42822</v>
      </c>
      <c r="B3252" s="71" t="s">
        <v>11088</v>
      </c>
      <c r="C3252" s="20">
        <v>106030</v>
      </c>
      <c r="D3252" s="4" t="s">
        <v>205</v>
      </c>
      <c r="E3252" s="17">
        <v>30805.5</v>
      </c>
      <c r="F3252" s="78">
        <v>42822</v>
      </c>
      <c r="G3252" s="17">
        <f t="shared" si="101"/>
        <v>30805.5</v>
      </c>
      <c r="H3252" s="17">
        <f t="shared" si="102"/>
        <v>0</v>
      </c>
      <c r="I3252" s="21"/>
    </row>
    <row r="3253" spans="1:9" ht="15.75" x14ac:dyDescent="0.25">
      <c r="A3253" s="70">
        <v>42822</v>
      </c>
      <c r="B3253" s="71" t="s">
        <v>11089</v>
      </c>
      <c r="C3253" s="20">
        <v>106031</v>
      </c>
      <c r="D3253" s="4" t="s">
        <v>55</v>
      </c>
      <c r="E3253" s="17">
        <v>12594.4</v>
      </c>
      <c r="F3253" s="78">
        <v>42822</v>
      </c>
      <c r="G3253" s="17">
        <f t="shared" si="101"/>
        <v>12594.4</v>
      </c>
      <c r="H3253" s="17">
        <f t="shared" si="102"/>
        <v>0</v>
      </c>
      <c r="I3253" s="21"/>
    </row>
    <row r="3254" spans="1:9" ht="15.75" x14ac:dyDescent="0.25">
      <c r="A3254" s="70">
        <v>42822</v>
      </c>
      <c r="B3254" s="71" t="s">
        <v>11090</v>
      </c>
      <c r="C3254" s="20">
        <v>106032</v>
      </c>
      <c r="D3254" s="4" t="s">
        <v>184</v>
      </c>
      <c r="E3254" s="17">
        <v>331.2</v>
      </c>
      <c r="F3254" s="78">
        <v>42822</v>
      </c>
      <c r="G3254" s="17">
        <f t="shared" si="101"/>
        <v>331.2</v>
      </c>
      <c r="H3254" s="17">
        <f t="shared" si="102"/>
        <v>0</v>
      </c>
      <c r="I3254" s="21"/>
    </row>
    <row r="3255" spans="1:9" ht="15.75" x14ac:dyDescent="0.25">
      <c r="A3255" s="70">
        <v>42822</v>
      </c>
      <c r="B3255" s="71" t="s">
        <v>11091</v>
      </c>
      <c r="C3255" s="20">
        <v>106033</v>
      </c>
      <c r="D3255" s="4" t="s">
        <v>2240</v>
      </c>
      <c r="E3255" s="17">
        <v>6425.78</v>
      </c>
      <c r="F3255" s="78">
        <v>42822</v>
      </c>
      <c r="G3255" s="17">
        <f t="shared" si="101"/>
        <v>6425.78</v>
      </c>
      <c r="H3255" s="17">
        <f t="shared" si="102"/>
        <v>0</v>
      </c>
      <c r="I3255" s="21"/>
    </row>
    <row r="3256" spans="1:9" ht="15.75" x14ac:dyDescent="0.25">
      <c r="A3256" s="70">
        <v>42822</v>
      </c>
      <c r="B3256" s="71" t="s">
        <v>11092</v>
      </c>
      <c r="C3256" s="20">
        <v>106034</v>
      </c>
      <c r="D3256" s="4" t="s">
        <v>2240</v>
      </c>
      <c r="E3256" s="17">
        <v>904.8</v>
      </c>
      <c r="F3256" s="78">
        <v>42822</v>
      </c>
      <c r="G3256" s="17">
        <f t="shared" si="101"/>
        <v>904.8</v>
      </c>
      <c r="H3256" s="17">
        <f t="shared" si="102"/>
        <v>0</v>
      </c>
      <c r="I3256" s="21"/>
    </row>
    <row r="3257" spans="1:9" ht="15.75" x14ac:dyDescent="0.25">
      <c r="A3257" s="70">
        <v>42822</v>
      </c>
      <c r="B3257" s="71" t="s">
        <v>11093</v>
      </c>
      <c r="C3257" s="20">
        <v>106035</v>
      </c>
      <c r="D3257" s="4" t="s">
        <v>118</v>
      </c>
      <c r="E3257" s="17">
        <v>31769.599999999999</v>
      </c>
      <c r="F3257" s="78">
        <v>42822</v>
      </c>
      <c r="G3257" s="17">
        <f t="shared" si="101"/>
        <v>31769.599999999999</v>
      </c>
      <c r="H3257" s="17">
        <f t="shared" si="102"/>
        <v>0</v>
      </c>
      <c r="I3257" s="21"/>
    </row>
    <row r="3258" spans="1:9" ht="15.75" x14ac:dyDescent="0.25">
      <c r="A3258" s="70">
        <v>42822</v>
      </c>
      <c r="B3258" s="71" t="s">
        <v>11094</v>
      </c>
      <c r="C3258" s="20">
        <v>106036</v>
      </c>
      <c r="D3258" s="4" t="s">
        <v>30</v>
      </c>
      <c r="E3258" s="17">
        <v>1262.4000000000001</v>
      </c>
      <c r="F3258" s="78">
        <v>42822</v>
      </c>
      <c r="G3258" s="17">
        <f t="shared" si="101"/>
        <v>1262.4000000000001</v>
      </c>
      <c r="H3258" s="17">
        <f t="shared" si="102"/>
        <v>0</v>
      </c>
      <c r="I3258" s="21"/>
    </row>
    <row r="3259" spans="1:9" ht="15.75" x14ac:dyDescent="0.25">
      <c r="A3259" s="70">
        <v>42822</v>
      </c>
      <c r="B3259" s="71" t="s">
        <v>11095</v>
      </c>
      <c r="C3259" s="20">
        <v>106037</v>
      </c>
      <c r="D3259" s="4" t="s">
        <v>10</v>
      </c>
      <c r="E3259" s="17">
        <v>72114</v>
      </c>
      <c r="F3259" s="83" t="s">
        <v>11499</v>
      </c>
      <c r="G3259" s="22">
        <f>46845.34+25268.66</f>
        <v>72114</v>
      </c>
      <c r="H3259" s="22">
        <f t="shared" si="102"/>
        <v>0</v>
      </c>
      <c r="I3259" s="21"/>
    </row>
    <row r="3260" spans="1:9" ht="15.75" x14ac:dyDescent="0.25">
      <c r="A3260" s="70">
        <v>42822</v>
      </c>
      <c r="B3260" s="71" t="s">
        <v>11096</v>
      </c>
      <c r="C3260" s="20">
        <v>106038</v>
      </c>
      <c r="D3260" s="4" t="s">
        <v>30</v>
      </c>
      <c r="E3260" s="17">
        <v>638.4</v>
      </c>
      <c r="F3260" s="78">
        <v>42822</v>
      </c>
      <c r="G3260" s="17">
        <f t="shared" si="101"/>
        <v>638.4</v>
      </c>
      <c r="H3260" s="17">
        <f t="shared" si="102"/>
        <v>0</v>
      </c>
      <c r="I3260" s="21"/>
    </row>
    <row r="3261" spans="1:9" ht="15.75" x14ac:dyDescent="0.25">
      <c r="A3261" s="70">
        <v>42822</v>
      </c>
      <c r="B3261" s="71" t="s">
        <v>11097</v>
      </c>
      <c r="C3261" s="20">
        <v>106039</v>
      </c>
      <c r="D3261" s="4" t="s">
        <v>352</v>
      </c>
      <c r="E3261" s="17">
        <v>3910.2</v>
      </c>
      <c r="F3261" s="78">
        <v>42822</v>
      </c>
      <c r="G3261" s="17">
        <f t="shared" si="101"/>
        <v>3910.2</v>
      </c>
      <c r="H3261" s="17">
        <f t="shared" si="102"/>
        <v>0</v>
      </c>
      <c r="I3261" s="21"/>
    </row>
    <row r="3262" spans="1:9" ht="15.75" x14ac:dyDescent="0.25">
      <c r="A3262" s="70">
        <v>42822</v>
      </c>
      <c r="B3262" s="71" t="s">
        <v>11098</v>
      </c>
      <c r="C3262" s="20">
        <v>106040</v>
      </c>
      <c r="D3262" s="4" t="s">
        <v>10</v>
      </c>
      <c r="E3262" s="17">
        <v>66916</v>
      </c>
      <c r="F3262" s="78">
        <v>42826</v>
      </c>
      <c r="G3262" s="17">
        <f t="shared" si="101"/>
        <v>66916</v>
      </c>
      <c r="H3262" s="17">
        <f t="shared" si="102"/>
        <v>0</v>
      </c>
      <c r="I3262" s="21"/>
    </row>
    <row r="3263" spans="1:9" ht="15.75" x14ac:dyDescent="0.25">
      <c r="A3263" s="70">
        <v>42822</v>
      </c>
      <c r="B3263" s="71" t="s">
        <v>11099</v>
      </c>
      <c r="C3263" s="20">
        <v>106041</v>
      </c>
      <c r="D3263" s="4" t="s">
        <v>468</v>
      </c>
      <c r="E3263" s="17">
        <v>10414.6</v>
      </c>
      <c r="F3263" s="78">
        <v>42837</v>
      </c>
      <c r="G3263" s="17">
        <f t="shared" si="101"/>
        <v>10414.6</v>
      </c>
      <c r="H3263" s="17">
        <f t="shared" si="102"/>
        <v>0</v>
      </c>
      <c r="I3263" s="21"/>
    </row>
    <row r="3264" spans="1:9" ht="15.75" x14ac:dyDescent="0.25">
      <c r="A3264" s="70">
        <v>42822</v>
      </c>
      <c r="B3264" s="71" t="s">
        <v>11100</v>
      </c>
      <c r="C3264" s="20">
        <v>106042</v>
      </c>
      <c r="D3264" s="4" t="s">
        <v>465</v>
      </c>
      <c r="E3264" s="17">
        <v>6464.5</v>
      </c>
      <c r="F3264" s="78">
        <v>42825</v>
      </c>
      <c r="G3264" s="17">
        <f t="shared" si="101"/>
        <v>6464.5</v>
      </c>
      <c r="H3264" s="17">
        <f t="shared" si="102"/>
        <v>0</v>
      </c>
      <c r="I3264" s="21"/>
    </row>
    <row r="3265" spans="1:9" ht="15.75" x14ac:dyDescent="0.25">
      <c r="A3265" s="70">
        <v>42822</v>
      </c>
      <c r="B3265" s="71" t="s">
        <v>11101</v>
      </c>
      <c r="C3265" s="20">
        <v>106043</v>
      </c>
      <c r="D3265" s="4" t="s">
        <v>354</v>
      </c>
      <c r="E3265" s="17">
        <v>1123.5999999999999</v>
      </c>
      <c r="F3265" s="78">
        <v>42822</v>
      </c>
      <c r="G3265" s="17">
        <f t="shared" si="101"/>
        <v>1123.5999999999999</v>
      </c>
      <c r="H3265" s="17">
        <f t="shared" si="102"/>
        <v>0</v>
      </c>
      <c r="I3265" s="21"/>
    </row>
    <row r="3266" spans="1:9" ht="15.75" x14ac:dyDescent="0.25">
      <c r="A3266" s="70">
        <v>42822</v>
      </c>
      <c r="B3266" s="71" t="s">
        <v>11102</v>
      </c>
      <c r="C3266" s="20">
        <v>106044</v>
      </c>
      <c r="D3266" s="4" t="s">
        <v>426</v>
      </c>
      <c r="E3266" s="17">
        <v>11789</v>
      </c>
      <c r="F3266" s="78">
        <v>42828</v>
      </c>
      <c r="G3266" s="17">
        <f t="shared" si="101"/>
        <v>11789</v>
      </c>
      <c r="H3266" s="17">
        <f t="shared" si="102"/>
        <v>0</v>
      </c>
      <c r="I3266" s="21"/>
    </row>
    <row r="3267" spans="1:9" ht="15.75" x14ac:dyDescent="0.25">
      <c r="A3267" s="70">
        <v>42822</v>
      </c>
      <c r="B3267" s="71" t="s">
        <v>11103</v>
      </c>
      <c r="C3267" s="20">
        <v>106045</v>
      </c>
      <c r="D3267" s="4" t="s">
        <v>5115</v>
      </c>
      <c r="E3267" s="17">
        <v>3326.4</v>
      </c>
      <c r="F3267" s="78">
        <v>42822</v>
      </c>
      <c r="G3267" s="17">
        <f t="shared" si="101"/>
        <v>3326.4</v>
      </c>
      <c r="H3267" s="17">
        <f t="shared" si="102"/>
        <v>0</v>
      </c>
      <c r="I3267" s="21"/>
    </row>
    <row r="3268" spans="1:9" ht="15.75" x14ac:dyDescent="0.25">
      <c r="A3268" s="70">
        <v>42822</v>
      </c>
      <c r="B3268" s="71" t="s">
        <v>11104</v>
      </c>
      <c r="C3268" s="20">
        <v>106046</v>
      </c>
      <c r="D3268" s="4" t="s">
        <v>137</v>
      </c>
      <c r="E3268" s="17">
        <v>2802.4</v>
      </c>
      <c r="F3268" s="78">
        <v>42822</v>
      </c>
      <c r="G3268" s="17">
        <f t="shared" ref="G3268:G3331" si="103">E3268</f>
        <v>2802.4</v>
      </c>
      <c r="H3268" s="17">
        <f t="shared" ref="H3268:H3331" si="104">E3268-G3268</f>
        <v>0</v>
      </c>
      <c r="I3268" s="21"/>
    </row>
    <row r="3269" spans="1:9" ht="15.75" x14ac:dyDescent="0.25">
      <c r="A3269" s="70">
        <v>42822</v>
      </c>
      <c r="B3269" s="71" t="s">
        <v>11105</v>
      </c>
      <c r="C3269" s="20">
        <v>106047</v>
      </c>
      <c r="D3269" s="4" t="s">
        <v>222</v>
      </c>
      <c r="E3269" s="17">
        <v>41517.85</v>
      </c>
      <c r="F3269" s="78">
        <v>42824</v>
      </c>
      <c r="G3269" s="17">
        <f t="shared" si="103"/>
        <v>41517.85</v>
      </c>
      <c r="H3269" s="17">
        <f t="shared" si="104"/>
        <v>0</v>
      </c>
      <c r="I3269" s="21"/>
    </row>
    <row r="3270" spans="1:9" ht="15.75" x14ac:dyDescent="0.25">
      <c r="A3270" s="70">
        <v>42822</v>
      </c>
      <c r="B3270" s="71" t="s">
        <v>11106</v>
      </c>
      <c r="C3270" s="20">
        <v>106048</v>
      </c>
      <c r="D3270" s="4" t="s">
        <v>921</v>
      </c>
      <c r="E3270" s="17">
        <v>4382.7</v>
      </c>
      <c r="F3270" s="78">
        <v>42822</v>
      </c>
      <c r="G3270" s="17">
        <f t="shared" si="103"/>
        <v>4382.7</v>
      </c>
      <c r="H3270" s="17">
        <f t="shared" si="104"/>
        <v>0</v>
      </c>
      <c r="I3270" s="21"/>
    </row>
    <row r="3271" spans="1:9" ht="15.75" x14ac:dyDescent="0.25">
      <c r="A3271" s="70">
        <v>42822</v>
      </c>
      <c r="B3271" s="71" t="s">
        <v>11107</v>
      </c>
      <c r="C3271" s="20">
        <v>106049</v>
      </c>
      <c r="D3271" s="4" t="s">
        <v>211</v>
      </c>
      <c r="E3271" s="17">
        <v>7680.6</v>
      </c>
      <c r="F3271" s="78">
        <v>42822</v>
      </c>
      <c r="G3271" s="17">
        <f t="shared" si="103"/>
        <v>7680.6</v>
      </c>
      <c r="H3271" s="17">
        <f t="shared" si="104"/>
        <v>0</v>
      </c>
      <c r="I3271" s="21"/>
    </row>
    <row r="3272" spans="1:9" ht="15.75" x14ac:dyDescent="0.25">
      <c r="A3272" s="70">
        <v>42822</v>
      </c>
      <c r="B3272" s="71" t="s">
        <v>11108</v>
      </c>
      <c r="C3272" s="20">
        <v>106050</v>
      </c>
      <c r="D3272" s="4" t="s">
        <v>10</v>
      </c>
      <c r="E3272" s="17">
        <v>16779.7</v>
      </c>
      <c r="F3272" s="78">
        <v>42826</v>
      </c>
      <c r="G3272" s="17">
        <f t="shared" si="103"/>
        <v>16779.7</v>
      </c>
      <c r="H3272" s="17">
        <f t="shared" si="104"/>
        <v>0</v>
      </c>
      <c r="I3272" s="21"/>
    </row>
    <row r="3273" spans="1:9" ht="15.75" x14ac:dyDescent="0.25">
      <c r="A3273" s="70">
        <v>42822</v>
      </c>
      <c r="B3273" s="71" t="s">
        <v>11109</v>
      </c>
      <c r="C3273" s="20">
        <v>106051</v>
      </c>
      <c r="D3273" s="4" t="s">
        <v>122</v>
      </c>
      <c r="E3273" s="17">
        <v>19245.599999999999</v>
      </c>
      <c r="F3273" s="78">
        <v>42829</v>
      </c>
      <c r="G3273" s="17">
        <f t="shared" si="103"/>
        <v>19245.599999999999</v>
      </c>
      <c r="H3273" s="17">
        <f t="shared" si="104"/>
        <v>0</v>
      </c>
      <c r="I3273" s="21"/>
    </row>
    <row r="3274" spans="1:9" ht="15.75" x14ac:dyDescent="0.25">
      <c r="A3274" s="70">
        <v>42822</v>
      </c>
      <c r="B3274" s="71" t="s">
        <v>11110</v>
      </c>
      <c r="C3274" s="20">
        <v>106052</v>
      </c>
      <c r="D3274" s="4" t="s">
        <v>122</v>
      </c>
      <c r="E3274" s="17">
        <v>8464.5</v>
      </c>
      <c r="F3274" s="78">
        <v>42829</v>
      </c>
      <c r="G3274" s="17">
        <f t="shared" si="103"/>
        <v>8464.5</v>
      </c>
      <c r="H3274" s="17">
        <f t="shared" si="104"/>
        <v>0</v>
      </c>
      <c r="I3274" s="21"/>
    </row>
    <row r="3275" spans="1:9" ht="15.75" x14ac:dyDescent="0.25">
      <c r="A3275" s="70">
        <v>42822</v>
      </c>
      <c r="B3275" s="71" t="s">
        <v>11111</v>
      </c>
      <c r="C3275" s="20">
        <v>106053</v>
      </c>
      <c r="D3275" s="4" t="s">
        <v>12</v>
      </c>
      <c r="E3275" s="17">
        <v>1046</v>
      </c>
      <c r="F3275" s="78">
        <v>42824</v>
      </c>
      <c r="G3275" s="17">
        <f t="shared" si="103"/>
        <v>1046</v>
      </c>
      <c r="H3275" s="17">
        <f t="shared" si="104"/>
        <v>0</v>
      </c>
      <c r="I3275" s="21"/>
    </row>
    <row r="3276" spans="1:9" ht="15.75" x14ac:dyDescent="0.25">
      <c r="A3276" s="70">
        <v>42822</v>
      </c>
      <c r="B3276" s="71" t="s">
        <v>11112</v>
      </c>
      <c r="C3276" s="20">
        <v>106054</v>
      </c>
      <c r="D3276" s="4" t="s">
        <v>220</v>
      </c>
      <c r="E3276" s="17">
        <v>1783</v>
      </c>
      <c r="F3276" s="78">
        <v>42822</v>
      </c>
      <c r="G3276" s="17">
        <f t="shared" si="103"/>
        <v>1783</v>
      </c>
      <c r="H3276" s="17">
        <f t="shared" si="104"/>
        <v>0</v>
      </c>
      <c r="I3276" s="21"/>
    </row>
    <row r="3277" spans="1:9" ht="15.75" x14ac:dyDescent="0.25">
      <c r="A3277" s="70">
        <v>42822</v>
      </c>
      <c r="B3277" s="71" t="s">
        <v>11113</v>
      </c>
      <c r="C3277" s="20">
        <v>106055</v>
      </c>
      <c r="D3277" s="4" t="s">
        <v>10</v>
      </c>
      <c r="E3277" s="17">
        <v>195968.32</v>
      </c>
      <c r="F3277" s="78">
        <v>42826</v>
      </c>
      <c r="G3277" s="17">
        <f t="shared" si="103"/>
        <v>195968.32</v>
      </c>
      <c r="H3277" s="17">
        <f t="shared" si="104"/>
        <v>0</v>
      </c>
      <c r="I3277" s="21"/>
    </row>
    <row r="3278" spans="1:9" ht="15.75" x14ac:dyDescent="0.25">
      <c r="A3278" s="70">
        <v>42823</v>
      </c>
      <c r="B3278" s="71" t="s">
        <v>11114</v>
      </c>
      <c r="C3278" s="20">
        <v>106056</v>
      </c>
      <c r="D3278" s="4" t="s">
        <v>374</v>
      </c>
      <c r="E3278" s="17">
        <v>1771.2</v>
      </c>
      <c r="G3278" s="17">
        <f t="shared" si="103"/>
        <v>1771.2</v>
      </c>
      <c r="H3278" s="17">
        <f t="shared" si="104"/>
        <v>0</v>
      </c>
      <c r="I3278" s="21"/>
    </row>
    <row r="3279" spans="1:9" ht="15.75" x14ac:dyDescent="0.25">
      <c r="A3279" s="70">
        <v>42823</v>
      </c>
      <c r="B3279" s="71" t="s">
        <v>11115</v>
      </c>
      <c r="C3279" s="20">
        <v>106057</v>
      </c>
      <c r="D3279" s="4" t="s">
        <v>26</v>
      </c>
      <c r="E3279" s="17">
        <v>16565.2</v>
      </c>
      <c r="F3279" s="78">
        <v>42822</v>
      </c>
      <c r="G3279" s="17">
        <f t="shared" si="103"/>
        <v>16565.2</v>
      </c>
      <c r="H3279" s="17">
        <f t="shared" si="104"/>
        <v>0</v>
      </c>
      <c r="I3279" s="21"/>
    </row>
    <row r="3280" spans="1:9" ht="15.75" x14ac:dyDescent="0.25">
      <c r="A3280" s="70">
        <v>42823</v>
      </c>
      <c r="B3280" s="71" t="s">
        <v>11116</v>
      </c>
      <c r="C3280" s="20">
        <v>106058</v>
      </c>
      <c r="D3280" s="4" t="s">
        <v>67</v>
      </c>
      <c r="E3280" s="17">
        <v>9731.7000000000007</v>
      </c>
      <c r="F3280" s="78">
        <v>42829</v>
      </c>
      <c r="G3280" s="17">
        <f t="shared" si="103"/>
        <v>9731.7000000000007</v>
      </c>
      <c r="H3280" s="17">
        <f t="shared" si="104"/>
        <v>0</v>
      </c>
      <c r="I3280" s="21"/>
    </row>
    <row r="3281" spans="1:9" ht="15.75" x14ac:dyDescent="0.25">
      <c r="A3281" s="70">
        <v>42823</v>
      </c>
      <c r="B3281" s="71" t="s">
        <v>11117</v>
      </c>
      <c r="C3281" s="20">
        <v>106059</v>
      </c>
      <c r="D3281" s="4" t="s">
        <v>71</v>
      </c>
      <c r="E3281" s="17">
        <v>1770</v>
      </c>
      <c r="F3281" s="78">
        <v>42822</v>
      </c>
      <c r="G3281" s="17">
        <f t="shared" si="103"/>
        <v>1770</v>
      </c>
      <c r="H3281" s="17">
        <f t="shared" si="104"/>
        <v>0</v>
      </c>
      <c r="I3281" s="21"/>
    </row>
    <row r="3282" spans="1:9" ht="15.75" x14ac:dyDescent="0.25">
      <c r="A3282" s="70">
        <v>42823</v>
      </c>
      <c r="B3282" s="71" t="s">
        <v>11118</v>
      </c>
      <c r="C3282" s="20">
        <v>106060</v>
      </c>
      <c r="D3282" s="4" t="s">
        <v>17</v>
      </c>
      <c r="E3282" s="17">
        <v>2300</v>
      </c>
      <c r="F3282" s="78">
        <v>42822</v>
      </c>
      <c r="G3282" s="17">
        <f t="shared" si="103"/>
        <v>2300</v>
      </c>
      <c r="H3282" s="17">
        <f t="shared" si="104"/>
        <v>0</v>
      </c>
      <c r="I3282" s="21"/>
    </row>
    <row r="3283" spans="1:9" ht="15.75" x14ac:dyDescent="0.25">
      <c r="A3283" s="70">
        <v>42823</v>
      </c>
      <c r="B3283" s="71" t="s">
        <v>11119</v>
      </c>
      <c r="C3283" s="20">
        <v>106061</v>
      </c>
      <c r="D3283" s="4" t="s">
        <v>55</v>
      </c>
      <c r="E3283" s="17">
        <v>6115.2</v>
      </c>
      <c r="F3283" s="83">
        <v>42822</v>
      </c>
      <c r="G3283" s="22">
        <f>3000+3115.2</f>
        <v>6115.2</v>
      </c>
      <c r="H3283" s="22">
        <f t="shared" si="104"/>
        <v>0</v>
      </c>
      <c r="I3283" s="21"/>
    </row>
    <row r="3284" spans="1:9" ht="15.75" x14ac:dyDescent="0.25">
      <c r="A3284" s="70">
        <v>42823</v>
      </c>
      <c r="B3284" s="71" t="s">
        <v>11120</v>
      </c>
      <c r="C3284" s="20">
        <v>106062</v>
      </c>
      <c r="D3284" s="4" t="s">
        <v>186</v>
      </c>
      <c r="E3284" s="17">
        <v>3015.6</v>
      </c>
      <c r="F3284" s="78">
        <v>42827</v>
      </c>
      <c r="G3284" s="17">
        <f t="shared" si="103"/>
        <v>3015.6</v>
      </c>
      <c r="H3284" s="17">
        <f t="shared" si="104"/>
        <v>0</v>
      </c>
      <c r="I3284" s="21"/>
    </row>
    <row r="3285" spans="1:9" ht="15.75" x14ac:dyDescent="0.25">
      <c r="A3285" s="70">
        <v>42823</v>
      </c>
      <c r="B3285" s="71" t="s">
        <v>11121</v>
      </c>
      <c r="C3285" s="20">
        <v>106063</v>
      </c>
      <c r="D3285" s="4" t="s">
        <v>231</v>
      </c>
      <c r="E3285" s="17">
        <v>5937.8</v>
      </c>
      <c r="F3285" s="78">
        <v>42824</v>
      </c>
      <c r="G3285" s="17">
        <f t="shared" si="103"/>
        <v>5937.8</v>
      </c>
      <c r="H3285" s="17">
        <f t="shared" si="104"/>
        <v>0</v>
      </c>
      <c r="I3285" s="21"/>
    </row>
    <row r="3286" spans="1:9" ht="15.75" x14ac:dyDescent="0.25">
      <c r="A3286" s="70">
        <v>42823</v>
      </c>
      <c r="B3286" s="71" t="s">
        <v>11122</v>
      </c>
      <c r="C3286" s="20">
        <v>106064</v>
      </c>
      <c r="D3286" s="4" t="s">
        <v>231</v>
      </c>
      <c r="E3286" s="17">
        <v>28457.5</v>
      </c>
      <c r="F3286" s="78" t="s">
        <v>11123</v>
      </c>
      <c r="G3286" s="17">
        <f>20000+8457.5</f>
        <v>28457.5</v>
      </c>
      <c r="H3286" s="17">
        <f t="shared" si="104"/>
        <v>0</v>
      </c>
      <c r="I3286" s="21"/>
    </row>
    <row r="3287" spans="1:9" ht="15.75" x14ac:dyDescent="0.25">
      <c r="A3287" s="70">
        <v>42823</v>
      </c>
      <c r="B3287" s="71" t="s">
        <v>11124</v>
      </c>
      <c r="C3287" s="20">
        <v>106065</v>
      </c>
      <c r="D3287" s="4" t="s">
        <v>143</v>
      </c>
      <c r="E3287" s="17">
        <v>5864.6</v>
      </c>
      <c r="F3287" s="78">
        <v>42822</v>
      </c>
      <c r="G3287" s="17">
        <f t="shared" si="103"/>
        <v>5864.6</v>
      </c>
      <c r="H3287" s="17">
        <f t="shared" si="104"/>
        <v>0</v>
      </c>
      <c r="I3287" s="21"/>
    </row>
    <row r="3288" spans="1:9" ht="15.75" x14ac:dyDescent="0.25">
      <c r="A3288" s="70">
        <v>42823</v>
      </c>
      <c r="B3288" s="71" t="s">
        <v>11125</v>
      </c>
      <c r="C3288" s="20">
        <v>106066</v>
      </c>
      <c r="D3288" s="4" t="s">
        <v>69</v>
      </c>
      <c r="E3288" s="17">
        <v>4365.5</v>
      </c>
      <c r="F3288" s="78">
        <v>42822</v>
      </c>
      <c r="G3288" s="17">
        <f t="shared" si="103"/>
        <v>4365.5</v>
      </c>
      <c r="H3288" s="17">
        <f t="shared" si="104"/>
        <v>0</v>
      </c>
      <c r="I3288" s="21"/>
    </row>
    <row r="3289" spans="1:9" ht="15.75" x14ac:dyDescent="0.25">
      <c r="A3289" s="70">
        <v>42823</v>
      </c>
      <c r="B3289" s="71" t="s">
        <v>11126</v>
      </c>
      <c r="C3289" s="20">
        <v>106067</v>
      </c>
      <c r="D3289" s="4" t="s">
        <v>28</v>
      </c>
      <c r="E3289" s="17">
        <v>9348.2000000000007</v>
      </c>
      <c r="F3289" s="78">
        <v>42822</v>
      </c>
      <c r="G3289" s="17">
        <f t="shared" si="103"/>
        <v>9348.2000000000007</v>
      </c>
      <c r="H3289" s="17">
        <f t="shared" si="104"/>
        <v>0</v>
      </c>
      <c r="I3289" s="21"/>
    </row>
    <row r="3290" spans="1:9" ht="15.75" x14ac:dyDescent="0.25">
      <c r="A3290" s="70">
        <v>42823</v>
      </c>
      <c r="B3290" s="71" t="s">
        <v>11127</v>
      </c>
      <c r="C3290" s="20">
        <v>106068</v>
      </c>
      <c r="D3290" s="4" t="s">
        <v>428</v>
      </c>
      <c r="E3290" s="17">
        <v>2284.6999999999998</v>
      </c>
      <c r="F3290" s="78">
        <v>42826</v>
      </c>
      <c r="G3290" s="17">
        <f t="shared" si="103"/>
        <v>2284.6999999999998</v>
      </c>
      <c r="H3290" s="17">
        <f t="shared" si="104"/>
        <v>0</v>
      </c>
      <c r="I3290" s="21"/>
    </row>
    <row r="3291" spans="1:9" ht="15.75" x14ac:dyDescent="0.25">
      <c r="A3291" s="70">
        <v>42823</v>
      </c>
      <c r="B3291" s="71" t="s">
        <v>11128</v>
      </c>
      <c r="C3291" s="20">
        <v>106069</v>
      </c>
      <c r="D3291" s="4" t="s">
        <v>430</v>
      </c>
      <c r="E3291" s="17">
        <v>2274.8000000000002</v>
      </c>
      <c r="F3291" s="78">
        <v>42822</v>
      </c>
      <c r="G3291" s="17">
        <f t="shared" si="103"/>
        <v>2274.8000000000002</v>
      </c>
      <c r="H3291" s="17">
        <f t="shared" si="104"/>
        <v>0</v>
      </c>
      <c r="I3291" s="21"/>
    </row>
    <row r="3292" spans="1:9" ht="15.75" x14ac:dyDescent="0.25">
      <c r="A3292" s="70">
        <v>42823</v>
      </c>
      <c r="B3292" s="71" t="s">
        <v>11129</v>
      </c>
      <c r="C3292" s="20">
        <v>106070</v>
      </c>
      <c r="D3292" s="4" t="s">
        <v>47</v>
      </c>
      <c r="E3292" s="17">
        <v>2616</v>
      </c>
      <c r="F3292" s="78">
        <v>42822</v>
      </c>
      <c r="G3292" s="17">
        <f t="shared" si="103"/>
        <v>2616</v>
      </c>
      <c r="H3292" s="17">
        <f t="shared" si="104"/>
        <v>0</v>
      </c>
      <c r="I3292" s="21"/>
    </row>
    <row r="3293" spans="1:9" ht="15.75" x14ac:dyDescent="0.25">
      <c r="A3293" s="70">
        <v>42823</v>
      </c>
      <c r="B3293" s="71" t="s">
        <v>11130</v>
      </c>
      <c r="C3293" s="20">
        <v>106071</v>
      </c>
      <c r="D3293" s="4" t="s">
        <v>930</v>
      </c>
      <c r="E3293" s="17">
        <v>8214.4</v>
      </c>
      <c r="F3293" s="78">
        <v>42822</v>
      </c>
      <c r="G3293" s="17">
        <f t="shared" si="103"/>
        <v>8214.4</v>
      </c>
      <c r="H3293" s="17">
        <f t="shared" si="104"/>
        <v>0</v>
      </c>
      <c r="I3293" s="21"/>
    </row>
    <row r="3294" spans="1:9" ht="15.75" x14ac:dyDescent="0.25">
      <c r="A3294" s="70">
        <v>42823</v>
      </c>
      <c r="B3294" s="71" t="s">
        <v>11131</v>
      </c>
      <c r="C3294" s="20">
        <v>106072</v>
      </c>
      <c r="D3294" s="4" t="s">
        <v>405</v>
      </c>
      <c r="E3294" s="17">
        <v>767.2</v>
      </c>
      <c r="F3294" s="78">
        <v>42822</v>
      </c>
      <c r="G3294" s="17">
        <f t="shared" si="103"/>
        <v>767.2</v>
      </c>
      <c r="H3294" s="17">
        <f t="shared" si="104"/>
        <v>0</v>
      </c>
      <c r="I3294" s="21"/>
    </row>
    <row r="3295" spans="1:9" ht="15.75" x14ac:dyDescent="0.25">
      <c r="A3295" s="70">
        <v>42823</v>
      </c>
      <c r="B3295" s="71" t="s">
        <v>11132</v>
      </c>
      <c r="C3295" s="20">
        <v>106073</v>
      </c>
      <c r="D3295" s="4" t="s">
        <v>236</v>
      </c>
      <c r="E3295" s="17">
        <v>36615.08</v>
      </c>
      <c r="F3295" s="83" t="s">
        <v>11505</v>
      </c>
      <c r="G3295" s="22">
        <f>34041.56+2573.52</f>
        <v>36615.079999999994</v>
      </c>
      <c r="H3295" s="22">
        <f t="shared" si="104"/>
        <v>0</v>
      </c>
      <c r="I3295" s="21"/>
    </row>
    <row r="3296" spans="1:9" ht="15.75" x14ac:dyDescent="0.25">
      <c r="A3296" s="70">
        <v>42823</v>
      </c>
      <c r="B3296" s="71" t="s">
        <v>11133</v>
      </c>
      <c r="C3296" s="20">
        <v>106074</v>
      </c>
      <c r="D3296" s="4" t="s">
        <v>38</v>
      </c>
      <c r="E3296" s="17">
        <v>2820.7</v>
      </c>
      <c r="F3296" s="78">
        <v>42828</v>
      </c>
      <c r="G3296" s="17">
        <f t="shared" si="103"/>
        <v>2820.7</v>
      </c>
      <c r="H3296" s="17">
        <f t="shared" si="104"/>
        <v>0</v>
      </c>
      <c r="I3296" s="21"/>
    </row>
    <row r="3297" spans="1:9" ht="15.75" x14ac:dyDescent="0.25">
      <c r="A3297" s="70">
        <v>42823</v>
      </c>
      <c r="B3297" s="71" t="s">
        <v>11134</v>
      </c>
      <c r="C3297" s="20">
        <v>106075</v>
      </c>
      <c r="D3297" s="4" t="s">
        <v>21</v>
      </c>
      <c r="E3297" s="17">
        <v>72090.399999999994</v>
      </c>
      <c r="F3297" s="78">
        <v>42832</v>
      </c>
      <c r="G3297" s="17">
        <f t="shared" si="103"/>
        <v>72090.399999999994</v>
      </c>
      <c r="H3297" s="17">
        <f t="shared" si="104"/>
        <v>0</v>
      </c>
      <c r="I3297" s="21"/>
    </row>
    <row r="3298" spans="1:9" ht="15.75" x14ac:dyDescent="0.25">
      <c r="A3298" s="70">
        <v>42823</v>
      </c>
      <c r="B3298" s="71" t="s">
        <v>11135</v>
      </c>
      <c r="C3298" s="20">
        <v>106076</v>
      </c>
      <c r="D3298" s="4" t="s">
        <v>40</v>
      </c>
      <c r="E3298" s="17">
        <v>975</v>
      </c>
      <c r="F3298" s="78">
        <v>42825</v>
      </c>
      <c r="G3298" s="17">
        <f t="shared" si="103"/>
        <v>975</v>
      </c>
      <c r="H3298" s="17">
        <f t="shared" si="104"/>
        <v>0</v>
      </c>
      <c r="I3298" s="21"/>
    </row>
    <row r="3299" spans="1:9" ht="15.75" x14ac:dyDescent="0.25">
      <c r="A3299" s="70">
        <v>42823</v>
      </c>
      <c r="B3299" s="71" t="s">
        <v>11136</v>
      </c>
      <c r="C3299" s="20">
        <v>106077</v>
      </c>
      <c r="D3299" s="4" t="s">
        <v>250</v>
      </c>
      <c r="E3299" s="17">
        <v>8163.2</v>
      </c>
      <c r="F3299" s="78">
        <v>42824</v>
      </c>
      <c r="G3299" s="17">
        <f t="shared" si="103"/>
        <v>8163.2</v>
      </c>
      <c r="H3299" s="17">
        <f t="shared" si="104"/>
        <v>0</v>
      </c>
      <c r="I3299" s="21"/>
    </row>
    <row r="3300" spans="1:9" ht="15.75" x14ac:dyDescent="0.25">
      <c r="A3300" s="70">
        <v>42823</v>
      </c>
      <c r="B3300" s="71" t="s">
        <v>11137</v>
      </c>
      <c r="C3300" s="20">
        <v>106078</v>
      </c>
      <c r="D3300" s="4" t="s">
        <v>51</v>
      </c>
      <c r="E3300" s="17">
        <v>2884.2</v>
      </c>
      <c r="F3300" s="78">
        <v>42825</v>
      </c>
      <c r="G3300" s="17">
        <f t="shared" si="103"/>
        <v>2884.2</v>
      </c>
      <c r="H3300" s="17">
        <f t="shared" si="104"/>
        <v>0</v>
      </c>
      <c r="I3300" s="21"/>
    </row>
    <row r="3301" spans="1:9" ht="15.75" x14ac:dyDescent="0.25">
      <c r="A3301" s="70">
        <v>42823</v>
      </c>
      <c r="B3301" s="71" t="s">
        <v>11138</v>
      </c>
      <c r="C3301" s="20">
        <v>106079</v>
      </c>
      <c r="D3301" s="4" t="s">
        <v>35</v>
      </c>
      <c r="E3301" s="17">
        <v>7504</v>
      </c>
      <c r="F3301" s="78">
        <v>42828</v>
      </c>
      <c r="G3301" s="17">
        <f t="shared" si="103"/>
        <v>7504</v>
      </c>
      <c r="H3301" s="17">
        <f t="shared" si="104"/>
        <v>0</v>
      </c>
      <c r="I3301" s="21"/>
    </row>
    <row r="3302" spans="1:9" ht="15.75" x14ac:dyDescent="0.25">
      <c r="A3302" s="70">
        <v>42823</v>
      </c>
      <c r="B3302" s="71" t="s">
        <v>11139</v>
      </c>
      <c r="C3302" s="20">
        <v>106080</v>
      </c>
      <c r="D3302" s="4" t="s">
        <v>49</v>
      </c>
      <c r="E3302" s="17">
        <v>12850.2</v>
      </c>
      <c r="F3302" s="83" t="s">
        <v>11498</v>
      </c>
      <c r="G3302" s="22">
        <f>3000+9850.2</f>
        <v>12850.2</v>
      </c>
      <c r="H3302" s="22">
        <f t="shared" si="104"/>
        <v>0</v>
      </c>
      <c r="I3302" s="21"/>
    </row>
    <row r="3303" spans="1:9" ht="15.75" x14ac:dyDescent="0.25">
      <c r="A3303" s="70">
        <v>42823</v>
      </c>
      <c r="B3303" s="71" t="s">
        <v>11140</v>
      </c>
      <c r="C3303" s="20">
        <v>106081</v>
      </c>
      <c r="D3303" s="4" t="s">
        <v>32</v>
      </c>
      <c r="E3303" s="17">
        <v>5433.7</v>
      </c>
      <c r="F3303" s="78">
        <v>42826</v>
      </c>
      <c r="G3303" s="17">
        <f t="shared" si="103"/>
        <v>5433.7</v>
      </c>
      <c r="H3303" s="17">
        <f t="shared" si="104"/>
        <v>0</v>
      </c>
      <c r="I3303" s="21"/>
    </row>
    <row r="3304" spans="1:9" ht="15.75" x14ac:dyDescent="0.25">
      <c r="A3304" s="70">
        <v>42823</v>
      </c>
      <c r="B3304" s="71" t="s">
        <v>11141</v>
      </c>
      <c r="C3304" s="20">
        <v>106082</v>
      </c>
      <c r="D3304" s="4" t="s">
        <v>268</v>
      </c>
      <c r="E3304" s="17">
        <v>8979.2999999999993</v>
      </c>
      <c r="F3304" s="78">
        <v>42825</v>
      </c>
      <c r="G3304" s="17">
        <f t="shared" si="103"/>
        <v>8979.2999999999993</v>
      </c>
      <c r="H3304" s="17">
        <f t="shared" si="104"/>
        <v>0</v>
      </c>
      <c r="I3304" s="21"/>
    </row>
    <row r="3305" spans="1:9" ht="15.75" x14ac:dyDescent="0.25">
      <c r="A3305" s="70">
        <v>42823</v>
      </c>
      <c r="B3305" s="71" t="s">
        <v>11142</v>
      </c>
      <c r="C3305" s="20">
        <v>106083</v>
      </c>
      <c r="D3305" s="4" t="s">
        <v>133</v>
      </c>
      <c r="E3305" s="17">
        <v>315</v>
      </c>
      <c r="F3305" s="78">
        <v>42822</v>
      </c>
      <c r="G3305" s="17">
        <f t="shared" si="103"/>
        <v>315</v>
      </c>
      <c r="H3305" s="17">
        <f t="shared" si="104"/>
        <v>0</v>
      </c>
      <c r="I3305" s="21"/>
    </row>
    <row r="3306" spans="1:9" ht="15.75" x14ac:dyDescent="0.25">
      <c r="A3306" s="70">
        <v>42823</v>
      </c>
      <c r="B3306" s="71" t="s">
        <v>11143</v>
      </c>
      <c r="C3306" s="20">
        <v>106084</v>
      </c>
      <c r="D3306" s="4" t="s">
        <v>422</v>
      </c>
      <c r="E3306" s="17">
        <v>1491.3</v>
      </c>
      <c r="F3306" s="78">
        <v>42822</v>
      </c>
      <c r="G3306" s="17">
        <f t="shared" si="103"/>
        <v>1491.3</v>
      </c>
      <c r="H3306" s="17">
        <f t="shared" si="104"/>
        <v>0</v>
      </c>
      <c r="I3306" s="21"/>
    </row>
    <row r="3307" spans="1:9" ht="15.75" x14ac:dyDescent="0.25">
      <c r="A3307" s="70">
        <v>42823</v>
      </c>
      <c r="B3307" s="71" t="s">
        <v>11144</v>
      </c>
      <c r="C3307" s="20">
        <v>106085</v>
      </c>
      <c r="D3307" s="4" t="s">
        <v>151</v>
      </c>
      <c r="E3307" s="17">
        <v>15967.2</v>
      </c>
      <c r="F3307" s="78">
        <v>42822</v>
      </c>
      <c r="G3307" s="17">
        <f t="shared" si="103"/>
        <v>15967.2</v>
      </c>
      <c r="H3307" s="17">
        <f t="shared" si="104"/>
        <v>0</v>
      </c>
      <c r="I3307" s="21"/>
    </row>
    <row r="3308" spans="1:9" ht="15.75" x14ac:dyDescent="0.25">
      <c r="A3308" s="70">
        <v>42823</v>
      </c>
      <c r="B3308" s="71" t="s">
        <v>11145</v>
      </c>
      <c r="C3308" s="20">
        <v>106086</v>
      </c>
      <c r="D3308" s="4" t="s">
        <v>240</v>
      </c>
      <c r="E3308" s="17">
        <v>5329.9</v>
      </c>
      <c r="F3308" s="78">
        <v>42822</v>
      </c>
      <c r="G3308" s="17">
        <f t="shared" si="103"/>
        <v>5329.9</v>
      </c>
      <c r="H3308" s="17">
        <f t="shared" si="104"/>
        <v>0</v>
      </c>
      <c r="I3308" s="21"/>
    </row>
    <row r="3309" spans="1:9" ht="15.75" x14ac:dyDescent="0.25">
      <c r="A3309" s="70">
        <v>42823</v>
      </c>
      <c r="B3309" s="71" t="s">
        <v>11146</v>
      </c>
      <c r="C3309" s="20">
        <v>106087</v>
      </c>
      <c r="D3309" s="4" t="s">
        <v>111</v>
      </c>
      <c r="E3309" s="17">
        <v>3524.4</v>
      </c>
      <c r="F3309" s="78">
        <v>42822</v>
      </c>
      <c r="G3309" s="17">
        <f t="shared" si="103"/>
        <v>3524.4</v>
      </c>
      <c r="H3309" s="17">
        <f t="shared" si="104"/>
        <v>0</v>
      </c>
      <c r="I3309" s="21"/>
    </row>
    <row r="3310" spans="1:9" ht="15.75" x14ac:dyDescent="0.25">
      <c r="A3310" s="70">
        <v>42823</v>
      </c>
      <c r="B3310" s="71" t="s">
        <v>11147</v>
      </c>
      <c r="C3310" s="20">
        <v>106088</v>
      </c>
      <c r="D3310" s="4" t="s">
        <v>1090</v>
      </c>
      <c r="E3310" s="17">
        <v>6056.9</v>
      </c>
      <c r="F3310" s="78">
        <v>42822</v>
      </c>
      <c r="G3310" s="17">
        <f t="shared" si="103"/>
        <v>6056.9</v>
      </c>
      <c r="H3310" s="17">
        <f t="shared" si="104"/>
        <v>0</v>
      </c>
      <c r="I3310" s="21"/>
    </row>
    <row r="3311" spans="1:9" ht="15.75" x14ac:dyDescent="0.25">
      <c r="A3311" s="70">
        <v>42823</v>
      </c>
      <c r="B3311" s="71" t="s">
        <v>11148</v>
      </c>
      <c r="C3311" s="20">
        <v>106089</v>
      </c>
      <c r="D3311" s="4" t="s">
        <v>79</v>
      </c>
      <c r="E3311" s="17">
        <v>3248.2</v>
      </c>
      <c r="F3311" s="78">
        <v>42822</v>
      </c>
      <c r="G3311" s="17">
        <f t="shared" si="103"/>
        <v>3248.2</v>
      </c>
      <c r="H3311" s="17">
        <f t="shared" si="104"/>
        <v>0</v>
      </c>
      <c r="I3311" s="21"/>
    </row>
    <row r="3312" spans="1:9" ht="15.75" x14ac:dyDescent="0.25">
      <c r="A3312" s="70">
        <v>42823</v>
      </c>
      <c r="B3312" s="71" t="s">
        <v>11149</v>
      </c>
      <c r="C3312" s="20">
        <v>106090</v>
      </c>
      <c r="D3312" s="4" t="s">
        <v>99</v>
      </c>
      <c r="E3312" s="17">
        <v>1384.6</v>
      </c>
      <c r="F3312" s="78">
        <v>42822</v>
      </c>
      <c r="G3312" s="17">
        <f t="shared" si="103"/>
        <v>1384.6</v>
      </c>
      <c r="H3312" s="17">
        <f t="shared" si="104"/>
        <v>0</v>
      </c>
      <c r="I3312" s="21"/>
    </row>
    <row r="3313" spans="1:9" ht="15.75" x14ac:dyDescent="0.25">
      <c r="A3313" s="70">
        <v>42823</v>
      </c>
      <c r="B3313" s="71" t="s">
        <v>11150</v>
      </c>
      <c r="C3313" s="20">
        <v>106091</v>
      </c>
      <c r="D3313" s="15" t="s">
        <v>3426</v>
      </c>
      <c r="E3313" s="16">
        <v>0</v>
      </c>
      <c r="F3313" s="145" t="s">
        <v>95</v>
      </c>
      <c r="G3313" s="16">
        <f t="shared" si="103"/>
        <v>0</v>
      </c>
      <c r="H3313" s="16">
        <f t="shared" si="104"/>
        <v>0</v>
      </c>
      <c r="I3313" s="21"/>
    </row>
    <row r="3314" spans="1:9" ht="15.75" x14ac:dyDescent="0.25">
      <c r="A3314" s="70">
        <v>42823</v>
      </c>
      <c r="B3314" s="71" t="s">
        <v>11151</v>
      </c>
      <c r="C3314" s="20">
        <v>106092</v>
      </c>
      <c r="D3314" s="4" t="s">
        <v>3426</v>
      </c>
      <c r="E3314" s="17">
        <v>1094.4000000000001</v>
      </c>
      <c r="F3314" s="78">
        <v>42822</v>
      </c>
      <c r="G3314" s="17">
        <f t="shared" si="103"/>
        <v>1094.4000000000001</v>
      </c>
      <c r="H3314" s="17">
        <f t="shared" si="104"/>
        <v>0</v>
      </c>
      <c r="I3314" s="21"/>
    </row>
    <row r="3315" spans="1:9" ht="15.75" x14ac:dyDescent="0.25">
      <c r="A3315" s="70">
        <v>42823</v>
      </c>
      <c r="B3315" s="71" t="s">
        <v>11152</v>
      </c>
      <c r="C3315" s="20">
        <v>106093</v>
      </c>
      <c r="D3315" s="4" t="s">
        <v>1081</v>
      </c>
      <c r="E3315" s="17">
        <v>385</v>
      </c>
      <c r="F3315" s="78">
        <v>42822</v>
      </c>
      <c r="G3315" s="17">
        <f t="shared" si="103"/>
        <v>385</v>
      </c>
      <c r="H3315" s="17">
        <f t="shared" si="104"/>
        <v>0</v>
      </c>
      <c r="I3315" s="21"/>
    </row>
    <row r="3316" spans="1:9" ht="15.75" x14ac:dyDescent="0.25">
      <c r="A3316" s="70">
        <v>42823</v>
      </c>
      <c r="B3316" s="71" t="s">
        <v>11153</v>
      </c>
      <c r="C3316" s="20">
        <v>106094</v>
      </c>
      <c r="D3316" s="4" t="s">
        <v>81</v>
      </c>
      <c r="E3316" s="17">
        <v>3242.2</v>
      </c>
      <c r="F3316" s="78">
        <v>42825</v>
      </c>
      <c r="G3316" s="17">
        <f t="shared" si="103"/>
        <v>3242.2</v>
      </c>
      <c r="H3316" s="17">
        <f t="shared" si="104"/>
        <v>0</v>
      </c>
      <c r="I3316" s="21"/>
    </row>
    <row r="3317" spans="1:9" ht="15.75" x14ac:dyDescent="0.25">
      <c r="A3317" s="70">
        <v>42823</v>
      </c>
      <c r="B3317" s="71" t="s">
        <v>11154</v>
      </c>
      <c r="C3317" s="20">
        <v>106095</v>
      </c>
      <c r="D3317" s="4" t="s">
        <v>281</v>
      </c>
      <c r="E3317" s="17">
        <v>1490</v>
      </c>
      <c r="F3317" s="78">
        <v>42822</v>
      </c>
      <c r="G3317" s="17">
        <f t="shared" si="103"/>
        <v>1490</v>
      </c>
      <c r="H3317" s="17">
        <f t="shared" si="104"/>
        <v>0</v>
      </c>
      <c r="I3317" s="21"/>
    </row>
    <row r="3318" spans="1:9" ht="15.75" x14ac:dyDescent="0.25">
      <c r="A3318" s="70">
        <v>42823</v>
      </c>
      <c r="B3318" s="71" t="s">
        <v>11155</v>
      </c>
      <c r="C3318" s="20">
        <v>106096</v>
      </c>
      <c r="D3318" s="4" t="s">
        <v>291</v>
      </c>
      <c r="E3318" s="17">
        <v>1958.4</v>
      </c>
      <c r="F3318" s="78">
        <v>42822</v>
      </c>
      <c r="G3318" s="17">
        <f t="shared" si="103"/>
        <v>1958.4</v>
      </c>
      <c r="H3318" s="17">
        <f t="shared" si="104"/>
        <v>0</v>
      </c>
      <c r="I3318" s="21"/>
    </row>
    <row r="3319" spans="1:9" ht="15.75" x14ac:dyDescent="0.25">
      <c r="A3319" s="70">
        <v>42823</v>
      </c>
      <c r="B3319" s="71" t="s">
        <v>11156</v>
      </c>
      <c r="C3319" s="20">
        <v>106097</v>
      </c>
      <c r="D3319" s="4" t="s">
        <v>83</v>
      </c>
      <c r="E3319" s="17">
        <v>4860.8</v>
      </c>
      <c r="F3319" s="78">
        <v>42822</v>
      </c>
      <c r="G3319" s="17">
        <f t="shared" si="103"/>
        <v>4860.8</v>
      </c>
      <c r="H3319" s="17">
        <f t="shared" si="104"/>
        <v>0</v>
      </c>
      <c r="I3319" s="21"/>
    </row>
    <row r="3320" spans="1:9" ht="15.75" x14ac:dyDescent="0.25">
      <c r="A3320" s="70">
        <v>42823</v>
      </c>
      <c r="B3320" s="71" t="s">
        <v>11157</v>
      </c>
      <c r="C3320" s="20">
        <v>106098</v>
      </c>
      <c r="D3320" s="4" t="s">
        <v>1259</v>
      </c>
      <c r="E3320" s="17">
        <v>1196</v>
      </c>
      <c r="F3320" s="78">
        <v>42822</v>
      </c>
      <c r="G3320" s="17">
        <f t="shared" si="103"/>
        <v>1196</v>
      </c>
      <c r="H3320" s="17">
        <f t="shared" si="104"/>
        <v>0</v>
      </c>
      <c r="I3320" s="21"/>
    </row>
    <row r="3321" spans="1:9" ht="15.75" x14ac:dyDescent="0.25">
      <c r="A3321" s="70">
        <v>42823</v>
      </c>
      <c r="B3321" s="71" t="s">
        <v>11158</v>
      </c>
      <c r="C3321" s="20">
        <v>106099</v>
      </c>
      <c r="D3321" s="4" t="s">
        <v>712</v>
      </c>
      <c r="E3321" s="17">
        <v>7183.9</v>
      </c>
      <c r="F3321" s="78">
        <v>42822</v>
      </c>
      <c r="G3321" s="17">
        <f t="shared" si="103"/>
        <v>7183.9</v>
      </c>
      <c r="H3321" s="17">
        <f t="shared" si="104"/>
        <v>0</v>
      </c>
      <c r="I3321" s="21"/>
    </row>
    <row r="3322" spans="1:9" ht="15.75" x14ac:dyDescent="0.25">
      <c r="A3322" s="70">
        <v>42823</v>
      </c>
      <c r="B3322" s="71" t="s">
        <v>11159</v>
      </c>
      <c r="C3322" s="20">
        <v>106100</v>
      </c>
      <c r="D3322" s="4" t="s">
        <v>613</v>
      </c>
      <c r="E3322" s="17">
        <v>5280</v>
      </c>
      <c r="F3322" s="78">
        <v>42822</v>
      </c>
      <c r="G3322" s="17">
        <f t="shared" si="103"/>
        <v>5280</v>
      </c>
      <c r="H3322" s="17">
        <f t="shared" si="104"/>
        <v>0</v>
      </c>
      <c r="I3322" s="21"/>
    </row>
    <row r="3323" spans="1:9" ht="15.75" x14ac:dyDescent="0.25">
      <c r="A3323" s="70">
        <v>42823</v>
      </c>
      <c r="B3323" s="71" t="s">
        <v>11160</v>
      </c>
      <c r="C3323" s="20">
        <v>106101</v>
      </c>
      <c r="D3323" s="4" t="s">
        <v>448</v>
      </c>
      <c r="E3323" s="17">
        <v>325</v>
      </c>
      <c r="F3323" s="78">
        <v>42822</v>
      </c>
      <c r="G3323" s="17">
        <f t="shared" si="103"/>
        <v>325</v>
      </c>
      <c r="H3323" s="17">
        <f t="shared" si="104"/>
        <v>0</v>
      </c>
      <c r="I3323" s="21"/>
    </row>
    <row r="3324" spans="1:9" ht="15.75" x14ac:dyDescent="0.25">
      <c r="A3324" s="70">
        <v>42823</v>
      </c>
      <c r="B3324" s="71" t="s">
        <v>11161</v>
      </c>
      <c r="C3324" s="20">
        <v>106102</v>
      </c>
      <c r="D3324" s="4" t="s">
        <v>1269</v>
      </c>
      <c r="E3324" s="17">
        <v>4164.8</v>
      </c>
      <c r="F3324" s="78">
        <v>42822</v>
      </c>
      <c r="G3324" s="17">
        <f t="shared" si="103"/>
        <v>4164.8</v>
      </c>
      <c r="H3324" s="17">
        <f t="shared" si="104"/>
        <v>0</v>
      </c>
      <c r="I3324" s="21"/>
    </row>
    <row r="3325" spans="1:9" ht="15.75" x14ac:dyDescent="0.25">
      <c r="A3325" s="70">
        <v>42823</v>
      </c>
      <c r="B3325" s="71" t="s">
        <v>11162</v>
      </c>
      <c r="C3325" s="20">
        <v>106103</v>
      </c>
      <c r="D3325" s="4" t="s">
        <v>1786</v>
      </c>
      <c r="E3325" s="17">
        <v>5887</v>
      </c>
      <c r="F3325" s="78">
        <v>42822</v>
      </c>
      <c r="G3325" s="17">
        <f t="shared" si="103"/>
        <v>5887</v>
      </c>
      <c r="H3325" s="17">
        <f t="shared" si="104"/>
        <v>0</v>
      </c>
      <c r="I3325" s="21"/>
    </row>
    <row r="3326" spans="1:9" ht="15.75" x14ac:dyDescent="0.25">
      <c r="A3326" s="70">
        <v>42823</v>
      </c>
      <c r="B3326" s="71" t="s">
        <v>11163</v>
      </c>
      <c r="C3326" s="20">
        <v>106104</v>
      </c>
      <c r="D3326" s="4" t="s">
        <v>432</v>
      </c>
      <c r="E3326" s="17">
        <v>13064.7</v>
      </c>
      <c r="F3326" s="78">
        <v>42830</v>
      </c>
      <c r="G3326" s="17">
        <f t="shared" si="103"/>
        <v>13064.7</v>
      </c>
      <c r="H3326" s="17">
        <f t="shared" si="104"/>
        <v>0</v>
      </c>
      <c r="I3326" s="21"/>
    </row>
    <row r="3327" spans="1:9" ht="15.75" x14ac:dyDescent="0.25">
      <c r="A3327" s="70">
        <v>42823</v>
      </c>
      <c r="B3327" s="71" t="s">
        <v>11164</v>
      </c>
      <c r="C3327" s="20">
        <v>106105</v>
      </c>
      <c r="D3327" s="4" t="s">
        <v>268</v>
      </c>
      <c r="E3327" s="17">
        <v>14894.8</v>
      </c>
      <c r="F3327" s="78">
        <v>42825</v>
      </c>
      <c r="G3327" s="17">
        <f t="shared" si="103"/>
        <v>14894.8</v>
      </c>
      <c r="H3327" s="17">
        <f t="shared" si="104"/>
        <v>0</v>
      </c>
      <c r="I3327" s="21"/>
    </row>
    <row r="3328" spans="1:9" ht="15.75" x14ac:dyDescent="0.25">
      <c r="A3328" s="70">
        <v>42823</v>
      </c>
      <c r="B3328" s="71" t="s">
        <v>11165</v>
      </c>
      <c r="C3328" s="20">
        <v>106106</v>
      </c>
      <c r="D3328" s="4" t="s">
        <v>88</v>
      </c>
      <c r="E3328" s="17">
        <v>7562</v>
      </c>
      <c r="F3328" s="78">
        <v>42822</v>
      </c>
      <c r="G3328" s="17">
        <f t="shared" si="103"/>
        <v>7562</v>
      </c>
      <c r="H3328" s="17">
        <f t="shared" si="104"/>
        <v>0</v>
      </c>
      <c r="I3328" s="21"/>
    </row>
    <row r="3329" spans="1:9" ht="15.75" x14ac:dyDescent="0.25">
      <c r="A3329" s="70">
        <v>42823</v>
      </c>
      <c r="B3329" s="71" t="s">
        <v>11166</v>
      </c>
      <c r="C3329" s="20">
        <v>106107</v>
      </c>
      <c r="D3329" s="4" t="s">
        <v>270</v>
      </c>
      <c r="E3329" s="17">
        <v>17598.3</v>
      </c>
      <c r="F3329" s="78">
        <v>42825</v>
      </c>
      <c r="G3329" s="17">
        <f t="shared" si="103"/>
        <v>17598.3</v>
      </c>
      <c r="H3329" s="17">
        <f t="shared" si="104"/>
        <v>0</v>
      </c>
      <c r="I3329" s="21"/>
    </row>
    <row r="3330" spans="1:9" ht="15.75" x14ac:dyDescent="0.25">
      <c r="A3330" s="70">
        <v>42823</v>
      </c>
      <c r="B3330" s="71" t="s">
        <v>11167</v>
      </c>
      <c r="C3330" s="20">
        <v>106108</v>
      </c>
      <c r="D3330" s="4" t="s">
        <v>272</v>
      </c>
      <c r="E3330" s="17">
        <v>2960.1</v>
      </c>
      <c r="F3330" s="78">
        <v>42825</v>
      </c>
      <c r="G3330" s="17">
        <f t="shared" si="103"/>
        <v>2960.1</v>
      </c>
      <c r="H3330" s="17">
        <f t="shared" si="104"/>
        <v>0</v>
      </c>
      <c r="I3330" s="21"/>
    </row>
    <row r="3331" spans="1:9" ht="15.75" x14ac:dyDescent="0.25">
      <c r="A3331" s="70">
        <v>42823</v>
      </c>
      <c r="B3331" s="71" t="s">
        <v>11168</v>
      </c>
      <c r="C3331" s="20">
        <v>106109</v>
      </c>
      <c r="D3331" s="4" t="s">
        <v>274</v>
      </c>
      <c r="E3331" s="17">
        <v>12127.6</v>
      </c>
      <c r="F3331" s="78">
        <v>42830</v>
      </c>
      <c r="G3331" s="17">
        <f t="shared" si="103"/>
        <v>12127.6</v>
      </c>
      <c r="H3331" s="17">
        <f t="shared" si="104"/>
        <v>0</v>
      </c>
      <c r="I3331" s="21"/>
    </row>
    <row r="3332" spans="1:9" ht="15.75" x14ac:dyDescent="0.25">
      <c r="A3332" s="70">
        <v>42823</v>
      </c>
      <c r="B3332" s="71" t="s">
        <v>11169</v>
      </c>
      <c r="C3332" s="20">
        <v>106110</v>
      </c>
      <c r="D3332" s="4" t="s">
        <v>876</v>
      </c>
      <c r="E3332" s="17">
        <v>4503.3</v>
      </c>
      <c r="F3332" s="78">
        <v>42832</v>
      </c>
      <c r="G3332" s="17">
        <f t="shared" ref="G3332:G3395" si="105">E3332</f>
        <v>4503.3</v>
      </c>
      <c r="H3332" s="17">
        <f t="shared" ref="H3332:H3395" si="106">E3332-G3332</f>
        <v>0</v>
      </c>
      <c r="I3332" s="21"/>
    </row>
    <row r="3333" spans="1:9" ht="15.75" x14ac:dyDescent="0.25">
      <c r="A3333" s="70">
        <v>42823</v>
      </c>
      <c r="B3333" s="71" t="s">
        <v>11170</v>
      </c>
      <c r="C3333" s="20">
        <v>106111</v>
      </c>
      <c r="D3333" s="4" t="s">
        <v>222</v>
      </c>
      <c r="E3333" s="17">
        <v>31179.39</v>
      </c>
      <c r="F3333" s="78">
        <v>42824</v>
      </c>
      <c r="G3333" s="17">
        <f t="shared" si="105"/>
        <v>31179.39</v>
      </c>
      <c r="H3333" s="17">
        <f t="shared" si="106"/>
        <v>0</v>
      </c>
      <c r="I3333" s="21"/>
    </row>
    <row r="3334" spans="1:9" ht="15.75" x14ac:dyDescent="0.25">
      <c r="A3334" s="70">
        <v>42823</v>
      </c>
      <c r="B3334" s="71" t="s">
        <v>11171</v>
      </c>
      <c r="C3334" s="20">
        <v>106112</v>
      </c>
      <c r="D3334" s="4" t="s">
        <v>109</v>
      </c>
      <c r="E3334" s="17">
        <v>3959.2</v>
      </c>
      <c r="F3334" s="78">
        <v>42822</v>
      </c>
      <c r="G3334" s="17">
        <f t="shared" si="105"/>
        <v>3959.2</v>
      </c>
      <c r="H3334" s="17">
        <f t="shared" si="106"/>
        <v>0</v>
      </c>
      <c r="I3334" s="21"/>
    </row>
    <row r="3335" spans="1:9" ht="15.75" x14ac:dyDescent="0.25">
      <c r="A3335" s="70">
        <v>42823</v>
      </c>
      <c r="B3335" s="71" t="s">
        <v>11172</v>
      </c>
      <c r="C3335" s="20">
        <v>106113</v>
      </c>
      <c r="D3335" s="4" t="s">
        <v>103</v>
      </c>
      <c r="E3335" s="17">
        <v>3267.6</v>
      </c>
      <c r="G3335" s="17">
        <f t="shared" si="105"/>
        <v>3267.6</v>
      </c>
      <c r="H3335" s="17">
        <f t="shared" si="106"/>
        <v>0</v>
      </c>
      <c r="I3335" s="21"/>
    </row>
    <row r="3336" spans="1:9" ht="15.75" x14ac:dyDescent="0.25">
      <c r="A3336" s="70">
        <v>42823</v>
      </c>
      <c r="B3336" s="71" t="s">
        <v>11173</v>
      </c>
      <c r="C3336" s="20">
        <v>106114</v>
      </c>
      <c r="D3336" s="4" t="s">
        <v>105</v>
      </c>
      <c r="E3336" s="17">
        <v>3070.2</v>
      </c>
      <c r="F3336" s="78">
        <v>42825</v>
      </c>
      <c r="G3336" s="17">
        <f t="shared" si="105"/>
        <v>3070.2</v>
      </c>
      <c r="H3336" s="17">
        <f t="shared" si="106"/>
        <v>0</v>
      </c>
      <c r="I3336" s="21"/>
    </row>
    <row r="3337" spans="1:9" ht="15.75" x14ac:dyDescent="0.25">
      <c r="A3337" s="70">
        <v>42823</v>
      </c>
      <c r="B3337" s="71" t="s">
        <v>11174</v>
      </c>
      <c r="C3337" s="20">
        <v>106115</v>
      </c>
      <c r="D3337" s="4" t="s">
        <v>331</v>
      </c>
      <c r="E3337" s="17">
        <v>2134</v>
      </c>
      <c r="F3337" s="78">
        <v>42822</v>
      </c>
      <c r="G3337" s="17">
        <f t="shared" si="105"/>
        <v>2134</v>
      </c>
      <c r="H3337" s="17">
        <f t="shared" si="106"/>
        <v>0</v>
      </c>
      <c r="I3337" s="21"/>
    </row>
    <row r="3338" spans="1:9" ht="15.75" x14ac:dyDescent="0.25">
      <c r="A3338" s="70">
        <v>42823</v>
      </c>
      <c r="B3338" s="71" t="s">
        <v>11175</v>
      </c>
      <c r="C3338" s="20">
        <v>106116</v>
      </c>
      <c r="D3338" s="4" t="s">
        <v>57</v>
      </c>
      <c r="E3338" s="17">
        <v>621</v>
      </c>
      <c r="F3338" s="78">
        <v>42822</v>
      </c>
      <c r="G3338" s="17">
        <f t="shared" si="105"/>
        <v>621</v>
      </c>
      <c r="H3338" s="17">
        <f t="shared" si="106"/>
        <v>0</v>
      </c>
      <c r="I3338" s="21"/>
    </row>
    <row r="3339" spans="1:9" ht="15.75" x14ac:dyDescent="0.25">
      <c r="A3339" s="70">
        <v>42823</v>
      </c>
      <c r="B3339" s="71" t="s">
        <v>11176</v>
      </c>
      <c r="C3339" s="20">
        <v>106117</v>
      </c>
      <c r="D3339" s="4" t="s">
        <v>186</v>
      </c>
      <c r="E3339" s="17">
        <v>480.2</v>
      </c>
      <c r="F3339" s="78">
        <v>42822</v>
      </c>
      <c r="G3339" s="17">
        <f t="shared" si="105"/>
        <v>480.2</v>
      </c>
      <c r="H3339" s="17">
        <f t="shared" si="106"/>
        <v>0</v>
      </c>
      <c r="I3339" s="21"/>
    </row>
    <row r="3340" spans="1:9" ht="15.75" x14ac:dyDescent="0.25">
      <c r="A3340" s="70">
        <v>42823</v>
      </c>
      <c r="B3340" s="71" t="s">
        <v>11177</v>
      </c>
      <c r="C3340" s="20">
        <v>106118</v>
      </c>
      <c r="D3340" s="4" t="s">
        <v>480</v>
      </c>
      <c r="E3340" s="17">
        <v>1240.8</v>
      </c>
      <c r="F3340" s="78">
        <v>42822</v>
      </c>
      <c r="G3340" s="17">
        <f t="shared" si="105"/>
        <v>1240.8</v>
      </c>
      <c r="H3340" s="17">
        <f t="shared" si="106"/>
        <v>0</v>
      </c>
      <c r="I3340" s="21"/>
    </row>
    <row r="3341" spans="1:9" ht="15.75" x14ac:dyDescent="0.25">
      <c r="A3341" s="70">
        <v>42823</v>
      </c>
      <c r="B3341" s="71" t="s">
        <v>11178</v>
      </c>
      <c r="C3341" s="20">
        <v>106119</v>
      </c>
      <c r="D3341" s="4" t="s">
        <v>198</v>
      </c>
      <c r="E3341" s="17">
        <v>3252.4</v>
      </c>
      <c r="F3341" s="78">
        <v>42822</v>
      </c>
      <c r="G3341" s="17">
        <f t="shared" si="105"/>
        <v>3252.4</v>
      </c>
      <c r="H3341" s="17">
        <f t="shared" si="106"/>
        <v>0</v>
      </c>
      <c r="I3341" s="21"/>
    </row>
    <row r="3342" spans="1:9" ht="15.75" x14ac:dyDescent="0.25">
      <c r="A3342" s="70">
        <v>42823</v>
      </c>
      <c r="B3342" s="71" t="s">
        <v>11179</v>
      </c>
      <c r="C3342" s="20">
        <v>106120</v>
      </c>
      <c r="D3342" s="4" t="s">
        <v>184</v>
      </c>
      <c r="E3342" s="17">
        <v>1723</v>
      </c>
      <c r="F3342" s="78">
        <v>42825</v>
      </c>
      <c r="G3342" s="17">
        <f t="shared" si="105"/>
        <v>1723</v>
      </c>
      <c r="H3342" s="17">
        <f t="shared" si="106"/>
        <v>0</v>
      </c>
      <c r="I3342" s="21"/>
    </row>
    <row r="3343" spans="1:9" ht="15.75" x14ac:dyDescent="0.25">
      <c r="A3343" s="70">
        <v>42823</v>
      </c>
      <c r="B3343" s="71" t="s">
        <v>11180</v>
      </c>
      <c r="C3343" s="20">
        <v>106121</v>
      </c>
      <c r="D3343" s="4" t="s">
        <v>800</v>
      </c>
      <c r="E3343" s="17">
        <v>18746.3</v>
      </c>
      <c r="F3343" s="78">
        <v>42828</v>
      </c>
      <c r="G3343" s="17">
        <f t="shared" si="105"/>
        <v>18746.3</v>
      </c>
      <c r="H3343" s="17">
        <f t="shared" si="106"/>
        <v>0</v>
      </c>
      <c r="I3343" s="21"/>
    </row>
    <row r="3344" spans="1:9" ht="15.75" x14ac:dyDescent="0.25">
      <c r="A3344" s="70">
        <v>42823</v>
      </c>
      <c r="B3344" s="71" t="s">
        <v>11181</v>
      </c>
      <c r="C3344" s="20">
        <v>106122</v>
      </c>
      <c r="D3344" s="4" t="s">
        <v>2986</v>
      </c>
      <c r="E3344" s="17">
        <v>3045</v>
      </c>
      <c r="F3344" s="78">
        <v>42822</v>
      </c>
      <c r="G3344" s="17">
        <f t="shared" si="105"/>
        <v>3045</v>
      </c>
      <c r="H3344" s="17">
        <f t="shared" si="106"/>
        <v>0</v>
      </c>
      <c r="I3344" s="21"/>
    </row>
    <row r="3345" spans="1:9" ht="15.75" x14ac:dyDescent="0.25">
      <c r="A3345" s="70">
        <v>42823</v>
      </c>
      <c r="B3345" s="71" t="s">
        <v>11182</v>
      </c>
      <c r="C3345" s="20">
        <v>106123</v>
      </c>
      <c r="D3345" s="4" t="s">
        <v>305</v>
      </c>
      <c r="E3345" s="17">
        <v>4396.2</v>
      </c>
      <c r="F3345" s="78">
        <v>42829</v>
      </c>
      <c r="G3345" s="17">
        <f t="shared" si="105"/>
        <v>4396.2</v>
      </c>
      <c r="H3345" s="17">
        <f t="shared" si="106"/>
        <v>0</v>
      </c>
      <c r="I3345" s="21"/>
    </row>
    <row r="3346" spans="1:9" ht="15.75" x14ac:dyDescent="0.25">
      <c r="A3346" s="70">
        <v>42823</v>
      </c>
      <c r="B3346" s="71" t="s">
        <v>11183</v>
      </c>
      <c r="C3346" s="20">
        <v>106124</v>
      </c>
      <c r="D3346" s="4" t="s">
        <v>476</v>
      </c>
      <c r="E3346" s="17">
        <v>8753.6</v>
      </c>
      <c r="F3346" s="78">
        <v>42825</v>
      </c>
      <c r="G3346" s="17">
        <f t="shared" si="105"/>
        <v>8753.6</v>
      </c>
      <c r="H3346" s="17">
        <f t="shared" si="106"/>
        <v>0</v>
      </c>
      <c r="I3346" s="21"/>
    </row>
    <row r="3347" spans="1:9" ht="15.75" x14ac:dyDescent="0.25">
      <c r="A3347" s="70">
        <v>42823</v>
      </c>
      <c r="B3347" s="71" t="s">
        <v>11184</v>
      </c>
      <c r="C3347" s="20">
        <v>106125</v>
      </c>
      <c r="D3347" s="4" t="s">
        <v>302</v>
      </c>
      <c r="E3347" s="17">
        <v>8790.6</v>
      </c>
      <c r="F3347" s="78">
        <v>42826</v>
      </c>
      <c r="G3347" s="17">
        <f t="shared" si="105"/>
        <v>8790.6</v>
      </c>
      <c r="H3347" s="17">
        <f t="shared" si="106"/>
        <v>0</v>
      </c>
      <c r="I3347" s="21"/>
    </row>
    <row r="3348" spans="1:9" ht="15.75" x14ac:dyDescent="0.25">
      <c r="A3348" s="70">
        <v>42823</v>
      </c>
      <c r="B3348" s="71" t="s">
        <v>11185</v>
      </c>
      <c r="C3348" s="20">
        <v>106126</v>
      </c>
      <c r="D3348" s="4" t="s">
        <v>486</v>
      </c>
      <c r="E3348" s="17">
        <v>3100.8</v>
      </c>
      <c r="F3348" s="78">
        <v>42822</v>
      </c>
      <c r="G3348" s="17">
        <f t="shared" si="105"/>
        <v>3100.8</v>
      </c>
      <c r="H3348" s="17">
        <f t="shared" si="106"/>
        <v>0</v>
      </c>
      <c r="I3348" s="21"/>
    </row>
    <row r="3349" spans="1:9" ht="15.75" x14ac:dyDescent="0.25">
      <c r="A3349" s="70">
        <v>42823</v>
      </c>
      <c r="B3349" s="71" t="s">
        <v>11186</v>
      </c>
      <c r="C3349" s="20">
        <v>106127</v>
      </c>
      <c r="D3349" s="4" t="s">
        <v>492</v>
      </c>
      <c r="E3349" s="17">
        <v>15168.2</v>
      </c>
      <c r="F3349" s="78">
        <v>42828</v>
      </c>
      <c r="G3349" s="17">
        <f t="shared" si="105"/>
        <v>15168.2</v>
      </c>
      <c r="H3349" s="17">
        <f t="shared" si="106"/>
        <v>0</v>
      </c>
      <c r="I3349" s="21"/>
    </row>
    <row r="3350" spans="1:9" ht="15.75" x14ac:dyDescent="0.25">
      <c r="A3350" s="70">
        <v>42823</v>
      </c>
      <c r="B3350" s="71" t="s">
        <v>11187</v>
      </c>
      <c r="C3350" s="20">
        <v>106128</v>
      </c>
      <c r="D3350" s="4" t="s">
        <v>879</v>
      </c>
      <c r="E3350" s="17">
        <v>2943.5</v>
      </c>
      <c r="F3350" s="78">
        <v>42822</v>
      </c>
      <c r="G3350" s="17">
        <f t="shared" si="105"/>
        <v>2943.5</v>
      </c>
      <c r="H3350" s="17">
        <f t="shared" si="106"/>
        <v>0</v>
      </c>
      <c r="I3350" s="21"/>
    </row>
    <row r="3351" spans="1:9" ht="15.75" x14ac:dyDescent="0.25">
      <c r="A3351" s="70">
        <v>42823</v>
      </c>
      <c r="B3351" s="71" t="s">
        <v>11188</v>
      </c>
      <c r="C3351" s="20">
        <v>106129</v>
      </c>
      <c r="D3351" s="4" t="s">
        <v>135</v>
      </c>
      <c r="E3351" s="17">
        <v>3082</v>
      </c>
      <c r="F3351" s="78">
        <v>42822</v>
      </c>
      <c r="G3351" s="17">
        <f t="shared" si="105"/>
        <v>3082</v>
      </c>
      <c r="H3351" s="17">
        <f t="shared" si="106"/>
        <v>0</v>
      </c>
      <c r="I3351" s="21"/>
    </row>
    <row r="3352" spans="1:9" ht="15.75" x14ac:dyDescent="0.25">
      <c r="A3352" s="70">
        <v>42823</v>
      </c>
      <c r="B3352" s="71" t="s">
        <v>11189</v>
      </c>
      <c r="C3352" s="20">
        <v>106130</v>
      </c>
      <c r="D3352" s="4" t="s">
        <v>1163</v>
      </c>
      <c r="E3352" s="17">
        <v>32531.200000000001</v>
      </c>
      <c r="F3352" s="78">
        <v>42822</v>
      </c>
      <c r="G3352" s="17">
        <f t="shared" si="105"/>
        <v>32531.200000000001</v>
      </c>
      <c r="H3352" s="17">
        <f t="shared" si="106"/>
        <v>0</v>
      </c>
      <c r="I3352" s="21"/>
    </row>
    <row r="3353" spans="1:9" ht="15.75" x14ac:dyDescent="0.25">
      <c r="A3353" s="70">
        <v>42823</v>
      </c>
      <c r="B3353" s="71" t="s">
        <v>11190</v>
      </c>
      <c r="C3353" s="20">
        <v>106131</v>
      </c>
      <c r="D3353" s="4" t="s">
        <v>220</v>
      </c>
      <c r="E3353" s="17">
        <v>2828.6</v>
      </c>
      <c r="F3353" s="78">
        <v>42822</v>
      </c>
      <c r="G3353" s="17">
        <f t="shared" si="105"/>
        <v>2828.6</v>
      </c>
      <c r="H3353" s="17">
        <f t="shared" si="106"/>
        <v>0</v>
      </c>
      <c r="I3353" s="21"/>
    </row>
    <row r="3354" spans="1:9" ht="15.75" x14ac:dyDescent="0.25">
      <c r="A3354" s="70">
        <v>42823</v>
      </c>
      <c r="B3354" s="71" t="s">
        <v>11191</v>
      </c>
      <c r="C3354" s="20">
        <v>106132</v>
      </c>
      <c r="D3354" s="4" t="s">
        <v>1830</v>
      </c>
      <c r="E3354" s="17">
        <v>6386.8</v>
      </c>
      <c r="F3354" s="78">
        <v>42822</v>
      </c>
      <c r="G3354" s="17">
        <f t="shared" si="105"/>
        <v>6386.8</v>
      </c>
      <c r="H3354" s="17">
        <f t="shared" si="106"/>
        <v>0</v>
      </c>
      <c r="I3354" s="21"/>
    </row>
    <row r="3355" spans="1:9" ht="15.75" x14ac:dyDescent="0.25">
      <c r="A3355" s="70">
        <v>42823</v>
      </c>
      <c r="B3355" s="71" t="s">
        <v>11192</v>
      </c>
      <c r="C3355" s="20">
        <v>106133</v>
      </c>
      <c r="D3355" s="4" t="s">
        <v>1160</v>
      </c>
      <c r="E3355" s="17">
        <v>2314.8000000000002</v>
      </c>
      <c r="F3355" s="78">
        <v>42822</v>
      </c>
      <c r="G3355" s="17">
        <f t="shared" si="105"/>
        <v>2314.8000000000002</v>
      </c>
      <c r="H3355" s="17">
        <f t="shared" si="106"/>
        <v>0</v>
      </c>
      <c r="I3355" s="21"/>
    </row>
    <row r="3356" spans="1:9" ht="15.75" x14ac:dyDescent="0.25">
      <c r="A3356" s="70">
        <v>42823</v>
      </c>
      <c r="B3356" s="71" t="s">
        <v>11193</v>
      </c>
      <c r="C3356" s="20">
        <v>106134</v>
      </c>
      <c r="D3356" s="4" t="s">
        <v>1160</v>
      </c>
      <c r="E3356" s="17">
        <v>470.4</v>
      </c>
      <c r="F3356" s="78">
        <v>42822</v>
      </c>
      <c r="G3356" s="17">
        <f t="shared" si="105"/>
        <v>470.4</v>
      </c>
      <c r="H3356" s="17">
        <f t="shared" si="106"/>
        <v>0</v>
      </c>
      <c r="I3356" s="21"/>
    </row>
    <row r="3357" spans="1:9" ht="15.75" x14ac:dyDescent="0.25">
      <c r="A3357" s="70">
        <v>42823</v>
      </c>
      <c r="B3357" s="71" t="s">
        <v>11194</v>
      </c>
      <c r="C3357" s="20">
        <v>106135</v>
      </c>
      <c r="D3357" s="4" t="s">
        <v>125</v>
      </c>
      <c r="E3357" s="17">
        <v>5831</v>
      </c>
      <c r="F3357" s="78">
        <v>42832</v>
      </c>
      <c r="G3357" s="17">
        <f t="shared" si="105"/>
        <v>5831</v>
      </c>
      <c r="H3357" s="17">
        <f t="shared" si="106"/>
        <v>0</v>
      </c>
      <c r="I3357" s="21"/>
    </row>
    <row r="3358" spans="1:9" ht="15.75" x14ac:dyDescent="0.25">
      <c r="A3358" s="70">
        <v>42823</v>
      </c>
      <c r="B3358" s="71" t="s">
        <v>11195</v>
      </c>
      <c r="C3358" s="20">
        <v>106136</v>
      </c>
      <c r="D3358" s="4" t="s">
        <v>329</v>
      </c>
      <c r="E3358" s="17">
        <v>929.6</v>
      </c>
      <c r="F3358" s="78">
        <v>42822</v>
      </c>
      <c r="G3358" s="17">
        <f t="shared" si="105"/>
        <v>929.6</v>
      </c>
      <c r="H3358" s="17">
        <f t="shared" si="106"/>
        <v>0</v>
      </c>
      <c r="I3358" s="21"/>
    </row>
    <row r="3359" spans="1:9" ht="15.75" x14ac:dyDescent="0.25">
      <c r="A3359" s="70">
        <v>42823</v>
      </c>
      <c r="B3359" s="71" t="s">
        <v>11196</v>
      </c>
      <c r="C3359" s="20">
        <v>106137</v>
      </c>
      <c r="D3359" s="4" t="s">
        <v>125</v>
      </c>
      <c r="E3359" s="17">
        <v>868</v>
      </c>
      <c r="F3359" s="78">
        <v>42832</v>
      </c>
      <c r="G3359" s="17">
        <f t="shared" si="105"/>
        <v>868</v>
      </c>
      <c r="H3359" s="17">
        <f t="shared" si="106"/>
        <v>0</v>
      </c>
      <c r="I3359" s="21"/>
    </row>
    <row r="3360" spans="1:9" ht="15.75" x14ac:dyDescent="0.25">
      <c r="A3360" s="70">
        <v>42823</v>
      </c>
      <c r="B3360" s="71" t="s">
        <v>11197</v>
      </c>
      <c r="C3360" s="20">
        <v>106138</v>
      </c>
      <c r="D3360" s="4" t="s">
        <v>176</v>
      </c>
      <c r="E3360" s="17">
        <v>2520</v>
      </c>
      <c r="F3360" s="78">
        <v>42824</v>
      </c>
      <c r="G3360" s="17">
        <f t="shared" si="105"/>
        <v>2520</v>
      </c>
      <c r="H3360" s="17">
        <f t="shared" si="106"/>
        <v>0</v>
      </c>
      <c r="I3360" s="21"/>
    </row>
    <row r="3361" spans="1:9" ht="15.75" x14ac:dyDescent="0.25">
      <c r="A3361" s="70">
        <v>42823</v>
      </c>
      <c r="B3361" s="71" t="s">
        <v>11198</v>
      </c>
      <c r="C3361" s="20">
        <v>106139</v>
      </c>
      <c r="D3361" s="15" t="s">
        <v>509</v>
      </c>
      <c r="E3361" s="16">
        <v>0</v>
      </c>
      <c r="F3361" s="145" t="s">
        <v>95</v>
      </c>
      <c r="G3361" s="16">
        <f t="shared" si="105"/>
        <v>0</v>
      </c>
      <c r="H3361" s="16">
        <f t="shared" si="106"/>
        <v>0</v>
      </c>
      <c r="I3361" s="21"/>
    </row>
    <row r="3362" spans="1:9" ht="15.75" x14ac:dyDescent="0.25">
      <c r="A3362" s="70">
        <v>42823</v>
      </c>
      <c r="B3362" s="71" t="s">
        <v>11199</v>
      </c>
      <c r="C3362" s="20">
        <v>106140</v>
      </c>
      <c r="D3362" s="4" t="s">
        <v>509</v>
      </c>
      <c r="E3362" s="17">
        <v>12838</v>
      </c>
      <c r="F3362" s="78">
        <v>42833</v>
      </c>
      <c r="G3362" s="17">
        <f t="shared" si="105"/>
        <v>12838</v>
      </c>
      <c r="H3362" s="17">
        <f t="shared" si="106"/>
        <v>0</v>
      </c>
      <c r="I3362" s="21"/>
    </row>
    <row r="3363" spans="1:9" ht="15.75" x14ac:dyDescent="0.25">
      <c r="A3363" s="70">
        <v>42823</v>
      </c>
      <c r="B3363" s="71" t="s">
        <v>11200</v>
      </c>
      <c r="C3363" s="20">
        <v>106141</v>
      </c>
      <c r="D3363" s="4" t="s">
        <v>131</v>
      </c>
      <c r="E3363" s="17">
        <v>12355.2</v>
      </c>
      <c r="F3363" s="78">
        <v>42822</v>
      </c>
      <c r="G3363" s="17">
        <f t="shared" si="105"/>
        <v>12355.2</v>
      </c>
      <c r="H3363" s="17">
        <f t="shared" si="106"/>
        <v>0</v>
      </c>
      <c r="I3363" s="21"/>
    </row>
    <row r="3364" spans="1:9" ht="15.75" x14ac:dyDescent="0.25">
      <c r="A3364" s="70">
        <v>42823</v>
      </c>
      <c r="B3364" s="71" t="s">
        <v>11201</v>
      </c>
      <c r="C3364" s="20">
        <v>106142</v>
      </c>
      <c r="D3364" s="4" t="s">
        <v>115</v>
      </c>
      <c r="E3364" s="17">
        <v>3234.45</v>
      </c>
      <c r="F3364" s="78">
        <v>42822</v>
      </c>
      <c r="G3364" s="17">
        <f t="shared" si="105"/>
        <v>3234.45</v>
      </c>
      <c r="H3364" s="17">
        <f t="shared" si="106"/>
        <v>0</v>
      </c>
      <c r="I3364" s="21"/>
    </row>
    <row r="3365" spans="1:9" ht="15.75" x14ac:dyDescent="0.25">
      <c r="A3365" s="70">
        <v>42823</v>
      </c>
      <c r="B3365" s="71" t="s">
        <v>11202</v>
      </c>
      <c r="C3365" s="20">
        <v>106143</v>
      </c>
      <c r="D3365" s="4" t="s">
        <v>231</v>
      </c>
      <c r="E3365" s="17">
        <v>254.6</v>
      </c>
      <c r="F3365" s="78">
        <v>42824</v>
      </c>
      <c r="G3365" s="17">
        <f t="shared" si="105"/>
        <v>254.6</v>
      </c>
      <c r="H3365" s="17">
        <f t="shared" si="106"/>
        <v>0</v>
      </c>
      <c r="I3365" s="21"/>
    </row>
    <row r="3366" spans="1:9" ht="15.75" x14ac:dyDescent="0.25">
      <c r="A3366" s="70">
        <v>42823</v>
      </c>
      <c r="B3366" s="71" t="s">
        <v>11203</v>
      </c>
      <c r="C3366" s="20">
        <v>106144</v>
      </c>
      <c r="D3366" s="4" t="s">
        <v>531</v>
      </c>
      <c r="E3366" s="17">
        <v>2988.5</v>
      </c>
      <c r="F3366" s="78">
        <v>42825</v>
      </c>
      <c r="G3366" s="17">
        <f t="shared" si="105"/>
        <v>2988.5</v>
      </c>
      <c r="H3366" s="17">
        <f t="shared" si="106"/>
        <v>0</v>
      </c>
      <c r="I3366" s="21"/>
    </row>
    <row r="3367" spans="1:9" ht="15.75" x14ac:dyDescent="0.25">
      <c r="A3367" s="70">
        <v>42823</v>
      </c>
      <c r="B3367" s="71" t="s">
        <v>11204</v>
      </c>
      <c r="C3367" s="20">
        <v>106145</v>
      </c>
      <c r="D3367" s="4" t="s">
        <v>163</v>
      </c>
      <c r="E3367" s="17">
        <v>6771.2</v>
      </c>
      <c r="F3367" s="78">
        <v>42846</v>
      </c>
      <c r="G3367" s="17">
        <f t="shared" si="105"/>
        <v>6771.2</v>
      </c>
      <c r="H3367" s="17">
        <f t="shared" si="106"/>
        <v>0</v>
      </c>
      <c r="I3367" s="21"/>
    </row>
    <row r="3368" spans="1:9" ht="15.75" x14ac:dyDescent="0.25">
      <c r="A3368" s="70">
        <v>42823</v>
      </c>
      <c r="B3368" s="71" t="s">
        <v>11205</v>
      </c>
      <c r="C3368" s="20">
        <v>106146</v>
      </c>
      <c r="D3368" s="4" t="s">
        <v>161</v>
      </c>
      <c r="E3368" s="17">
        <v>26686.799999999999</v>
      </c>
      <c r="F3368" s="78">
        <v>42833</v>
      </c>
      <c r="G3368" s="17">
        <f t="shared" si="105"/>
        <v>26686.799999999999</v>
      </c>
      <c r="H3368" s="17">
        <f t="shared" si="106"/>
        <v>0</v>
      </c>
      <c r="I3368" s="21"/>
    </row>
    <row r="3369" spans="1:9" ht="15.75" x14ac:dyDescent="0.25">
      <c r="A3369" s="70">
        <v>42823</v>
      </c>
      <c r="B3369" s="71" t="s">
        <v>11206</v>
      </c>
      <c r="C3369" s="20">
        <v>106147</v>
      </c>
      <c r="D3369" s="4" t="s">
        <v>145</v>
      </c>
      <c r="E3369" s="17">
        <v>13195.6</v>
      </c>
      <c r="F3369" s="78">
        <v>42824</v>
      </c>
      <c r="G3369" s="17">
        <f t="shared" si="105"/>
        <v>13195.6</v>
      </c>
      <c r="H3369" s="17">
        <f t="shared" si="106"/>
        <v>0</v>
      </c>
      <c r="I3369" s="21"/>
    </row>
    <row r="3370" spans="1:9" ht="15.75" x14ac:dyDescent="0.25">
      <c r="A3370" s="70">
        <v>42823</v>
      </c>
      <c r="B3370" s="71" t="s">
        <v>11207</v>
      </c>
      <c r="C3370" s="20">
        <v>106148</v>
      </c>
      <c r="D3370" s="4" t="s">
        <v>165</v>
      </c>
      <c r="E3370" s="17">
        <v>8118</v>
      </c>
      <c r="F3370" s="78">
        <v>42846</v>
      </c>
      <c r="G3370" s="17">
        <f t="shared" si="105"/>
        <v>8118</v>
      </c>
      <c r="H3370" s="17">
        <f t="shared" si="106"/>
        <v>0</v>
      </c>
      <c r="I3370" s="21"/>
    </row>
    <row r="3371" spans="1:9" ht="15.75" x14ac:dyDescent="0.25">
      <c r="A3371" s="70">
        <v>42823</v>
      </c>
      <c r="B3371" s="71" t="s">
        <v>11208</v>
      </c>
      <c r="C3371" s="20">
        <v>106149</v>
      </c>
      <c r="D3371" s="4" t="s">
        <v>5489</v>
      </c>
      <c r="E3371" s="17">
        <v>10058</v>
      </c>
      <c r="F3371" s="78">
        <v>42824</v>
      </c>
      <c r="G3371" s="17">
        <f t="shared" si="105"/>
        <v>10058</v>
      </c>
      <c r="H3371" s="17">
        <f t="shared" si="106"/>
        <v>0</v>
      </c>
      <c r="I3371" s="21"/>
    </row>
    <row r="3372" spans="1:9" ht="15.75" x14ac:dyDescent="0.25">
      <c r="A3372" s="70">
        <v>42823</v>
      </c>
      <c r="B3372" s="71" t="s">
        <v>11209</v>
      </c>
      <c r="C3372" s="20">
        <v>106150</v>
      </c>
      <c r="D3372" s="4" t="s">
        <v>155</v>
      </c>
      <c r="E3372" s="17">
        <v>20221.8</v>
      </c>
      <c r="F3372" s="78">
        <v>42826</v>
      </c>
      <c r="G3372" s="17">
        <f t="shared" si="105"/>
        <v>20221.8</v>
      </c>
      <c r="H3372" s="17">
        <f t="shared" si="106"/>
        <v>0</v>
      </c>
      <c r="I3372" s="21"/>
    </row>
    <row r="3373" spans="1:9" ht="15.75" x14ac:dyDescent="0.25">
      <c r="A3373" s="70">
        <v>42823</v>
      </c>
      <c r="B3373" s="71" t="s">
        <v>11210</v>
      </c>
      <c r="C3373" s="20">
        <v>106151</v>
      </c>
      <c r="D3373" s="4" t="s">
        <v>472</v>
      </c>
      <c r="E3373" s="17">
        <v>13867.8</v>
      </c>
      <c r="F3373" s="78">
        <v>42825</v>
      </c>
      <c r="G3373" s="17">
        <f t="shared" si="105"/>
        <v>13867.8</v>
      </c>
      <c r="H3373" s="17">
        <f t="shared" si="106"/>
        <v>0</v>
      </c>
      <c r="I3373" s="21"/>
    </row>
    <row r="3374" spans="1:9" ht="15.75" x14ac:dyDescent="0.25">
      <c r="A3374" s="70">
        <v>42823</v>
      </c>
      <c r="B3374" s="71" t="s">
        <v>11211</v>
      </c>
      <c r="C3374" s="20">
        <v>106152</v>
      </c>
      <c r="D3374" s="4" t="s">
        <v>1421</v>
      </c>
      <c r="E3374" s="17">
        <v>33323.4</v>
      </c>
      <c r="F3374" s="78">
        <v>42824</v>
      </c>
      <c r="G3374" s="17">
        <f t="shared" si="105"/>
        <v>33323.4</v>
      </c>
      <c r="H3374" s="17">
        <f t="shared" si="106"/>
        <v>0</v>
      </c>
      <c r="I3374" s="21"/>
    </row>
    <row r="3375" spans="1:9" ht="15.75" x14ac:dyDescent="0.25">
      <c r="A3375" s="70">
        <v>42823</v>
      </c>
      <c r="B3375" s="71" t="s">
        <v>11212</v>
      </c>
      <c r="C3375" s="20">
        <v>106153</v>
      </c>
      <c r="D3375" s="4" t="s">
        <v>352</v>
      </c>
      <c r="E3375" s="17">
        <v>2979.8</v>
      </c>
      <c r="F3375" s="78">
        <v>42822</v>
      </c>
      <c r="G3375" s="17">
        <f t="shared" si="105"/>
        <v>2979.8</v>
      </c>
      <c r="H3375" s="17">
        <f t="shared" si="106"/>
        <v>0</v>
      </c>
      <c r="I3375" s="21"/>
    </row>
    <row r="3376" spans="1:9" ht="15.75" x14ac:dyDescent="0.25">
      <c r="A3376" s="70">
        <v>42823</v>
      </c>
      <c r="B3376" s="71" t="s">
        <v>11213</v>
      </c>
      <c r="C3376" s="20">
        <v>106154</v>
      </c>
      <c r="D3376" s="4" t="s">
        <v>222</v>
      </c>
      <c r="E3376" s="17">
        <v>231210</v>
      </c>
      <c r="F3376" s="78">
        <v>42826</v>
      </c>
      <c r="G3376" s="17">
        <f t="shared" si="105"/>
        <v>231210</v>
      </c>
      <c r="H3376" s="17">
        <f t="shared" si="106"/>
        <v>0</v>
      </c>
      <c r="I3376" s="21"/>
    </row>
    <row r="3377" spans="1:9" ht="15.75" x14ac:dyDescent="0.25">
      <c r="A3377" s="70">
        <v>42823</v>
      </c>
      <c r="B3377" s="71" t="s">
        <v>11214</v>
      </c>
      <c r="C3377" s="20">
        <v>106155</v>
      </c>
      <c r="D3377" s="4" t="s">
        <v>222</v>
      </c>
      <c r="E3377" s="17">
        <v>183744</v>
      </c>
      <c r="F3377" s="78">
        <v>42826</v>
      </c>
      <c r="G3377" s="17">
        <f t="shared" si="105"/>
        <v>183744</v>
      </c>
      <c r="H3377" s="17">
        <f t="shared" si="106"/>
        <v>0</v>
      </c>
      <c r="I3377" s="21"/>
    </row>
    <row r="3378" spans="1:9" ht="15.75" x14ac:dyDescent="0.25">
      <c r="A3378" s="70">
        <v>42823</v>
      </c>
      <c r="B3378" s="71" t="s">
        <v>11215</v>
      </c>
      <c r="C3378" s="20">
        <v>106156</v>
      </c>
      <c r="D3378" s="4" t="s">
        <v>2986</v>
      </c>
      <c r="E3378" s="17">
        <v>1260</v>
      </c>
      <c r="F3378" s="78">
        <v>42822</v>
      </c>
      <c r="G3378" s="17">
        <f t="shared" si="105"/>
        <v>1260</v>
      </c>
      <c r="H3378" s="17">
        <f t="shared" si="106"/>
        <v>0</v>
      </c>
      <c r="I3378" s="21"/>
    </row>
    <row r="3379" spans="1:9" ht="15.75" x14ac:dyDescent="0.25">
      <c r="A3379" s="70">
        <v>42823</v>
      </c>
      <c r="B3379" s="71" t="s">
        <v>11216</v>
      </c>
      <c r="C3379" s="20">
        <v>106157</v>
      </c>
      <c r="D3379" s="15" t="s">
        <v>523</v>
      </c>
      <c r="E3379" s="16">
        <v>0</v>
      </c>
      <c r="F3379" s="145" t="s">
        <v>95</v>
      </c>
      <c r="G3379" s="16">
        <f t="shared" si="105"/>
        <v>0</v>
      </c>
      <c r="H3379" s="16">
        <f t="shared" si="106"/>
        <v>0</v>
      </c>
      <c r="I3379" s="21"/>
    </row>
    <row r="3380" spans="1:9" ht="15.75" x14ac:dyDescent="0.25">
      <c r="A3380" s="70">
        <v>42823</v>
      </c>
      <c r="B3380" s="71" t="s">
        <v>11217</v>
      </c>
      <c r="C3380" s="20">
        <v>106158</v>
      </c>
      <c r="D3380" s="4" t="s">
        <v>523</v>
      </c>
      <c r="E3380" s="17">
        <v>25544</v>
      </c>
      <c r="F3380" s="78">
        <v>42833</v>
      </c>
      <c r="G3380" s="17">
        <f t="shared" si="105"/>
        <v>25544</v>
      </c>
      <c r="H3380" s="17">
        <f t="shared" si="106"/>
        <v>0</v>
      </c>
      <c r="I3380" s="21"/>
    </row>
    <row r="3381" spans="1:9" ht="15.75" x14ac:dyDescent="0.25">
      <c r="A3381" s="70">
        <v>42823</v>
      </c>
      <c r="B3381" s="71" t="s">
        <v>11218</v>
      </c>
      <c r="C3381" s="20">
        <v>106159</v>
      </c>
      <c r="D3381" s="4" t="s">
        <v>10</v>
      </c>
      <c r="E3381" s="17">
        <v>192763.1</v>
      </c>
      <c r="F3381" s="78">
        <v>42826</v>
      </c>
      <c r="G3381" s="17">
        <f t="shared" si="105"/>
        <v>192763.1</v>
      </c>
      <c r="H3381" s="17">
        <f t="shared" si="106"/>
        <v>0</v>
      </c>
      <c r="I3381" s="21"/>
    </row>
    <row r="3382" spans="1:9" ht="15.75" x14ac:dyDescent="0.25">
      <c r="A3382" s="70">
        <v>42823</v>
      </c>
      <c r="B3382" s="71" t="s">
        <v>11219</v>
      </c>
      <c r="C3382" s="20">
        <v>106160</v>
      </c>
      <c r="D3382" s="4" t="s">
        <v>10</v>
      </c>
      <c r="E3382" s="17">
        <v>52975.1</v>
      </c>
      <c r="F3382" s="78">
        <v>42826</v>
      </c>
      <c r="G3382" s="17">
        <f t="shared" si="105"/>
        <v>52975.1</v>
      </c>
      <c r="H3382" s="17">
        <f t="shared" si="106"/>
        <v>0</v>
      </c>
      <c r="I3382" s="21"/>
    </row>
    <row r="3383" spans="1:9" ht="15.75" x14ac:dyDescent="0.25">
      <c r="A3383" s="70">
        <v>42823</v>
      </c>
      <c r="B3383" s="71" t="s">
        <v>11220</v>
      </c>
      <c r="C3383" s="20">
        <v>106161</v>
      </c>
      <c r="D3383" s="4" t="s">
        <v>182</v>
      </c>
      <c r="E3383" s="17">
        <v>2300</v>
      </c>
      <c r="F3383" s="78">
        <v>42824</v>
      </c>
      <c r="G3383" s="17">
        <f t="shared" si="105"/>
        <v>2300</v>
      </c>
      <c r="H3383" s="17">
        <f t="shared" si="106"/>
        <v>0</v>
      </c>
      <c r="I3383" s="21"/>
    </row>
    <row r="3384" spans="1:9" ht="15.75" x14ac:dyDescent="0.25">
      <c r="A3384" s="70">
        <v>42823</v>
      </c>
      <c r="B3384" s="71" t="s">
        <v>11221</v>
      </c>
      <c r="C3384" s="20">
        <v>106162</v>
      </c>
      <c r="D3384" s="4" t="s">
        <v>9</v>
      </c>
      <c r="E3384" s="17">
        <v>8593.6</v>
      </c>
      <c r="F3384" s="78">
        <v>42825</v>
      </c>
      <c r="G3384" s="17">
        <f t="shared" si="105"/>
        <v>8593.6</v>
      </c>
      <c r="H3384" s="17">
        <f t="shared" si="106"/>
        <v>0</v>
      </c>
      <c r="I3384" s="21"/>
    </row>
    <row r="3385" spans="1:9" ht="15.75" x14ac:dyDescent="0.25">
      <c r="A3385" s="70">
        <v>42823</v>
      </c>
      <c r="B3385" s="71" t="s">
        <v>11222</v>
      </c>
      <c r="C3385" s="20">
        <v>106163</v>
      </c>
      <c r="D3385" s="4" t="s">
        <v>486</v>
      </c>
      <c r="E3385" s="17">
        <v>2932.8</v>
      </c>
      <c r="F3385" s="78">
        <v>42824</v>
      </c>
      <c r="G3385" s="17">
        <f t="shared" si="105"/>
        <v>2932.8</v>
      </c>
      <c r="H3385" s="17">
        <f t="shared" si="106"/>
        <v>0</v>
      </c>
      <c r="I3385" s="21"/>
    </row>
    <row r="3386" spans="1:9" ht="15.75" x14ac:dyDescent="0.25">
      <c r="A3386" s="70">
        <v>42823</v>
      </c>
      <c r="B3386" s="71" t="s">
        <v>11223</v>
      </c>
      <c r="C3386" s="20">
        <v>106164</v>
      </c>
      <c r="D3386" s="15" t="s">
        <v>222</v>
      </c>
      <c r="E3386" s="16">
        <v>0</v>
      </c>
      <c r="F3386" s="145" t="s">
        <v>95</v>
      </c>
      <c r="G3386" s="16">
        <f t="shared" si="105"/>
        <v>0</v>
      </c>
      <c r="H3386" s="16">
        <f t="shared" si="106"/>
        <v>0</v>
      </c>
      <c r="I3386" s="21"/>
    </row>
    <row r="3387" spans="1:9" ht="15.75" x14ac:dyDescent="0.25">
      <c r="A3387" s="70">
        <v>42823</v>
      </c>
      <c r="B3387" s="71" t="s">
        <v>11224</v>
      </c>
      <c r="C3387" s="20">
        <v>106165</v>
      </c>
      <c r="D3387" s="15" t="s">
        <v>205</v>
      </c>
      <c r="E3387" s="16">
        <v>0</v>
      </c>
      <c r="F3387" s="145" t="s">
        <v>95</v>
      </c>
      <c r="G3387" s="16">
        <f t="shared" si="105"/>
        <v>0</v>
      </c>
      <c r="H3387" s="16">
        <f t="shared" si="106"/>
        <v>0</v>
      </c>
      <c r="I3387" s="21"/>
    </row>
    <row r="3388" spans="1:9" ht="15.75" x14ac:dyDescent="0.25">
      <c r="A3388" s="70">
        <v>42823</v>
      </c>
      <c r="B3388" s="71" t="s">
        <v>11225</v>
      </c>
      <c r="C3388" s="20">
        <v>106166</v>
      </c>
      <c r="D3388" s="4" t="s">
        <v>205</v>
      </c>
      <c r="E3388" s="17">
        <v>134035.20000000001</v>
      </c>
      <c r="F3388" s="78">
        <v>42847</v>
      </c>
      <c r="G3388" s="17">
        <f t="shared" si="105"/>
        <v>134035.20000000001</v>
      </c>
      <c r="H3388" s="17">
        <f t="shared" si="106"/>
        <v>0</v>
      </c>
      <c r="I3388" s="21"/>
    </row>
    <row r="3389" spans="1:9" ht="15.75" x14ac:dyDescent="0.25">
      <c r="A3389" s="70">
        <v>42823</v>
      </c>
      <c r="B3389" s="71" t="s">
        <v>11226</v>
      </c>
      <c r="C3389" s="20">
        <v>106167</v>
      </c>
      <c r="D3389" s="4" t="s">
        <v>693</v>
      </c>
      <c r="E3389" s="17">
        <v>11594</v>
      </c>
      <c r="F3389" s="78">
        <v>42824</v>
      </c>
      <c r="G3389" s="17">
        <f t="shared" si="105"/>
        <v>11594</v>
      </c>
      <c r="H3389" s="17">
        <f t="shared" si="106"/>
        <v>0</v>
      </c>
      <c r="I3389" s="21"/>
    </row>
    <row r="3390" spans="1:9" ht="15.75" x14ac:dyDescent="0.25">
      <c r="A3390" s="70">
        <v>42823</v>
      </c>
      <c r="B3390" s="71" t="s">
        <v>11227</v>
      </c>
      <c r="C3390" s="20">
        <v>106168</v>
      </c>
      <c r="D3390" s="4" t="s">
        <v>222</v>
      </c>
      <c r="E3390" s="17">
        <v>54067.05</v>
      </c>
      <c r="F3390" s="78">
        <v>42830</v>
      </c>
      <c r="G3390" s="17">
        <f t="shared" si="105"/>
        <v>54067.05</v>
      </c>
      <c r="H3390" s="17">
        <f t="shared" si="106"/>
        <v>0</v>
      </c>
      <c r="I3390" s="21"/>
    </row>
    <row r="3391" spans="1:9" ht="15.75" x14ac:dyDescent="0.25">
      <c r="A3391" s="70">
        <v>42823</v>
      </c>
      <c r="B3391" s="71" t="s">
        <v>11228</v>
      </c>
      <c r="C3391" s="20">
        <v>106169</v>
      </c>
      <c r="D3391" s="4" t="s">
        <v>428</v>
      </c>
      <c r="E3391" s="17">
        <v>1828.3</v>
      </c>
      <c r="F3391" s="78">
        <v>42822</v>
      </c>
      <c r="G3391" s="17">
        <f t="shared" si="105"/>
        <v>1828.3</v>
      </c>
      <c r="H3391" s="17">
        <f t="shared" si="106"/>
        <v>0</v>
      </c>
      <c r="I3391" s="21"/>
    </row>
    <row r="3392" spans="1:9" ht="15.75" x14ac:dyDescent="0.25">
      <c r="A3392" s="70">
        <v>42823</v>
      </c>
      <c r="B3392" s="71" t="s">
        <v>11229</v>
      </c>
      <c r="C3392" s="20">
        <v>106170</v>
      </c>
      <c r="D3392" s="4" t="s">
        <v>55</v>
      </c>
      <c r="E3392" s="17">
        <v>8322.9</v>
      </c>
      <c r="F3392" s="78">
        <v>42822</v>
      </c>
      <c r="G3392" s="17">
        <f t="shared" si="105"/>
        <v>8322.9</v>
      </c>
      <c r="H3392" s="17">
        <f t="shared" si="106"/>
        <v>0</v>
      </c>
      <c r="I3392" s="21"/>
    </row>
    <row r="3393" spans="1:9" ht="15.75" x14ac:dyDescent="0.25">
      <c r="A3393" s="70">
        <v>42823</v>
      </c>
      <c r="B3393" s="71" t="s">
        <v>11230</v>
      </c>
      <c r="C3393" s="20">
        <v>106171</v>
      </c>
      <c r="D3393" s="4" t="s">
        <v>921</v>
      </c>
      <c r="E3393" s="17">
        <v>6022.8</v>
      </c>
      <c r="F3393" s="78">
        <v>42822</v>
      </c>
      <c r="G3393" s="17">
        <f t="shared" si="105"/>
        <v>6022.8</v>
      </c>
      <c r="H3393" s="17">
        <f t="shared" si="106"/>
        <v>0</v>
      </c>
      <c r="I3393" s="21"/>
    </row>
    <row r="3394" spans="1:9" ht="15.75" x14ac:dyDescent="0.25">
      <c r="A3394" s="70">
        <v>42823</v>
      </c>
      <c r="B3394" s="71" t="s">
        <v>11231</v>
      </c>
      <c r="C3394" s="20">
        <v>106172</v>
      </c>
      <c r="D3394" s="4" t="s">
        <v>937</v>
      </c>
      <c r="E3394" s="17">
        <v>3369.6</v>
      </c>
      <c r="F3394" s="78">
        <v>42824</v>
      </c>
      <c r="G3394" s="17">
        <f t="shared" si="105"/>
        <v>3369.6</v>
      </c>
      <c r="H3394" s="17">
        <f t="shared" si="106"/>
        <v>0</v>
      </c>
      <c r="I3394" s="21"/>
    </row>
    <row r="3395" spans="1:9" ht="15.75" x14ac:dyDescent="0.25">
      <c r="A3395" s="70">
        <v>42824</v>
      </c>
      <c r="B3395" s="71" t="s">
        <v>11232</v>
      </c>
      <c r="C3395" s="20">
        <v>106173</v>
      </c>
      <c r="D3395" s="4" t="s">
        <v>231</v>
      </c>
      <c r="E3395" s="17">
        <v>5640.4</v>
      </c>
      <c r="F3395" s="78">
        <v>42825</v>
      </c>
      <c r="G3395" s="17">
        <f t="shared" si="105"/>
        <v>5640.4</v>
      </c>
      <c r="H3395" s="17">
        <f t="shared" si="106"/>
        <v>0</v>
      </c>
      <c r="I3395" s="21"/>
    </row>
    <row r="3396" spans="1:9" ht="15.75" x14ac:dyDescent="0.25">
      <c r="A3396" s="70">
        <v>42824</v>
      </c>
      <c r="B3396" s="71" t="s">
        <v>11233</v>
      </c>
      <c r="C3396" s="20">
        <v>106174</v>
      </c>
      <c r="D3396" s="4" t="s">
        <v>231</v>
      </c>
      <c r="E3396" s="17">
        <v>67.599999999999994</v>
      </c>
      <c r="F3396" s="78">
        <v>42824</v>
      </c>
      <c r="G3396" s="17">
        <f t="shared" ref="G3396:G3459" si="107">E3396</f>
        <v>67.599999999999994</v>
      </c>
      <c r="H3396" s="17">
        <f t="shared" ref="H3396:H3459" si="108">E3396-G3396</f>
        <v>0</v>
      </c>
      <c r="I3396" s="21"/>
    </row>
    <row r="3397" spans="1:9" ht="15.75" x14ac:dyDescent="0.25">
      <c r="A3397" s="70">
        <v>42824</v>
      </c>
      <c r="B3397" s="71" t="s">
        <v>11234</v>
      </c>
      <c r="C3397" s="20">
        <v>106175</v>
      </c>
      <c r="D3397" s="4" t="s">
        <v>26</v>
      </c>
      <c r="E3397" s="17">
        <v>12210.4</v>
      </c>
      <c r="F3397" s="78">
        <v>42824</v>
      </c>
      <c r="G3397" s="17">
        <f t="shared" si="107"/>
        <v>12210.4</v>
      </c>
      <c r="H3397" s="17">
        <f t="shared" si="108"/>
        <v>0</v>
      </c>
      <c r="I3397" s="21"/>
    </row>
    <row r="3398" spans="1:9" ht="15.75" x14ac:dyDescent="0.25">
      <c r="A3398" s="70">
        <v>42824</v>
      </c>
      <c r="B3398" s="71" t="s">
        <v>11235</v>
      </c>
      <c r="C3398" s="20">
        <v>106176</v>
      </c>
      <c r="D3398" s="4" t="s">
        <v>231</v>
      </c>
      <c r="E3398" s="17">
        <v>35063.5</v>
      </c>
      <c r="F3398" s="78">
        <v>42825</v>
      </c>
      <c r="G3398" s="17">
        <f t="shared" si="107"/>
        <v>35063.5</v>
      </c>
      <c r="H3398" s="17">
        <f t="shared" si="108"/>
        <v>0</v>
      </c>
      <c r="I3398" s="21"/>
    </row>
    <row r="3399" spans="1:9" ht="15.75" x14ac:dyDescent="0.25">
      <c r="A3399" s="70">
        <v>42824</v>
      </c>
      <c r="B3399" s="71" t="s">
        <v>11236</v>
      </c>
      <c r="C3399" s="20">
        <v>106177</v>
      </c>
      <c r="D3399" s="4" t="s">
        <v>428</v>
      </c>
      <c r="E3399" s="17">
        <v>1444.4</v>
      </c>
      <c r="F3399" s="78">
        <v>42826</v>
      </c>
      <c r="G3399" s="17">
        <f t="shared" si="107"/>
        <v>1444.4</v>
      </c>
      <c r="H3399" s="17">
        <f t="shared" si="108"/>
        <v>0</v>
      </c>
      <c r="I3399" s="21"/>
    </row>
    <row r="3400" spans="1:9" ht="15.75" x14ac:dyDescent="0.25">
      <c r="A3400" s="70">
        <v>42824</v>
      </c>
      <c r="B3400" s="71" t="s">
        <v>11237</v>
      </c>
      <c r="C3400" s="20">
        <v>106178</v>
      </c>
      <c r="D3400" s="4" t="s">
        <v>35</v>
      </c>
      <c r="E3400" s="17">
        <v>11403.4</v>
      </c>
      <c r="G3400" s="17">
        <f t="shared" si="107"/>
        <v>11403.4</v>
      </c>
      <c r="H3400" s="17">
        <f t="shared" si="108"/>
        <v>0</v>
      </c>
      <c r="I3400" s="21"/>
    </row>
    <row r="3401" spans="1:9" ht="15.75" x14ac:dyDescent="0.25">
      <c r="A3401" s="70">
        <v>42824</v>
      </c>
      <c r="B3401" s="71" t="s">
        <v>11238</v>
      </c>
      <c r="C3401" s="20">
        <v>106179</v>
      </c>
      <c r="D3401" s="4" t="s">
        <v>32</v>
      </c>
      <c r="E3401" s="17">
        <v>5520.8</v>
      </c>
      <c r="F3401" s="78">
        <v>42830</v>
      </c>
      <c r="G3401" s="17">
        <f t="shared" si="107"/>
        <v>5520.8</v>
      </c>
      <c r="H3401" s="17">
        <f t="shared" si="108"/>
        <v>0</v>
      </c>
      <c r="I3401" s="21"/>
    </row>
    <row r="3402" spans="1:9" ht="15.75" x14ac:dyDescent="0.25">
      <c r="A3402" s="70">
        <v>42824</v>
      </c>
      <c r="B3402" s="71" t="s">
        <v>11239</v>
      </c>
      <c r="C3402" s="20">
        <v>106180</v>
      </c>
      <c r="D3402" s="4" t="s">
        <v>69</v>
      </c>
      <c r="E3402" s="17">
        <v>3550.3</v>
      </c>
      <c r="F3402" s="78">
        <v>42824</v>
      </c>
      <c r="G3402" s="17">
        <f t="shared" si="107"/>
        <v>3550.3</v>
      </c>
      <c r="H3402" s="17">
        <f t="shared" si="108"/>
        <v>0</v>
      </c>
      <c r="I3402" s="21"/>
    </row>
    <row r="3403" spans="1:9" ht="15.75" x14ac:dyDescent="0.25">
      <c r="A3403" s="70">
        <v>42824</v>
      </c>
      <c r="B3403" s="71" t="s">
        <v>11240</v>
      </c>
      <c r="C3403" s="20">
        <v>106181</v>
      </c>
      <c r="D3403" s="4" t="s">
        <v>49</v>
      </c>
      <c r="E3403" s="17">
        <v>8144.4</v>
      </c>
      <c r="F3403" s="78">
        <v>42826</v>
      </c>
      <c r="G3403" s="17">
        <f t="shared" si="107"/>
        <v>8144.4</v>
      </c>
      <c r="H3403" s="17">
        <f t="shared" si="108"/>
        <v>0</v>
      </c>
      <c r="I3403" s="21"/>
    </row>
    <row r="3404" spans="1:9" ht="15.75" x14ac:dyDescent="0.25">
      <c r="A3404" s="70">
        <v>42824</v>
      </c>
      <c r="B3404" s="71" t="s">
        <v>11241</v>
      </c>
      <c r="C3404" s="20">
        <v>106182</v>
      </c>
      <c r="D3404" s="4" t="s">
        <v>69</v>
      </c>
      <c r="E3404" s="17">
        <v>4300.6000000000004</v>
      </c>
      <c r="F3404" s="78">
        <v>42824</v>
      </c>
      <c r="G3404" s="17">
        <f t="shared" si="107"/>
        <v>4300.6000000000004</v>
      </c>
      <c r="H3404" s="17">
        <f t="shared" si="108"/>
        <v>0</v>
      </c>
      <c r="I3404" s="21"/>
    </row>
    <row r="3405" spans="1:9" ht="15.75" x14ac:dyDescent="0.25">
      <c r="A3405" s="70">
        <v>42824</v>
      </c>
      <c r="B3405" s="71" t="s">
        <v>11242</v>
      </c>
      <c r="C3405" s="20">
        <v>106183</v>
      </c>
      <c r="D3405" s="4" t="s">
        <v>272</v>
      </c>
      <c r="E3405" s="17">
        <v>3392.4</v>
      </c>
      <c r="F3405" s="78">
        <v>42825</v>
      </c>
      <c r="G3405" s="17">
        <f t="shared" si="107"/>
        <v>3392.4</v>
      </c>
      <c r="H3405" s="17">
        <f t="shared" si="108"/>
        <v>0</v>
      </c>
      <c r="I3405" s="21"/>
    </row>
    <row r="3406" spans="1:9" ht="15.75" x14ac:dyDescent="0.25">
      <c r="A3406" s="70">
        <v>42824</v>
      </c>
      <c r="B3406" s="71" t="s">
        <v>11243</v>
      </c>
      <c r="C3406" s="20">
        <v>106184</v>
      </c>
      <c r="D3406" s="4" t="s">
        <v>358</v>
      </c>
      <c r="E3406" s="17">
        <v>31957.200000000001</v>
      </c>
      <c r="F3406" s="78">
        <v>42824</v>
      </c>
      <c r="G3406" s="17">
        <f t="shared" si="107"/>
        <v>31957.200000000001</v>
      </c>
      <c r="H3406" s="17">
        <f t="shared" si="108"/>
        <v>0</v>
      </c>
    </row>
    <row r="3407" spans="1:9" ht="15.75" x14ac:dyDescent="0.25">
      <c r="A3407" s="70">
        <v>42824</v>
      </c>
      <c r="B3407" s="71" t="s">
        <v>11244</v>
      </c>
      <c r="C3407" s="20">
        <v>106185</v>
      </c>
      <c r="D3407" s="4" t="s">
        <v>28</v>
      </c>
      <c r="E3407" s="17">
        <v>13406.4</v>
      </c>
      <c r="F3407" s="78">
        <v>42824</v>
      </c>
      <c r="G3407" s="17">
        <f t="shared" si="107"/>
        <v>13406.4</v>
      </c>
      <c r="H3407" s="17">
        <f t="shared" si="108"/>
        <v>0</v>
      </c>
    </row>
    <row r="3408" spans="1:9" ht="15.75" x14ac:dyDescent="0.25">
      <c r="A3408" s="70">
        <v>42824</v>
      </c>
      <c r="B3408" s="71" t="s">
        <v>11245</v>
      </c>
      <c r="C3408" s="20">
        <v>106186</v>
      </c>
      <c r="D3408" s="4" t="s">
        <v>4932</v>
      </c>
      <c r="E3408" s="17">
        <v>4020</v>
      </c>
      <c r="F3408" s="78">
        <v>42824</v>
      </c>
      <c r="G3408" s="17">
        <f t="shared" si="107"/>
        <v>4020</v>
      </c>
      <c r="H3408" s="17">
        <f t="shared" si="108"/>
        <v>0</v>
      </c>
    </row>
    <row r="3409" spans="1:8" ht="15.75" x14ac:dyDescent="0.25">
      <c r="A3409" s="70">
        <v>42824</v>
      </c>
      <c r="B3409" s="71" t="s">
        <v>11246</v>
      </c>
      <c r="C3409" s="20">
        <v>106187</v>
      </c>
      <c r="D3409" s="4" t="s">
        <v>302</v>
      </c>
      <c r="E3409" s="17">
        <v>7831.4</v>
      </c>
      <c r="F3409" s="78">
        <v>42824</v>
      </c>
      <c r="G3409" s="17">
        <f t="shared" si="107"/>
        <v>7831.4</v>
      </c>
      <c r="H3409" s="17">
        <f t="shared" si="108"/>
        <v>0</v>
      </c>
    </row>
    <row r="3410" spans="1:8" ht="15.75" x14ac:dyDescent="0.25">
      <c r="A3410" s="70">
        <v>42824</v>
      </c>
      <c r="B3410" s="71" t="s">
        <v>11247</v>
      </c>
      <c r="C3410" s="20">
        <v>106188</v>
      </c>
      <c r="D3410" s="4" t="s">
        <v>268</v>
      </c>
      <c r="E3410" s="17">
        <v>15270.9</v>
      </c>
      <c r="F3410" s="78">
        <v>42830</v>
      </c>
      <c r="G3410" s="17">
        <f t="shared" si="107"/>
        <v>15270.9</v>
      </c>
      <c r="H3410" s="17">
        <f t="shared" si="108"/>
        <v>0</v>
      </c>
    </row>
    <row r="3411" spans="1:8" ht="15.75" x14ac:dyDescent="0.25">
      <c r="A3411" s="70">
        <v>42824</v>
      </c>
      <c r="B3411" s="71" t="s">
        <v>11248</v>
      </c>
      <c r="C3411" s="20">
        <v>106189</v>
      </c>
      <c r="D3411" s="4" t="s">
        <v>71</v>
      </c>
      <c r="E3411" s="17">
        <v>2360</v>
      </c>
      <c r="F3411" s="78">
        <v>42824</v>
      </c>
      <c r="G3411" s="17">
        <f t="shared" si="107"/>
        <v>2360</v>
      </c>
      <c r="H3411" s="17">
        <f t="shared" si="108"/>
        <v>0</v>
      </c>
    </row>
    <row r="3412" spans="1:8" ht="15.75" x14ac:dyDescent="0.25">
      <c r="A3412" s="70">
        <v>42824</v>
      </c>
      <c r="B3412" s="71" t="s">
        <v>11249</v>
      </c>
      <c r="C3412" s="20">
        <v>106190</v>
      </c>
      <c r="D3412" s="4" t="s">
        <v>17</v>
      </c>
      <c r="E3412" s="17">
        <v>2530</v>
      </c>
      <c r="F3412" s="78">
        <v>42824</v>
      </c>
      <c r="G3412" s="17">
        <f t="shared" si="107"/>
        <v>2530</v>
      </c>
      <c r="H3412" s="17">
        <f t="shared" si="108"/>
        <v>0</v>
      </c>
    </row>
    <row r="3413" spans="1:8" ht="15.75" x14ac:dyDescent="0.25">
      <c r="A3413" s="70">
        <v>42824</v>
      </c>
      <c r="B3413" s="71" t="s">
        <v>11250</v>
      </c>
      <c r="C3413" s="20">
        <v>106191</v>
      </c>
      <c r="D3413" s="4" t="s">
        <v>544</v>
      </c>
      <c r="E3413" s="17">
        <v>4588</v>
      </c>
      <c r="F3413" s="78">
        <v>42830</v>
      </c>
      <c r="G3413" s="17">
        <f t="shared" si="107"/>
        <v>4588</v>
      </c>
      <c r="H3413" s="17">
        <f t="shared" si="108"/>
        <v>0</v>
      </c>
    </row>
    <row r="3414" spans="1:8" ht="15.75" x14ac:dyDescent="0.25">
      <c r="A3414" s="70">
        <v>42824</v>
      </c>
      <c r="B3414" s="71" t="s">
        <v>11251</v>
      </c>
      <c r="C3414" s="20">
        <v>106192</v>
      </c>
      <c r="D3414" s="4" t="s">
        <v>47</v>
      </c>
      <c r="E3414" s="17">
        <v>3266.3</v>
      </c>
      <c r="F3414" s="78">
        <v>42824</v>
      </c>
      <c r="G3414" s="17">
        <f t="shared" si="107"/>
        <v>3266.3</v>
      </c>
      <c r="H3414" s="17">
        <f t="shared" si="108"/>
        <v>0</v>
      </c>
    </row>
    <row r="3415" spans="1:8" ht="15.75" x14ac:dyDescent="0.25">
      <c r="A3415" s="70">
        <v>42824</v>
      </c>
      <c r="B3415" s="71" t="s">
        <v>11252</v>
      </c>
      <c r="C3415" s="20">
        <v>106193</v>
      </c>
      <c r="D3415" s="4" t="s">
        <v>270</v>
      </c>
      <c r="E3415" s="17">
        <v>892.8</v>
      </c>
      <c r="F3415" s="78">
        <v>42825</v>
      </c>
      <c r="G3415" s="17">
        <f t="shared" si="107"/>
        <v>892.8</v>
      </c>
      <c r="H3415" s="17">
        <f t="shared" si="108"/>
        <v>0</v>
      </c>
    </row>
    <row r="3416" spans="1:8" ht="15.75" x14ac:dyDescent="0.25">
      <c r="A3416" s="70">
        <v>42824</v>
      </c>
      <c r="B3416" s="71" t="s">
        <v>11253</v>
      </c>
      <c r="C3416" s="20">
        <v>106194</v>
      </c>
      <c r="D3416" s="4" t="s">
        <v>1666</v>
      </c>
      <c r="E3416" s="17">
        <v>13188.6</v>
      </c>
      <c r="F3416" s="78">
        <v>42830</v>
      </c>
      <c r="G3416" s="17">
        <f t="shared" si="107"/>
        <v>13188.6</v>
      </c>
      <c r="H3416" s="17">
        <f t="shared" si="108"/>
        <v>0</v>
      </c>
    </row>
    <row r="3417" spans="1:8" ht="15.75" x14ac:dyDescent="0.25">
      <c r="A3417" s="70">
        <v>42824</v>
      </c>
      <c r="B3417" s="71" t="s">
        <v>11254</v>
      </c>
      <c r="C3417" s="20">
        <v>106195</v>
      </c>
      <c r="D3417" s="4" t="s">
        <v>1325</v>
      </c>
      <c r="E3417" s="17">
        <v>4155.8</v>
      </c>
      <c r="F3417" s="78">
        <v>42824</v>
      </c>
      <c r="G3417" s="17">
        <f t="shared" si="107"/>
        <v>4155.8</v>
      </c>
      <c r="H3417" s="17">
        <f t="shared" si="108"/>
        <v>0</v>
      </c>
    </row>
    <row r="3418" spans="1:8" ht="15.75" x14ac:dyDescent="0.25">
      <c r="A3418" s="70">
        <v>42824</v>
      </c>
      <c r="B3418" s="71" t="s">
        <v>11255</v>
      </c>
      <c r="C3418" s="20">
        <v>106196</v>
      </c>
      <c r="D3418" s="4" t="s">
        <v>1925</v>
      </c>
      <c r="E3418" s="17">
        <v>559.4</v>
      </c>
      <c r="F3418" s="78">
        <v>42824</v>
      </c>
      <c r="G3418" s="17">
        <f t="shared" si="107"/>
        <v>559.4</v>
      </c>
      <c r="H3418" s="17">
        <f t="shared" si="108"/>
        <v>0</v>
      </c>
    </row>
    <row r="3419" spans="1:8" ht="15.75" x14ac:dyDescent="0.25">
      <c r="A3419" s="70">
        <v>42824</v>
      </c>
      <c r="B3419" s="71" t="s">
        <v>11256</v>
      </c>
      <c r="C3419" s="20">
        <v>106197</v>
      </c>
      <c r="D3419" s="4" t="s">
        <v>43</v>
      </c>
      <c r="E3419" s="17">
        <v>6019</v>
      </c>
      <c r="F3419" s="78">
        <v>42826</v>
      </c>
      <c r="G3419" s="17">
        <f t="shared" si="107"/>
        <v>6019</v>
      </c>
      <c r="H3419" s="17">
        <f t="shared" si="108"/>
        <v>0</v>
      </c>
    </row>
    <row r="3420" spans="1:8" ht="15.75" x14ac:dyDescent="0.25">
      <c r="A3420" s="70">
        <v>42824</v>
      </c>
      <c r="B3420" s="71" t="s">
        <v>11257</v>
      </c>
      <c r="C3420" s="20">
        <v>106198</v>
      </c>
      <c r="D3420" s="4" t="s">
        <v>133</v>
      </c>
      <c r="E3420" s="17">
        <v>6595.6</v>
      </c>
      <c r="F3420" s="78">
        <v>42824</v>
      </c>
      <c r="G3420" s="17">
        <f t="shared" si="107"/>
        <v>6595.6</v>
      </c>
      <c r="H3420" s="17">
        <f t="shared" si="108"/>
        <v>0</v>
      </c>
    </row>
    <row r="3421" spans="1:8" ht="15.75" x14ac:dyDescent="0.25">
      <c r="A3421" s="70">
        <v>42824</v>
      </c>
      <c r="B3421" s="71" t="s">
        <v>11258</v>
      </c>
      <c r="C3421" s="20">
        <v>106199</v>
      </c>
      <c r="D3421" s="4" t="s">
        <v>1380</v>
      </c>
      <c r="E3421" s="17">
        <v>31194.240000000002</v>
      </c>
      <c r="F3421" s="78">
        <v>42825</v>
      </c>
      <c r="G3421" s="17">
        <f t="shared" si="107"/>
        <v>31194.240000000002</v>
      </c>
      <c r="H3421" s="17">
        <f t="shared" si="108"/>
        <v>0</v>
      </c>
    </row>
    <row r="3422" spans="1:8" ht="15.75" x14ac:dyDescent="0.25">
      <c r="A3422" s="70">
        <v>42824</v>
      </c>
      <c r="B3422" s="71" t="s">
        <v>11259</v>
      </c>
      <c r="C3422" s="20">
        <v>106200</v>
      </c>
      <c r="D3422" s="4" t="s">
        <v>10</v>
      </c>
      <c r="E3422" s="17">
        <v>7295.2</v>
      </c>
      <c r="F3422" s="78">
        <v>42826</v>
      </c>
      <c r="G3422" s="17">
        <f t="shared" si="107"/>
        <v>7295.2</v>
      </c>
      <c r="H3422" s="17">
        <f t="shared" si="108"/>
        <v>0</v>
      </c>
    </row>
    <row r="3423" spans="1:8" ht="15.75" x14ac:dyDescent="0.25">
      <c r="A3423" s="70">
        <v>42824</v>
      </c>
      <c r="B3423" s="71" t="s">
        <v>11260</v>
      </c>
      <c r="C3423" s="20">
        <v>106201</v>
      </c>
      <c r="D3423" s="4" t="s">
        <v>250</v>
      </c>
      <c r="E3423" s="17">
        <v>9740</v>
      </c>
      <c r="F3423" s="83" t="s">
        <v>11498</v>
      </c>
      <c r="G3423" s="22">
        <f>8000+1740</f>
        <v>9740</v>
      </c>
      <c r="H3423" s="22">
        <f t="shared" si="108"/>
        <v>0</v>
      </c>
    </row>
    <row r="3424" spans="1:8" ht="15.75" x14ac:dyDescent="0.25">
      <c r="A3424" s="70">
        <v>42824</v>
      </c>
      <c r="B3424" s="71" t="s">
        <v>11261</v>
      </c>
      <c r="C3424" s="20">
        <v>106202</v>
      </c>
      <c r="D3424" s="4" t="s">
        <v>253</v>
      </c>
      <c r="E3424" s="17">
        <v>462</v>
      </c>
      <c r="F3424" s="78">
        <v>42826</v>
      </c>
      <c r="G3424" s="17">
        <f t="shared" si="107"/>
        <v>462</v>
      </c>
      <c r="H3424" s="17">
        <f t="shared" si="108"/>
        <v>0</v>
      </c>
    </row>
    <row r="3425" spans="1:8" ht="15.75" x14ac:dyDescent="0.25">
      <c r="A3425" s="70">
        <v>42824</v>
      </c>
      <c r="B3425" s="71" t="s">
        <v>11262</v>
      </c>
      <c r="C3425" s="20">
        <v>106203</v>
      </c>
      <c r="D3425" s="4" t="s">
        <v>289</v>
      </c>
      <c r="E3425" s="17">
        <v>95225.69</v>
      </c>
      <c r="F3425" s="78">
        <v>42838</v>
      </c>
      <c r="G3425" s="17">
        <f t="shared" si="107"/>
        <v>95225.69</v>
      </c>
      <c r="H3425" s="17">
        <f t="shared" si="108"/>
        <v>0</v>
      </c>
    </row>
    <row r="3426" spans="1:8" ht="15.75" x14ac:dyDescent="0.25">
      <c r="A3426" s="70">
        <v>42824</v>
      </c>
      <c r="B3426" s="71" t="s">
        <v>11263</v>
      </c>
      <c r="C3426" s="20">
        <v>106204</v>
      </c>
      <c r="D3426" s="4" t="s">
        <v>51</v>
      </c>
      <c r="E3426" s="17">
        <v>2879.9</v>
      </c>
      <c r="F3426" s="78">
        <v>42826</v>
      </c>
      <c r="G3426" s="17">
        <f t="shared" si="107"/>
        <v>2879.9</v>
      </c>
      <c r="H3426" s="17">
        <f t="shared" si="108"/>
        <v>0</v>
      </c>
    </row>
    <row r="3427" spans="1:8" ht="15.75" x14ac:dyDescent="0.25">
      <c r="A3427" s="70">
        <v>42824</v>
      </c>
      <c r="B3427" s="71" t="s">
        <v>11264</v>
      </c>
      <c r="C3427" s="20">
        <v>106205</v>
      </c>
      <c r="D3427" s="4" t="s">
        <v>289</v>
      </c>
      <c r="E3427" s="17">
        <v>8247.4</v>
      </c>
      <c r="F3427" s="78">
        <v>42838</v>
      </c>
      <c r="G3427" s="17">
        <f t="shared" si="107"/>
        <v>8247.4</v>
      </c>
      <c r="H3427" s="17">
        <f t="shared" si="108"/>
        <v>0</v>
      </c>
    </row>
    <row r="3428" spans="1:8" ht="15.75" x14ac:dyDescent="0.25">
      <c r="A3428" s="70">
        <v>42824</v>
      </c>
      <c r="B3428" s="71" t="s">
        <v>11265</v>
      </c>
      <c r="C3428" s="20">
        <v>106206</v>
      </c>
      <c r="D3428" s="4" t="s">
        <v>157</v>
      </c>
      <c r="E3428" s="17">
        <v>32111.4</v>
      </c>
      <c r="F3428" s="78">
        <v>42824</v>
      </c>
      <c r="G3428" s="17">
        <f t="shared" si="107"/>
        <v>32111.4</v>
      </c>
      <c r="H3428" s="17">
        <f t="shared" si="108"/>
        <v>0</v>
      </c>
    </row>
    <row r="3429" spans="1:8" ht="15.75" x14ac:dyDescent="0.25">
      <c r="A3429" s="70">
        <v>42824</v>
      </c>
      <c r="B3429" s="71" t="s">
        <v>11266</v>
      </c>
      <c r="C3429" s="20">
        <v>106207</v>
      </c>
      <c r="D3429" s="4" t="s">
        <v>157</v>
      </c>
      <c r="E3429" s="17">
        <v>185</v>
      </c>
      <c r="F3429" s="78">
        <v>42824</v>
      </c>
      <c r="G3429" s="17">
        <f t="shared" si="107"/>
        <v>185</v>
      </c>
      <c r="H3429" s="17">
        <f t="shared" si="108"/>
        <v>0</v>
      </c>
    </row>
    <row r="3430" spans="1:8" ht="15.75" x14ac:dyDescent="0.25">
      <c r="A3430" s="70">
        <v>42824</v>
      </c>
      <c r="B3430" s="71" t="s">
        <v>11267</v>
      </c>
      <c r="C3430" s="20">
        <v>106208</v>
      </c>
      <c r="D3430" s="4" t="s">
        <v>9460</v>
      </c>
      <c r="E3430" s="17">
        <v>8892.4</v>
      </c>
      <c r="F3430" s="78">
        <v>42824</v>
      </c>
      <c r="G3430" s="17">
        <f t="shared" si="107"/>
        <v>8892.4</v>
      </c>
      <c r="H3430" s="17">
        <f t="shared" si="108"/>
        <v>0</v>
      </c>
    </row>
    <row r="3431" spans="1:8" ht="15.75" x14ac:dyDescent="0.25">
      <c r="A3431" s="70">
        <v>42824</v>
      </c>
      <c r="B3431" s="71" t="s">
        <v>11268</v>
      </c>
      <c r="C3431" s="20">
        <v>106209</v>
      </c>
      <c r="D3431" s="4" t="s">
        <v>21</v>
      </c>
      <c r="E3431" s="17">
        <v>46682.8</v>
      </c>
      <c r="F3431" s="78">
        <v>42840</v>
      </c>
      <c r="G3431" s="17">
        <f t="shared" si="107"/>
        <v>46682.8</v>
      </c>
      <c r="H3431" s="17">
        <f t="shared" si="108"/>
        <v>0</v>
      </c>
    </row>
    <row r="3432" spans="1:8" ht="15.75" x14ac:dyDescent="0.25">
      <c r="A3432" s="70">
        <v>42824</v>
      </c>
      <c r="B3432" s="71" t="s">
        <v>11269</v>
      </c>
      <c r="C3432" s="20">
        <v>106210</v>
      </c>
      <c r="D3432" s="4" t="s">
        <v>1786</v>
      </c>
      <c r="E3432" s="17">
        <v>6466.8</v>
      </c>
      <c r="F3432" s="78">
        <v>42824</v>
      </c>
      <c r="G3432" s="17">
        <f t="shared" si="107"/>
        <v>6466.8</v>
      </c>
      <c r="H3432" s="17">
        <f t="shared" si="108"/>
        <v>0</v>
      </c>
    </row>
    <row r="3433" spans="1:8" ht="15.75" x14ac:dyDescent="0.25">
      <c r="A3433" s="70">
        <v>42824</v>
      </c>
      <c r="B3433" s="71" t="s">
        <v>11270</v>
      </c>
      <c r="C3433" s="20">
        <v>106211</v>
      </c>
      <c r="D3433" s="4" t="s">
        <v>240</v>
      </c>
      <c r="E3433" s="17">
        <v>4957.3999999999996</v>
      </c>
      <c r="F3433" s="78">
        <v>42824</v>
      </c>
      <c r="G3433" s="17">
        <f t="shared" si="107"/>
        <v>4957.3999999999996</v>
      </c>
      <c r="H3433" s="17">
        <f t="shared" si="108"/>
        <v>0</v>
      </c>
    </row>
    <row r="3434" spans="1:8" ht="15.75" x14ac:dyDescent="0.25">
      <c r="A3434" s="70">
        <v>42824</v>
      </c>
      <c r="B3434" s="71" t="s">
        <v>11271</v>
      </c>
      <c r="C3434" s="20">
        <v>106212</v>
      </c>
      <c r="D3434" s="4" t="s">
        <v>133</v>
      </c>
      <c r="E3434" s="17">
        <v>18054.5</v>
      </c>
      <c r="F3434" s="78">
        <v>42828</v>
      </c>
      <c r="G3434" s="17">
        <f>10000+8054.5</f>
        <v>18054.5</v>
      </c>
      <c r="H3434" s="17">
        <f t="shared" si="108"/>
        <v>0</v>
      </c>
    </row>
    <row r="3435" spans="1:8" ht="15.75" x14ac:dyDescent="0.25">
      <c r="A3435" s="70">
        <v>42824</v>
      </c>
      <c r="B3435" s="71" t="s">
        <v>11272</v>
      </c>
      <c r="C3435" s="20">
        <v>106213</v>
      </c>
      <c r="D3435" s="4" t="s">
        <v>149</v>
      </c>
      <c r="E3435" s="17">
        <v>1016</v>
      </c>
      <c r="F3435" s="78">
        <v>42824</v>
      </c>
      <c r="G3435" s="17">
        <f t="shared" si="107"/>
        <v>1016</v>
      </c>
      <c r="H3435" s="17">
        <f t="shared" si="108"/>
        <v>0</v>
      </c>
    </row>
    <row r="3436" spans="1:8" ht="15.75" x14ac:dyDescent="0.25">
      <c r="A3436" s="70">
        <v>42824</v>
      </c>
      <c r="B3436" s="71" t="s">
        <v>11273</v>
      </c>
      <c r="C3436" s="20">
        <v>106214</v>
      </c>
      <c r="D3436" s="4" t="s">
        <v>99</v>
      </c>
      <c r="E3436" s="17">
        <v>1867.6</v>
      </c>
      <c r="F3436" s="78">
        <v>42825</v>
      </c>
      <c r="G3436" s="17">
        <f t="shared" si="107"/>
        <v>1867.6</v>
      </c>
      <c r="H3436" s="17">
        <f t="shared" si="108"/>
        <v>0</v>
      </c>
    </row>
    <row r="3437" spans="1:8" ht="15.75" x14ac:dyDescent="0.25">
      <c r="A3437" s="70">
        <v>42824</v>
      </c>
      <c r="B3437" s="71" t="s">
        <v>11274</v>
      </c>
      <c r="C3437" s="20">
        <v>106215</v>
      </c>
      <c r="D3437" s="4" t="s">
        <v>4369</v>
      </c>
      <c r="E3437" s="17">
        <v>1547.2</v>
      </c>
      <c r="F3437" s="78">
        <v>42825</v>
      </c>
      <c r="G3437" s="17">
        <f t="shared" si="107"/>
        <v>1547.2</v>
      </c>
      <c r="H3437" s="17">
        <f t="shared" si="108"/>
        <v>0</v>
      </c>
    </row>
    <row r="3438" spans="1:8" ht="15.75" x14ac:dyDescent="0.25">
      <c r="A3438" s="70">
        <v>42824</v>
      </c>
      <c r="B3438" s="71" t="s">
        <v>11275</v>
      </c>
      <c r="C3438" s="20">
        <v>106216</v>
      </c>
      <c r="D3438" s="4" t="s">
        <v>103</v>
      </c>
      <c r="E3438" s="17">
        <v>934.7</v>
      </c>
      <c r="F3438" s="78">
        <v>42825</v>
      </c>
      <c r="G3438" s="17">
        <f t="shared" si="107"/>
        <v>934.7</v>
      </c>
      <c r="H3438" s="17">
        <f t="shared" si="108"/>
        <v>0</v>
      </c>
    </row>
    <row r="3439" spans="1:8" ht="15.75" x14ac:dyDescent="0.25">
      <c r="A3439" s="70">
        <v>42824</v>
      </c>
      <c r="B3439" s="71" t="s">
        <v>11276</v>
      </c>
      <c r="C3439" s="20">
        <v>106217</v>
      </c>
      <c r="D3439" s="4" t="s">
        <v>281</v>
      </c>
      <c r="E3439" s="17">
        <v>2331.8000000000002</v>
      </c>
      <c r="F3439" s="78">
        <v>42825</v>
      </c>
      <c r="G3439" s="17">
        <f t="shared" si="107"/>
        <v>2331.8000000000002</v>
      </c>
      <c r="H3439" s="17">
        <f t="shared" si="108"/>
        <v>0</v>
      </c>
    </row>
    <row r="3440" spans="1:8" ht="15.75" x14ac:dyDescent="0.25">
      <c r="A3440" s="70">
        <v>42824</v>
      </c>
      <c r="B3440" s="71" t="s">
        <v>11277</v>
      </c>
      <c r="C3440" s="20">
        <v>106218</v>
      </c>
      <c r="D3440" s="4" t="s">
        <v>105</v>
      </c>
      <c r="E3440" s="17">
        <v>426.3</v>
      </c>
      <c r="F3440" s="78">
        <v>42825</v>
      </c>
      <c r="G3440" s="17">
        <f t="shared" si="107"/>
        <v>426.3</v>
      </c>
      <c r="H3440" s="17">
        <f t="shared" si="108"/>
        <v>0</v>
      </c>
    </row>
    <row r="3441" spans="1:8" ht="15.75" x14ac:dyDescent="0.25">
      <c r="A3441" s="70">
        <v>42824</v>
      </c>
      <c r="B3441" s="71" t="s">
        <v>11278</v>
      </c>
      <c r="C3441" s="20">
        <v>106219</v>
      </c>
      <c r="D3441" s="4" t="s">
        <v>291</v>
      </c>
      <c r="E3441" s="17">
        <v>2171.4</v>
      </c>
      <c r="F3441" s="78">
        <v>42825</v>
      </c>
      <c r="G3441" s="17">
        <f t="shared" si="107"/>
        <v>2171.4</v>
      </c>
      <c r="H3441" s="17">
        <f t="shared" si="108"/>
        <v>0</v>
      </c>
    </row>
    <row r="3442" spans="1:8" ht="15.75" x14ac:dyDescent="0.25">
      <c r="A3442" s="70">
        <v>42824</v>
      </c>
      <c r="B3442" s="71" t="s">
        <v>11279</v>
      </c>
      <c r="C3442" s="20">
        <v>106220</v>
      </c>
      <c r="D3442" s="4" t="s">
        <v>1259</v>
      </c>
      <c r="E3442" s="17">
        <v>1359</v>
      </c>
      <c r="F3442" s="78">
        <v>42825</v>
      </c>
      <c r="G3442" s="17">
        <f t="shared" si="107"/>
        <v>1359</v>
      </c>
      <c r="H3442" s="17">
        <f t="shared" si="108"/>
        <v>0</v>
      </c>
    </row>
    <row r="3443" spans="1:8" ht="15.75" x14ac:dyDescent="0.25">
      <c r="A3443" s="70">
        <v>42824</v>
      </c>
      <c r="B3443" s="71" t="s">
        <v>11280</v>
      </c>
      <c r="C3443" s="20">
        <v>106221</v>
      </c>
      <c r="D3443" s="4" t="s">
        <v>109</v>
      </c>
      <c r="E3443" s="17">
        <v>3349.2</v>
      </c>
      <c r="F3443" s="78">
        <v>42825</v>
      </c>
      <c r="G3443" s="17">
        <f t="shared" si="107"/>
        <v>3349.2</v>
      </c>
      <c r="H3443" s="17">
        <f t="shared" si="108"/>
        <v>0</v>
      </c>
    </row>
    <row r="3444" spans="1:8" ht="15.75" x14ac:dyDescent="0.25">
      <c r="A3444" s="70">
        <v>42824</v>
      </c>
      <c r="B3444" s="71" t="s">
        <v>11281</v>
      </c>
      <c r="C3444" s="20">
        <v>106222</v>
      </c>
      <c r="D3444" s="4" t="s">
        <v>1256</v>
      </c>
      <c r="E3444" s="17">
        <v>2860.3</v>
      </c>
      <c r="F3444" s="78">
        <v>42828</v>
      </c>
      <c r="G3444" s="17">
        <f t="shared" si="107"/>
        <v>2860.3</v>
      </c>
      <c r="H3444" s="17">
        <f t="shared" si="108"/>
        <v>0</v>
      </c>
    </row>
    <row r="3445" spans="1:8" ht="15.75" x14ac:dyDescent="0.25">
      <c r="A3445" s="70">
        <v>42824</v>
      </c>
      <c r="B3445" s="71" t="s">
        <v>11282</v>
      </c>
      <c r="C3445" s="20">
        <v>106223</v>
      </c>
      <c r="D3445" s="4" t="s">
        <v>30</v>
      </c>
      <c r="E3445" s="17">
        <v>2162</v>
      </c>
      <c r="F3445" s="78">
        <v>42824</v>
      </c>
      <c r="G3445" s="17">
        <f t="shared" si="107"/>
        <v>2162</v>
      </c>
      <c r="H3445" s="17">
        <f t="shared" si="108"/>
        <v>0</v>
      </c>
    </row>
    <row r="3446" spans="1:8" ht="15.75" x14ac:dyDescent="0.25">
      <c r="A3446" s="70">
        <v>42824</v>
      </c>
      <c r="B3446" s="71" t="s">
        <v>11283</v>
      </c>
      <c r="C3446" s="20">
        <v>106224</v>
      </c>
      <c r="D3446" s="4" t="s">
        <v>122</v>
      </c>
      <c r="E3446" s="17">
        <v>418</v>
      </c>
      <c r="F3446" s="78">
        <v>42824</v>
      </c>
      <c r="G3446" s="17">
        <f t="shared" si="107"/>
        <v>418</v>
      </c>
      <c r="H3446" s="17">
        <f t="shared" si="108"/>
        <v>0</v>
      </c>
    </row>
    <row r="3447" spans="1:8" ht="15.75" x14ac:dyDescent="0.25">
      <c r="A3447" s="70">
        <v>42824</v>
      </c>
      <c r="B3447" s="71" t="s">
        <v>11284</v>
      </c>
      <c r="C3447" s="20">
        <v>106225</v>
      </c>
      <c r="D3447" s="4" t="s">
        <v>277</v>
      </c>
      <c r="E3447" s="17">
        <v>3153.6</v>
      </c>
      <c r="F3447" s="78">
        <v>42824</v>
      </c>
      <c r="G3447" s="17">
        <f t="shared" si="107"/>
        <v>3153.6</v>
      </c>
      <c r="H3447" s="17">
        <f t="shared" si="108"/>
        <v>0</v>
      </c>
    </row>
    <row r="3448" spans="1:8" ht="15.75" x14ac:dyDescent="0.25">
      <c r="A3448" s="70">
        <v>42824</v>
      </c>
      <c r="B3448" s="71" t="s">
        <v>11285</v>
      </c>
      <c r="C3448" s="20">
        <v>106226</v>
      </c>
      <c r="D3448" s="4" t="s">
        <v>613</v>
      </c>
      <c r="E3448" s="17">
        <v>4253.6000000000004</v>
      </c>
      <c r="F3448" s="78">
        <v>42825</v>
      </c>
      <c r="G3448" s="17">
        <f t="shared" si="107"/>
        <v>4253.6000000000004</v>
      </c>
      <c r="H3448" s="17">
        <f t="shared" si="108"/>
        <v>0</v>
      </c>
    </row>
    <row r="3449" spans="1:8" ht="15.75" x14ac:dyDescent="0.25">
      <c r="A3449" s="70">
        <v>42824</v>
      </c>
      <c r="B3449" s="71" t="s">
        <v>11286</v>
      </c>
      <c r="C3449" s="20">
        <v>106227</v>
      </c>
      <c r="D3449" s="4" t="s">
        <v>122</v>
      </c>
      <c r="E3449" s="17">
        <v>6213</v>
      </c>
      <c r="F3449" s="78">
        <v>42829</v>
      </c>
      <c r="G3449" s="17">
        <f t="shared" si="107"/>
        <v>6213</v>
      </c>
      <c r="H3449" s="17">
        <f t="shared" si="108"/>
        <v>0</v>
      </c>
    </row>
    <row r="3450" spans="1:8" ht="15.75" x14ac:dyDescent="0.25">
      <c r="A3450" s="70">
        <v>42824</v>
      </c>
      <c r="B3450" s="71" t="s">
        <v>11287</v>
      </c>
      <c r="C3450" s="20">
        <v>106228</v>
      </c>
      <c r="D3450" s="4" t="s">
        <v>122</v>
      </c>
      <c r="E3450" s="17">
        <v>32602.6</v>
      </c>
      <c r="F3450" s="78">
        <v>42829</v>
      </c>
      <c r="G3450" s="17">
        <f t="shared" si="107"/>
        <v>32602.6</v>
      </c>
      <c r="H3450" s="17">
        <f t="shared" si="108"/>
        <v>0</v>
      </c>
    </row>
    <row r="3451" spans="1:8" ht="15.75" x14ac:dyDescent="0.25">
      <c r="A3451" s="70">
        <v>42824</v>
      </c>
      <c r="B3451" s="71" t="s">
        <v>11288</v>
      </c>
      <c r="C3451" s="20">
        <v>106229</v>
      </c>
      <c r="D3451" s="4" t="s">
        <v>122</v>
      </c>
      <c r="E3451" s="17">
        <v>9839.6</v>
      </c>
      <c r="F3451" s="78">
        <v>42829</v>
      </c>
      <c r="G3451" s="17">
        <f t="shared" si="107"/>
        <v>9839.6</v>
      </c>
      <c r="H3451" s="17">
        <f t="shared" si="108"/>
        <v>0</v>
      </c>
    </row>
    <row r="3452" spans="1:8" ht="15.75" x14ac:dyDescent="0.25">
      <c r="A3452" s="70">
        <v>42824</v>
      </c>
      <c r="B3452" s="71" t="s">
        <v>11289</v>
      </c>
      <c r="C3452" s="20">
        <v>106230</v>
      </c>
      <c r="D3452" s="4" t="s">
        <v>125</v>
      </c>
      <c r="E3452" s="17">
        <v>7980</v>
      </c>
      <c r="F3452" s="78">
        <v>42825</v>
      </c>
      <c r="G3452" s="17">
        <f t="shared" si="107"/>
        <v>7980</v>
      </c>
      <c r="H3452" s="17">
        <f t="shared" si="108"/>
        <v>0</v>
      </c>
    </row>
    <row r="3453" spans="1:8" ht="15.75" x14ac:dyDescent="0.25">
      <c r="A3453" s="70">
        <v>42824</v>
      </c>
      <c r="B3453" s="71" t="s">
        <v>11290</v>
      </c>
      <c r="C3453" s="20">
        <v>106231</v>
      </c>
      <c r="D3453" s="4" t="s">
        <v>1830</v>
      </c>
      <c r="E3453" s="17">
        <v>2992</v>
      </c>
      <c r="F3453" s="78">
        <v>42824</v>
      </c>
      <c r="G3453" s="17">
        <f t="shared" si="107"/>
        <v>2992</v>
      </c>
      <c r="H3453" s="17">
        <f t="shared" si="108"/>
        <v>0</v>
      </c>
    </row>
    <row r="3454" spans="1:8" ht="15.75" x14ac:dyDescent="0.25">
      <c r="A3454" s="70">
        <v>42824</v>
      </c>
      <c r="B3454" s="71" t="s">
        <v>11291</v>
      </c>
      <c r="C3454" s="20">
        <v>106232</v>
      </c>
      <c r="D3454" s="4" t="s">
        <v>470</v>
      </c>
      <c r="E3454" s="17">
        <v>9522.2000000000007</v>
      </c>
      <c r="F3454" s="78">
        <v>42824</v>
      </c>
      <c r="G3454" s="17">
        <f t="shared" si="107"/>
        <v>9522.2000000000007</v>
      </c>
      <c r="H3454" s="17">
        <f t="shared" si="108"/>
        <v>0</v>
      </c>
    </row>
    <row r="3455" spans="1:8" ht="15.75" x14ac:dyDescent="0.25">
      <c r="A3455" s="70">
        <v>42824</v>
      </c>
      <c r="B3455" s="71" t="s">
        <v>11292</v>
      </c>
      <c r="C3455" s="20">
        <v>106233</v>
      </c>
      <c r="D3455" s="4" t="s">
        <v>492</v>
      </c>
      <c r="E3455" s="17">
        <v>13272.8</v>
      </c>
      <c r="F3455" s="78">
        <v>42828</v>
      </c>
      <c r="G3455" s="17">
        <f t="shared" si="107"/>
        <v>13272.8</v>
      </c>
      <c r="H3455" s="17">
        <f t="shared" si="108"/>
        <v>0</v>
      </c>
    </row>
    <row r="3456" spans="1:8" ht="15.75" x14ac:dyDescent="0.25">
      <c r="A3456" s="70">
        <v>42824</v>
      </c>
      <c r="B3456" s="71" t="s">
        <v>11293</v>
      </c>
      <c r="C3456" s="20">
        <v>106234</v>
      </c>
      <c r="D3456" s="4" t="s">
        <v>208</v>
      </c>
      <c r="E3456" s="17">
        <v>11546.4</v>
      </c>
      <c r="F3456" s="78">
        <v>42825</v>
      </c>
      <c r="G3456" s="17">
        <f t="shared" si="107"/>
        <v>11546.4</v>
      </c>
      <c r="H3456" s="17">
        <f t="shared" si="108"/>
        <v>0</v>
      </c>
    </row>
    <row r="3457" spans="1:8" ht="15.75" x14ac:dyDescent="0.25">
      <c r="A3457" s="70">
        <v>42824</v>
      </c>
      <c r="B3457" s="71" t="s">
        <v>11294</v>
      </c>
      <c r="C3457" s="20">
        <v>106235</v>
      </c>
      <c r="D3457" s="4" t="s">
        <v>785</v>
      </c>
      <c r="E3457" s="17">
        <v>2250</v>
      </c>
      <c r="F3457" s="78">
        <v>42824</v>
      </c>
      <c r="G3457" s="17">
        <f t="shared" si="107"/>
        <v>2250</v>
      </c>
      <c r="H3457" s="17">
        <f t="shared" si="108"/>
        <v>0</v>
      </c>
    </row>
    <row r="3458" spans="1:8" ht="15.75" x14ac:dyDescent="0.25">
      <c r="A3458" s="70">
        <v>42824</v>
      </c>
      <c r="B3458" s="71" t="s">
        <v>11295</v>
      </c>
      <c r="C3458" s="20">
        <v>106236</v>
      </c>
      <c r="D3458" s="4" t="s">
        <v>563</v>
      </c>
      <c r="E3458" s="17">
        <v>3109.3</v>
      </c>
      <c r="F3458" s="78">
        <v>42824</v>
      </c>
      <c r="G3458" s="17">
        <f t="shared" si="107"/>
        <v>3109.3</v>
      </c>
      <c r="H3458" s="17">
        <f t="shared" si="108"/>
        <v>0</v>
      </c>
    </row>
    <row r="3459" spans="1:8" ht="15.75" x14ac:dyDescent="0.25">
      <c r="A3459" s="70">
        <v>42824</v>
      </c>
      <c r="B3459" s="71" t="s">
        <v>11296</v>
      </c>
      <c r="C3459" s="20">
        <v>106237</v>
      </c>
      <c r="D3459" s="4" t="s">
        <v>472</v>
      </c>
      <c r="E3459" s="17">
        <v>8380.7999999999993</v>
      </c>
      <c r="F3459" s="78">
        <v>42825</v>
      </c>
      <c r="G3459" s="17">
        <f t="shared" si="107"/>
        <v>8380.7999999999993</v>
      </c>
      <c r="H3459" s="17">
        <f t="shared" si="108"/>
        <v>0</v>
      </c>
    </row>
    <row r="3460" spans="1:8" ht="15.75" x14ac:dyDescent="0.25">
      <c r="A3460" s="70">
        <v>42824</v>
      </c>
      <c r="B3460" s="71" t="s">
        <v>11297</v>
      </c>
      <c r="C3460" s="20">
        <v>106238</v>
      </c>
      <c r="D3460" s="4" t="s">
        <v>159</v>
      </c>
      <c r="E3460" s="17">
        <v>6447</v>
      </c>
      <c r="F3460" s="78">
        <v>42824</v>
      </c>
      <c r="G3460" s="17">
        <f t="shared" ref="G3460:G3523" si="109">E3460</f>
        <v>6447</v>
      </c>
      <c r="H3460" s="17">
        <f t="shared" ref="H3460:H3523" si="110">E3460-G3460</f>
        <v>0</v>
      </c>
    </row>
    <row r="3461" spans="1:8" ht="15.75" x14ac:dyDescent="0.25">
      <c r="A3461" s="70">
        <v>42824</v>
      </c>
      <c r="B3461" s="71" t="s">
        <v>11298</v>
      </c>
      <c r="C3461" s="20">
        <v>106239</v>
      </c>
      <c r="D3461" s="4" t="s">
        <v>305</v>
      </c>
      <c r="E3461" s="17">
        <v>3130.3</v>
      </c>
      <c r="F3461" s="78">
        <v>42829</v>
      </c>
      <c r="G3461" s="17">
        <f t="shared" si="109"/>
        <v>3130.3</v>
      </c>
      <c r="H3461" s="17">
        <f t="shared" si="110"/>
        <v>0</v>
      </c>
    </row>
    <row r="3462" spans="1:8" ht="15.75" x14ac:dyDescent="0.25">
      <c r="A3462" s="70">
        <v>42824</v>
      </c>
      <c r="B3462" s="71" t="s">
        <v>11299</v>
      </c>
      <c r="C3462" s="20">
        <v>106240</v>
      </c>
      <c r="D3462" s="15" t="s">
        <v>476</v>
      </c>
      <c r="E3462" s="16">
        <v>0</v>
      </c>
      <c r="F3462" s="145" t="s">
        <v>95</v>
      </c>
      <c r="G3462" s="16">
        <f t="shared" si="109"/>
        <v>0</v>
      </c>
      <c r="H3462" s="16">
        <f t="shared" si="110"/>
        <v>0</v>
      </c>
    </row>
    <row r="3463" spans="1:8" ht="15.75" x14ac:dyDescent="0.25">
      <c r="A3463" s="70">
        <v>42824</v>
      </c>
      <c r="B3463" s="71" t="s">
        <v>11300</v>
      </c>
      <c r="C3463" s="20">
        <v>106241</v>
      </c>
      <c r="D3463" s="4" t="s">
        <v>159</v>
      </c>
      <c r="E3463" s="17">
        <v>1363.5</v>
      </c>
      <c r="F3463" s="78">
        <v>42824</v>
      </c>
      <c r="G3463" s="17">
        <f t="shared" si="109"/>
        <v>1363.5</v>
      </c>
      <c r="H3463" s="17">
        <f t="shared" si="110"/>
        <v>0</v>
      </c>
    </row>
    <row r="3464" spans="1:8" ht="15.75" x14ac:dyDescent="0.25">
      <c r="A3464" s="70">
        <v>42824</v>
      </c>
      <c r="B3464" s="71" t="s">
        <v>11301</v>
      </c>
      <c r="C3464" s="20">
        <v>106242</v>
      </c>
      <c r="D3464" s="4" t="s">
        <v>476</v>
      </c>
      <c r="E3464" s="17">
        <v>17371.8</v>
      </c>
      <c r="F3464" s="78">
        <v>42829</v>
      </c>
      <c r="G3464" s="17">
        <f t="shared" si="109"/>
        <v>17371.8</v>
      </c>
      <c r="H3464" s="17">
        <f t="shared" si="110"/>
        <v>0</v>
      </c>
    </row>
    <row r="3465" spans="1:8" ht="15.75" x14ac:dyDescent="0.25">
      <c r="A3465" s="70">
        <v>42824</v>
      </c>
      <c r="B3465" s="71" t="s">
        <v>11302</v>
      </c>
      <c r="C3465" s="20">
        <v>106243</v>
      </c>
      <c r="D3465" s="4" t="s">
        <v>231</v>
      </c>
      <c r="E3465" s="17">
        <v>952.6</v>
      </c>
      <c r="F3465" s="78">
        <v>42825</v>
      </c>
      <c r="G3465" s="17">
        <f t="shared" si="109"/>
        <v>952.6</v>
      </c>
      <c r="H3465" s="17">
        <f t="shared" si="110"/>
        <v>0</v>
      </c>
    </row>
    <row r="3466" spans="1:8" ht="15.75" x14ac:dyDescent="0.25">
      <c r="A3466" s="70">
        <v>42824</v>
      </c>
      <c r="B3466" s="71" t="s">
        <v>11303</v>
      </c>
      <c r="C3466" s="20">
        <v>106244</v>
      </c>
      <c r="D3466" s="4" t="s">
        <v>10</v>
      </c>
      <c r="E3466" s="17">
        <v>300694.81</v>
      </c>
      <c r="F3466" s="144" t="s">
        <v>11501</v>
      </c>
      <c r="G3466" s="26">
        <f>187704.74+112990.07</f>
        <v>300694.81</v>
      </c>
      <c r="H3466" s="26">
        <f t="shared" si="110"/>
        <v>0</v>
      </c>
    </row>
    <row r="3467" spans="1:8" ht="15.75" x14ac:dyDescent="0.25">
      <c r="A3467" s="70">
        <v>42824</v>
      </c>
      <c r="B3467" s="71" t="s">
        <v>11304</v>
      </c>
      <c r="C3467" s="20">
        <v>106245</v>
      </c>
      <c r="D3467" s="4" t="s">
        <v>10</v>
      </c>
      <c r="E3467" s="17">
        <v>86233.95</v>
      </c>
      <c r="F3467" s="78">
        <v>42828</v>
      </c>
      <c r="G3467" s="17">
        <f t="shared" si="109"/>
        <v>86233.95</v>
      </c>
      <c r="H3467" s="17">
        <f t="shared" si="110"/>
        <v>0</v>
      </c>
    </row>
    <row r="3468" spans="1:8" ht="15.75" x14ac:dyDescent="0.25">
      <c r="A3468" s="70">
        <v>42824</v>
      </c>
      <c r="B3468" s="71" t="s">
        <v>11305</v>
      </c>
      <c r="C3468" s="20">
        <v>106246</v>
      </c>
      <c r="D3468" s="4" t="s">
        <v>55</v>
      </c>
      <c r="E3468" s="17">
        <v>26786.1</v>
      </c>
      <c r="F3468" s="78">
        <v>42824</v>
      </c>
      <c r="G3468" s="17">
        <f>17000+9786.1</f>
        <v>26786.1</v>
      </c>
      <c r="H3468" s="17">
        <f t="shared" si="110"/>
        <v>0</v>
      </c>
    </row>
    <row r="3469" spans="1:8" ht="15.75" x14ac:dyDescent="0.25">
      <c r="A3469" s="70">
        <v>42824</v>
      </c>
      <c r="B3469" s="71" t="s">
        <v>11306</v>
      </c>
      <c r="C3469" s="20">
        <v>106247</v>
      </c>
      <c r="D3469" s="4" t="s">
        <v>14</v>
      </c>
      <c r="E3469" s="17">
        <v>14137.2</v>
      </c>
      <c r="F3469" s="78">
        <v>42824</v>
      </c>
      <c r="G3469" s="17">
        <f t="shared" si="109"/>
        <v>14137.2</v>
      </c>
      <c r="H3469" s="17">
        <f t="shared" si="110"/>
        <v>0</v>
      </c>
    </row>
    <row r="3470" spans="1:8" ht="15.75" x14ac:dyDescent="0.25">
      <c r="A3470" s="70">
        <v>42824</v>
      </c>
      <c r="B3470" s="71" t="s">
        <v>11307</v>
      </c>
      <c r="C3470" s="20">
        <v>106248</v>
      </c>
      <c r="D3470" s="4" t="s">
        <v>1141</v>
      </c>
      <c r="E3470" s="17">
        <v>598</v>
      </c>
      <c r="F3470" s="78">
        <v>42824</v>
      </c>
      <c r="G3470" s="17">
        <f t="shared" si="109"/>
        <v>598</v>
      </c>
      <c r="H3470" s="17">
        <f t="shared" si="110"/>
        <v>0</v>
      </c>
    </row>
    <row r="3471" spans="1:8" ht="15.75" x14ac:dyDescent="0.25">
      <c r="A3471" s="70">
        <v>42824</v>
      </c>
      <c r="B3471" s="71" t="s">
        <v>11308</v>
      </c>
      <c r="C3471" s="20">
        <v>106249</v>
      </c>
      <c r="D3471" s="4" t="s">
        <v>531</v>
      </c>
      <c r="E3471" s="17">
        <v>31209.42</v>
      </c>
      <c r="F3471" s="78">
        <v>42825</v>
      </c>
      <c r="G3471" s="17">
        <f t="shared" si="109"/>
        <v>31209.42</v>
      </c>
      <c r="H3471" s="17">
        <f t="shared" si="110"/>
        <v>0</v>
      </c>
    </row>
    <row r="3472" spans="1:8" ht="15.75" x14ac:dyDescent="0.25">
      <c r="A3472" s="70">
        <v>42824</v>
      </c>
      <c r="B3472" s="71" t="s">
        <v>11309</v>
      </c>
      <c r="C3472" s="20">
        <v>106250</v>
      </c>
      <c r="D3472" s="4" t="s">
        <v>2986</v>
      </c>
      <c r="E3472" s="17">
        <v>3255</v>
      </c>
      <c r="F3472" s="78">
        <v>42825</v>
      </c>
      <c r="G3472" s="17">
        <f t="shared" si="109"/>
        <v>3255</v>
      </c>
      <c r="H3472" s="17">
        <f t="shared" si="110"/>
        <v>0</v>
      </c>
    </row>
    <row r="3473" spans="1:8" ht="15.75" x14ac:dyDescent="0.25">
      <c r="A3473" s="70">
        <v>42824</v>
      </c>
      <c r="B3473" s="71" t="s">
        <v>11310</v>
      </c>
      <c r="C3473" s="20">
        <v>106251</v>
      </c>
      <c r="D3473" s="4" t="s">
        <v>483</v>
      </c>
      <c r="E3473" s="17">
        <v>3948</v>
      </c>
      <c r="F3473" s="78">
        <v>42825</v>
      </c>
      <c r="G3473" s="17">
        <f t="shared" si="109"/>
        <v>3948</v>
      </c>
      <c r="H3473" s="17">
        <f t="shared" si="110"/>
        <v>0</v>
      </c>
    </row>
    <row r="3474" spans="1:8" ht="15.75" x14ac:dyDescent="0.25">
      <c r="A3474" s="70">
        <v>42824</v>
      </c>
      <c r="B3474" s="71" t="s">
        <v>11311</v>
      </c>
      <c r="C3474" s="20">
        <v>106252</v>
      </c>
      <c r="D3474" s="4" t="s">
        <v>69</v>
      </c>
      <c r="E3474" s="17">
        <v>2196.6</v>
      </c>
      <c r="F3474" s="78">
        <v>42824</v>
      </c>
      <c r="G3474" s="17">
        <f t="shared" si="109"/>
        <v>2196.6</v>
      </c>
      <c r="H3474" s="17">
        <f t="shared" si="110"/>
        <v>0</v>
      </c>
    </row>
    <row r="3475" spans="1:8" ht="15.75" x14ac:dyDescent="0.25">
      <c r="A3475" s="70">
        <v>42824</v>
      </c>
      <c r="B3475" s="71" t="s">
        <v>11312</v>
      </c>
      <c r="C3475" s="20">
        <v>106253</v>
      </c>
      <c r="D3475" s="4" t="s">
        <v>113</v>
      </c>
      <c r="E3475" s="17">
        <v>2010</v>
      </c>
      <c r="F3475" s="78">
        <v>42825</v>
      </c>
      <c r="G3475" s="17">
        <f t="shared" si="109"/>
        <v>2010</v>
      </c>
      <c r="H3475" s="17">
        <f t="shared" si="110"/>
        <v>0</v>
      </c>
    </row>
    <row r="3476" spans="1:8" ht="15.75" x14ac:dyDescent="0.25">
      <c r="A3476" s="70">
        <v>42824</v>
      </c>
      <c r="B3476" s="71" t="s">
        <v>11313</v>
      </c>
      <c r="C3476" s="20">
        <v>106254</v>
      </c>
      <c r="D3476" s="4" t="s">
        <v>30</v>
      </c>
      <c r="E3476" s="17">
        <v>1113.5999999999999</v>
      </c>
      <c r="F3476" s="78">
        <v>42824</v>
      </c>
      <c r="G3476" s="17">
        <f t="shared" si="109"/>
        <v>1113.5999999999999</v>
      </c>
      <c r="H3476" s="17">
        <f t="shared" si="110"/>
        <v>0</v>
      </c>
    </row>
    <row r="3477" spans="1:8" ht="15.75" x14ac:dyDescent="0.25">
      <c r="A3477" s="70">
        <v>42824</v>
      </c>
      <c r="B3477" s="71" t="s">
        <v>11314</v>
      </c>
      <c r="C3477" s="20">
        <v>106255</v>
      </c>
      <c r="D3477" s="4" t="s">
        <v>486</v>
      </c>
      <c r="E3477" s="17">
        <v>3062.4</v>
      </c>
      <c r="F3477" s="78">
        <v>42825</v>
      </c>
      <c r="G3477" s="17">
        <f t="shared" si="109"/>
        <v>3062.4</v>
      </c>
      <c r="H3477" s="17">
        <f t="shared" si="110"/>
        <v>0</v>
      </c>
    </row>
    <row r="3478" spans="1:8" ht="15.75" x14ac:dyDescent="0.25">
      <c r="A3478" s="70">
        <v>42824</v>
      </c>
      <c r="B3478" s="71" t="s">
        <v>11315</v>
      </c>
      <c r="C3478" s="20">
        <v>106256</v>
      </c>
      <c r="D3478" s="4" t="s">
        <v>1634</v>
      </c>
      <c r="E3478" s="17">
        <v>1012.8</v>
      </c>
      <c r="F3478" s="78">
        <v>42824</v>
      </c>
      <c r="G3478" s="17">
        <f t="shared" si="109"/>
        <v>1012.8</v>
      </c>
      <c r="H3478" s="17">
        <f t="shared" si="110"/>
        <v>0</v>
      </c>
    </row>
    <row r="3479" spans="1:8" ht="15.75" x14ac:dyDescent="0.25">
      <c r="A3479" s="70">
        <v>42824</v>
      </c>
      <c r="B3479" s="71" t="s">
        <v>11316</v>
      </c>
      <c r="C3479" s="20">
        <v>106257</v>
      </c>
      <c r="D3479" s="4" t="s">
        <v>57</v>
      </c>
      <c r="E3479" s="17">
        <v>533.6</v>
      </c>
      <c r="F3479" s="78">
        <v>42825</v>
      </c>
      <c r="G3479" s="17">
        <f t="shared" si="109"/>
        <v>533.6</v>
      </c>
      <c r="H3479" s="17">
        <f t="shared" si="110"/>
        <v>0</v>
      </c>
    </row>
    <row r="3480" spans="1:8" ht="15.75" x14ac:dyDescent="0.25">
      <c r="A3480" s="70">
        <v>42824</v>
      </c>
      <c r="B3480" s="71" t="s">
        <v>11317</v>
      </c>
      <c r="C3480" s="20">
        <v>106258</v>
      </c>
      <c r="D3480" s="4" t="s">
        <v>53</v>
      </c>
      <c r="E3480" s="17">
        <v>2538.8000000000002</v>
      </c>
      <c r="F3480" s="78">
        <v>42825</v>
      </c>
      <c r="G3480" s="17">
        <f t="shared" si="109"/>
        <v>2538.8000000000002</v>
      </c>
      <c r="H3480" s="17">
        <f t="shared" si="110"/>
        <v>0</v>
      </c>
    </row>
    <row r="3481" spans="1:8" ht="15.75" x14ac:dyDescent="0.25">
      <c r="A3481" s="70">
        <v>42824</v>
      </c>
      <c r="B3481" s="71" t="s">
        <v>11318</v>
      </c>
      <c r="C3481" s="20">
        <v>106259</v>
      </c>
      <c r="D3481" s="4" t="s">
        <v>61</v>
      </c>
      <c r="E3481" s="17">
        <v>10734.9</v>
      </c>
      <c r="F3481" s="78">
        <v>42825</v>
      </c>
      <c r="G3481" s="17">
        <f t="shared" si="109"/>
        <v>10734.9</v>
      </c>
      <c r="H3481" s="17">
        <f t="shared" si="110"/>
        <v>0</v>
      </c>
    </row>
    <row r="3482" spans="1:8" ht="15.75" x14ac:dyDescent="0.25">
      <c r="A3482" s="70">
        <v>42824</v>
      </c>
      <c r="B3482" s="71" t="s">
        <v>11319</v>
      </c>
      <c r="C3482" s="20">
        <v>106260</v>
      </c>
      <c r="D3482" s="4" t="s">
        <v>5294</v>
      </c>
      <c r="E3482" s="17">
        <v>14586.9</v>
      </c>
      <c r="F3482" s="78">
        <v>42825</v>
      </c>
      <c r="G3482" s="17">
        <f t="shared" si="109"/>
        <v>14586.9</v>
      </c>
      <c r="H3482" s="17">
        <f t="shared" si="110"/>
        <v>0</v>
      </c>
    </row>
    <row r="3483" spans="1:8" ht="15.75" x14ac:dyDescent="0.25">
      <c r="A3483" s="70">
        <v>42824</v>
      </c>
      <c r="B3483" s="71" t="s">
        <v>11320</v>
      </c>
      <c r="C3483" s="20">
        <v>106261</v>
      </c>
      <c r="D3483" s="4" t="s">
        <v>10</v>
      </c>
      <c r="E3483" s="17">
        <v>38640</v>
      </c>
      <c r="F3483" s="78">
        <v>42828</v>
      </c>
      <c r="G3483" s="17">
        <f t="shared" si="109"/>
        <v>38640</v>
      </c>
      <c r="H3483" s="17">
        <f t="shared" si="110"/>
        <v>0</v>
      </c>
    </row>
    <row r="3484" spans="1:8" ht="15.75" x14ac:dyDescent="0.25">
      <c r="A3484" s="70">
        <v>42824</v>
      </c>
      <c r="B3484" s="71" t="s">
        <v>11321</v>
      </c>
      <c r="C3484" s="20">
        <v>106262</v>
      </c>
      <c r="D3484" s="4" t="s">
        <v>352</v>
      </c>
      <c r="E3484" s="17">
        <v>1948.72</v>
      </c>
      <c r="F3484" s="78">
        <v>42824</v>
      </c>
      <c r="G3484" s="17">
        <f t="shared" si="109"/>
        <v>1948.72</v>
      </c>
      <c r="H3484" s="17">
        <f t="shared" si="110"/>
        <v>0</v>
      </c>
    </row>
    <row r="3485" spans="1:8" ht="15.75" x14ac:dyDescent="0.25">
      <c r="A3485" s="70">
        <v>42824</v>
      </c>
      <c r="B3485" s="71" t="s">
        <v>11322</v>
      </c>
      <c r="C3485" s="20">
        <v>106263</v>
      </c>
      <c r="D3485" s="4" t="s">
        <v>10</v>
      </c>
      <c r="E3485" s="17">
        <v>45136</v>
      </c>
      <c r="F3485" s="78">
        <v>42828</v>
      </c>
      <c r="G3485" s="17">
        <f t="shared" si="109"/>
        <v>45136</v>
      </c>
      <c r="H3485" s="17">
        <f t="shared" si="110"/>
        <v>0</v>
      </c>
    </row>
    <row r="3486" spans="1:8" ht="15.75" x14ac:dyDescent="0.25">
      <c r="A3486" s="70">
        <v>42824</v>
      </c>
      <c r="B3486" s="71" t="s">
        <v>11323</v>
      </c>
      <c r="C3486" s="20">
        <v>106264</v>
      </c>
      <c r="D3486" s="4" t="s">
        <v>354</v>
      </c>
      <c r="E3486" s="17">
        <v>2126.8000000000002</v>
      </c>
      <c r="F3486" s="78">
        <v>42824</v>
      </c>
      <c r="G3486" s="17">
        <f t="shared" si="109"/>
        <v>2126.8000000000002</v>
      </c>
      <c r="H3486" s="17">
        <f t="shared" si="110"/>
        <v>0</v>
      </c>
    </row>
    <row r="3487" spans="1:8" ht="15.75" x14ac:dyDescent="0.25">
      <c r="A3487" s="70">
        <v>42824</v>
      </c>
      <c r="B3487" s="71" t="s">
        <v>11324</v>
      </c>
      <c r="C3487" s="20">
        <v>106265</v>
      </c>
      <c r="D3487" s="4" t="s">
        <v>358</v>
      </c>
      <c r="E3487" s="17">
        <v>31448.67</v>
      </c>
      <c r="F3487" s="78">
        <v>42825</v>
      </c>
      <c r="G3487" s="17">
        <f t="shared" si="109"/>
        <v>31448.67</v>
      </c>
      <c r="H3487" s="17">
        <f t="shared" si="110"/>
        <v>0</v>
      </c>
    </row>
    <row r="3488" spans="1:8" ht="15.75" x14ac:dyDescent="0.25">
      <c r="A3488" s="70">
        <v>42824</v>
      </c>
      <c r="B3488" s="71" t="s">
        <v>11325</v>
      </c>
      <c r="C3488" s="20">
        <v>106266</v>
      </c>
      <c r="D3488" s="4" t="s">
        <v>182</v>
      </c>
      <c r="E3488" s="17">
        <v>3680</v>
      </c>
      <c r="F3488" s="78">
        <v>42825</v>
      </c>
      <c r="G3488" s="17">
        <f t="shared" si="109"/>
        <v>3680</v>
      </c>
      <c r="H3488" s="17">
        <f t="shared" si="110"/>
        <v>0</v>
      </c>
    </row>
    <row r="3489" spans="1:8" ht="15.75" x14ac:dyDescent="0.25">
      <c r="A3489" s="70">
        <v>42824</v>
      </c>
      <c r="B3489" s="71" t="s">
        <v>11326</v>
      </c>
      <c r="C3489" s="20">
        <v>106267</v>
      </c>
      <c r="D3489" s="4" t="s">
        <v>193</v>
      </c>
      <c r="E3489" s="17">
        <v>3807</v>
      </c>
      <c r="F3489" s="78">
        <v>42825</v>
      </c>
      <c r="G3489" s="17">
        <f t="shared" si="109"/>
        <v>3807</v>
      </c>
      <c r="H3489" s="17">
        <f t="shared" si="110"/>
        <v>0</v>
      </c>
    </row>
    <row r="3490" spans="1:8" ht="15.75" x14ac:dyDescent="0.25">
      <c r="A3490" s="70">
        <v>42824</v>
      </c>
      <c r="B3490" s="71" t="s">
        <v>11327</v>
      </c>
      <c r="C3490" s="20">
        <v>106268</v>
      </c>
      <c r="D3490" s="15" t="s">
        <v>656</v>
      </c>
      <c r="E3490" s="16">
        <v>0</v>
      </c>
      <c r="F3490" s="145" t="s">
        <v>95</v>
      </c>
      <c r="G3490" s="16">
        <f t="shared" si="109"/>
        <v>0</v>
      </c>
      <c r="H3490" s="16">
        <f t="shared" si="110"/>
        <v>0</v>
      </c>
    </row>
    <row r="3491" spans="1:8" ht="15.75" x14ac:dyDescent="0.25">
      <c r="A3491" s="70">
        <v>42824</v>
      </c>
      <c r="B3491" s="71" t="s">
        <v>11328</v>
      </c>
      <c r="C3491" s="20">
        <v>106269</v>
      </c>
      <c r="D3491" s="4" t="s">
        <v>12</v>
      </c>
      <c r="E3491" s="17">
        <v>1693.9</v>
      </c>
      <c r="F3491" s="78">
        <v>42825</v>
      </c>
      <c r="G3491" s="17">
        <f t="shared" si="109"/>
        <v>1693.9</v>
      </c>
      <c r="H3491" s="17">
        <f t="shared" si="110"/>
        <v>0</v>
      </c>
    </row>
    <row r="3492" spans="1:8" ht="15.75" x14ac:dyDescent="0.25">
      <c r="A3492" s="70">
        <v>42824</v>
      </c>
      <c r="B3492" s="71" t="s">
        <v>11329</v>
      </c>
      <c r="C3492" s="20">
        <v>106270</v>
      </c>
      <c r="D3492" s="4" t="s">
        <v>656</v>
      </c>
      <c r="E3492" s="17">
        <v>5236</v>
      </c>
      <c r="F3492" s="78">
        <v>42825</v>
      </c>
      <c r="G3492" s="17">
        <f t="shared" si="109"/>
        <v>5236</v>
      </c>
      <c r="H3492" s="17">
        <f t="shared" si="110"/>
        <v>0</v>
      </c>
    </row>
    <row r="3493" spans="1:8" ht="15.75" x14ac:dyDescent="0.25">
      <c r="A3493" s="70">
        <v>42824</v>
      </c>
      <c r="B3493" s="71" t="s">
        <v>11330</v>
      </c>
      <c r="C3493" s="20">
        <v>106271</v>
      </c>
      <c r="D3493" s="4" t="s">
        <v>3650</v>
      </c>
      <c r="E3493" s="17">
        <v>1639.2</v>
      </c>
      <c r="F3493" s="78">
        <v>42824</v>
      </c>
      <c r="G3493" s="17">
        <f t="shared" si="109"/>
        <v>1639.2</v>
      </c>
      <c r="H3493" s="17">
        <f t="shared" si="110"/>
        <v>0</v>
      </c>
    </row>
    <row r="3494" spans="1:8" ht="15.75" x14ac:dyDescent="0.25">
      <c r="A3494" s="70">
        <v>42824</v>
      </c>
      <c r="B3494" s="71" t="s">
        <v>11331</v>
      </c>
      <c r="C3494" s="20">
        <v>106272</v>
      </c>
      <c r="D3494" s="4" t="s">
        <v>428</v>
      </c>
      <c r="E3494" s="17">
        <v>1310</v>
      </c>
      <c r="F3494" s="78">
        <v>42828</v>
      </c>
      <c r="G3494" s="17">
        <f t="shared" si="109"/>
        <v>1310</v>
      </c>
      <c r="H3494" s="17">
        <f t="shared" si="110"/>
        <v>0</v>
      </c>
    </row>
    <row r="3495" spans="1:8" ht="15.75" x14ac:dyDescent="0.25">
      <c r="A3495" s="70">
        <v>42824</v>
      </c>
      <c r="B3495" s="71" t="s">
        <v>11332</v>
      </c>
      <c r="C3495" s="20">
        <v>106273</v>
      </c>
      <c r="D3495" s="4" t="s">
        <v>10</v>
      </c>
      <c r="E3495" s="17">
        <v>66885.2</v>
      </c>
      <c r="F3495" s="78">
        <v>42828</v>
      </c>
      <c r="G3495" s="17">
        <f t="shared" si="109"/>
        <v>66885.2</v>
      </c>
      <c r="H3495" s="17">
        <f t="shared" si="110"/>
        <v>0</v>
      </c>
    </row>
    <row r="3496" spans="1:8" ht="15.75" x14ac:dyDescent="0.25">
      <c r="A3496" s="70">
        <v>42824</v>
      </c>
      <c r="B3496" s="71" t="s">
        <v>11333</v>
      </c>
      <c r="C3496" s="20">
        <v>106274</v>
      </c>
      <c r="D3496" s="4" t="s">
        <v>10</v>
      </c>
      <c r="E3496" s="17">
        <v>12741.9</v>
      </c>
      <c r="F3496" s="78">
        <v>42828</v>
      </c>
      <c r="G3496" s="17">
        <f t="shared" si="109"/>
        <v>12741.9</v>
      </c>
      <c r="H3496" s="17">
        <f t="shared" si="110"/>
        <v>0</v>
      </c>
    </row>
    <row r="3497" spans="1:8" ht="15.75" x14ac:dyDescent="0.25">
      <c r="A3497" s="70">
        <v>42824</v>
      </c>
      <c r="B3497" s="71" t="s">
        <v>11334</v>
      </c>
      <c r="C3497" s="20">
        <v>106275</v>
      </c>
      <c r="D3497" s="4" t="s">
        <v>1380</v>
      </c>
      <c r="E3497" s="17">
        <v>4184.3999999999996</v>
      </c>
      <c r="F3497" s="78">
        <v>42825</v>
      </c>
      <c r="G3497" s="17">
        <f t="shared" si="109"/>
        <v>4184.3999999999996</v>
      </c>
      <c r="H3497" s="17">
        <f t="shared" si="110"/>
        <v>0</v>
      </c>
    </row>
    <row r="3498" spans="1:8" ht="15.75" x14ac:dyDescent="0.25">
      <c r="A3498" s="70">
        <v>42824</v>
      </c>
      <c r="B3498" s="71" t="s">
        <v>11335</v>
      </c>
      <c r="C3498" s="20">
        <v>106276</v>
      </c>
      <c r="D3498" s="4" t="s">
        <v>697</v>
      </c>
      <c r="E3498" s="17">
        <v>79603</v>
      </c>
      <c r="F3498" s="78">
        <v>42841</v>
      </c>
      <c r="G3498" s="17">
        <f t="shared" si="109"/>
        <v>79603</v>
      </c>
      <c r="H3498" s="17">
        <f t="shared" si="110"/>
        <v>0</v>
      </c>
    </row>
    <row r="3499" spans="1:8" ht="15.75" x14ac:dyDescent="0.25">
      <c r="A3499" s="70">
        <v>42824</v>
      </c>
      <c r="B3499" s="71" t="s">
        <v>11336</v>
      </c>
      <c r="C3499" s="20">
        <v>106277</v>
      </c>
      <c r="D3499" s="4" t="s">
        <v>236</v>
      </c>
      <c r="E3499" s="17">
        <v>35468.9</v>
      </c>
      <c r="F3499" s="78">
        <v>42838</v>
      </c>
      <c r="G3499" s="17">
        <f t="shared" si="109"/>
        <v>35468.9</v>
      </c>
      <c r="H3499" s="17">
        <f t="shared" si="110"/>
        <v>0</v>
      </c>
    </row>
    <row r="3500" spans="1:8" ht="15.75" x14ac:dyDescent="0.25">
      <c r="A3500" s="70">
        <v>42824</v>
      </c>
      <c r="B3500" s="71" t="s">
        <v>11337</v>
      </c>
      <c r="C3500" s="20">
        <v>106278</v>
      </c>
      <c r="D3500" s="4" t="s">
        <v>10</v>
      </c>
      <c r="E3500" s="17">
        <v>5665.7</v>
      </c>
      <c r="F3500" s="78">
        <v>42828</v>
      </c>
      <c r="G3500" s="17">
        <f t="shared" si="109"/>
        <v>5665.7</v>
      </c>
      <c r="H3500" s="17">
        <f t="shared" si="110"/>
        <v>0</v>
      </c>
    </row>
    <row r="3501" spans="1:8" ht="15.75" x14ac:dyDescent="0.25">
      <c r="A3501" s="70">
        <v>42824</v>
      </c>
      <c r="B3501" s="71" t="s">
        <v>11338</v>
      </c>
      <c r="C3501" s="20">
        <v>106279</v>
      </c>
      <c r="D3501" s="4" t="s">
        <v>264</v>
      </c>
      <c r="E3501" s="17">
        <v>119110.19</v>
      </c>
      <c r="F3501" s="78" t="s">
        <v>11508</v>
      </c>
      <c r="G3501" s="17">
        <f>105840+13270.19</f>
        <v>119110.19</v>
      </c>
      <c r="H3501" s="17">
        <f t="shared" si="110"/>
        <v>0</v>
      </c>
    </row>
    <row r="3502" spans="1:8" ht="15.75" x14ac:dyDescent="0.25">
      <c r="A3502" s="70">
        <v>42824</v>
      </c>
      <c r="B3502" s="71" t="s">
        <v>11339</v>
      </c>
      <c r="C3502" s="20">
        <v>106280</v>
      </c>
      <c r="D3502" s="4" t="s">
        <v>222</v>
      </c>
      <c r="E3502" s="17">
        <v>142274</v>
      </c>
      <c r="F3502" s="78">
        <v>42826</v>
      </c>
      <c r="G3502" s="17">
        <f t="shared" si="109"/>
        <v>142274</v>
      </c>
      <c r="H3502" s="17">
        <f t="shared" si="110"/>
        <v>0</v>
      </c>
    </row>
    <row r="3503" spans="1:8" ht="15.75" x14ac:dyDescent="0.25">
      <c r="A3503" s="70">
        <v>42824</v>
      </c>
      <c r="B3503" s="71" t="s">
        <v>11340</v>
      </c>
      <c r="C3503" s="20">
        <v>106281</v>
      </c>
      <c r="D3503" s="4" t="s">
        <v>921</v>
      </c>
      <c r="E3503" s="17">
        <v>6407.1</v>
      </c>
      <c r="F3503" s="78">
        <v>42824</v>
      </c>
      <c r="G3503" s="17">
        <f>6407.1</f>
        <v>6407.1</v>
      </c>
      <c r="H3503" s="17">
        <f t="shared" si="110"/>
        <v>0</v>
      </c>
    </row>
    <row r="3504" spans="1:8" ht="15.75" x14ac:dyDescent="0.25">
      <c r="A3504" s="70">
        <v>42824</v>
      </c>
      <c r="B3504" s="71" t="s">
        <v>11341</v>
      </c>
      <c r="C3504" s="20">
        <v>106282</v>
      </c>
      <c r="D3504" s="4" t="s">
        <v>665</v>
      </c>
      <c r="E3504" s="17">
        <v>62648.3</v>
      </c>
      <c r="F3504" s="78">
        <v>42833</v>
      </c>
      <c r="G3504" s="17">
        <f t="shared" si="109"/>
        <v>62648.3</v>
      </c>
      <c r="H3504" s="17">
        <f t="shared" si="110"/>
        <v>0</v>
      </c>
    </row>
    <row r="3505" spans="1:8" ht="15.75" x14ac:dyDescent="0.25">
      <c r="A3505" s="70">
        <v>42824</v>
      </c>
      <c r="B3505" s="71" t="s">
        <v>11342</v>
      </c>
      <c r="C3505" s="20">
        <v>106283</v>
      </c>
      <c r="D3505" s="4" t="s">
        <v>220</v>
      </c>
      <c r="E3505" s="17">
        <v>2587.1999999999998</v>
      </c>
      <c r="F3505" s="78">
        <v>42824</v>
      </c>
      <c r="G3505" s="17">
        <f t="shared" si="109"/>
        <v>2587.1999999999998</v>
      </c>
      <c r="H3505" s="17">
        <f t="shared" si="110"/>
        <v>0</v>
      </c>
    </row>
    <row r="3506" spans="1:8" ht="15.75" x14ac:dyDescent="0.25">
      <c r="A3506" s="70">
        <v>42824</v>
      </c>
      <c r="B3506" s="71" t="s">
        <v>11343</v>
      </c>
      <c r="C3506" s="20">
        <v>106284</v>
      </c>
      <c r="D3506" s="4" t="s">
        <v>785</v>
      </c>
      <c r="E3506" s="17">
        <v>10630.4</v>
      </c>
      <c r="F3506" s="78">
        <v>42825</v>
      </c>
      <c r="G3506" s="17">
        <f t="shared" si="109"/>
        <v>10630.4</v>
      </c>
      <c r="H3506" s="17">
        <f t="shared" si="110"/>
        <v>0</v>
      </c>
    </row>
    <row r="3507" spans="1:8" ht="15.75" x14ac:dyDescent="0.25">
      <c r="A3507" s="70">
        <v>42824</v>
      </c>
      <c r="B3507" s="71" t="s">
        <v>11344</v>
      </c>
      <c r="C3507" s="20">
        <v>106285</v>
      </c>
      <c r="D3507" s="4" t="s">
        <v>785</v>
      </c>
      <c r="E3507" s="17">
        <v>5793.6</v>
      </c>
      <c r="F3507" s="78">
        <v>42825</v>
      </c>
      <c r="G3507" s="17">
        <f t="shared" si="109"/>
        <v>5793.6</v>
      </c>
      <c r="H3507" s="17">
        <f t="shared" si="110"/>
        <v>0</v>
      </c>
    </row>
    <row r="3508" spans="1:8" ht="15.75" x14ac:dyDescent="0.25">
      <c r="A3508" s="70">
        <v>42824</v>
      </c>
      <c r="B3508" s="71" t="s">
        <v>11345</v>
      </c>
      <c r="C3508" s="20">
        <v>106286</v>
      </c>
      <c r="D3508" s="4" t="s">
        <v>1594</v>
      </c>
      <c r="E3508" s="17">
        <v>61682.7</v>
      </c>
      <c r="F3508" s="78">
        <v>42831</v>
      </c>
      <c r="G3508" s="17">
        <f t="shared" si="109"/>
        <v>61682.7</v>
      </c>
      <c r="H3508" s="17">
        <f t="shared" si="110"/>
        <v>0</v>
      </c>
    </row>
    <row r="3509" spans="1:8" ht="15.75" x14ac:dyDescent="0.25">
      <c r="A3509" s="70">
        <v>42824</v>
      </c>
      <c r="B3509" s="71" t="s">
        <v>11346</v>
      </c>
      <c r="C3509" s="20">
        <v>106287</v>
      </c>
      <c r="D3509" s="4" t="s">
        <v>1589</v>
      </c>
      <c r="E3509" s="17">
        <v>9109.6</v>
      </c>
      <c r="F3509" s="78">
        <v>42826</v>
      </c>
      <c r="G3509" s="17">
        <f t="shared" si="109"/>
        <v>9109.6</v>
      </c>
      <c r="H3509" s="17">
        <f t="shared" si="110"/>
        <v>0</v>
      </c>
    </row>
    <row r="3510" spans="1:8" ht="15.75" x14ac:dyDescent="0.25">
      <c r="A3510" s="70">
        <v>42824</v>
      </c>
      <c r="B3510" s="71" t="s">
        <v>11347</v>
      </c>
      <c r="C3510" s="20">
        <v>106288</v>
      </c>
      <c r="D3510" s="4" t="s">
        <v>677</v>
      </c>
      <c r="E3510" s="17">
        <v>2054.4</v>
      </c>
      <c r="F3510" s="78">
        <v>42826</v>
      </c>
      <c r="G3510" s="17">
        <f t="shared" si="109"/>
        <v>2054.4</v>
      </c>
      <c r="H3510" s="17">
        <f t="shared" si="110"/>
        <v>0</v>
      </c>
    </row>
    <row r="3511" spans="1:8" ht="15.75" x14ac:dyDescent="0.25">
      <c r="A3511" s="70">
        <v>42824</v>
      </c>
      <c r="B3511" s="71" t="s">
        <v>11348</v>
      </c>
      <c r="C3511" s="20">
        <v>106289</v>
      </c>
      <c r="D3511" s="4" t="s">
        <v>680</v>
      </c>
      <c r="E3511" s="17">
        <v>2212.6</v>
      </c>
      <c r="F3511" s="78">
        <v>42826</v>
      </c>
      <c r="G3511" s="17">
        <f t="shared" si="109"/>
        <v>2212.6</v>
      </c>
      <c r="H3511" s="17">
        <f t="shared" si="110"/>
        <v>0</v>
      </c>
    </row>
    <row r="3512" spans="1:8" ht="15.75" x14ac:dyDescent="0.25">
      <c r="A3512" s="70">
        <v>42824</v>
      </c>
      <c r="B3512" s="71" t="s">
        <v>11349</v>
      </c>
      <c r="C3512" s="20">
        <v>106290</v>
      </c>
      <c r="D3512" s="4" t="s">
        <v>1197</v>
      </c>
      <c r="E3512" s="17">
        <v>4028.4</v>
      </c>
      <c r="F3512" s="83" t="s">
        <v>11504</v>
      </c>
      <c r="G3512" s="22">
        <f>3389+639.4</f>
        <v>4028.4</v>
      </c>
      <c r="H3512" s="22">
        <f t="shared" si="110"/>
        <v>0</v>
      </c>
    </row>
    <row r="3513" spans="1:8" ht="15.75" x14ac:dyDescent="0.25">
      <c r="A3513" s="70">
        <v>42824</v>
      </c>
      <c r="B3513" s="71" t="s">
        <v>11350</v>
      </c>
      <c r="C3513" s="20">
        <v>106291</v>
      </c>
      <c r="D3513" s="4" t="s">
        <v>4039</v>
      </c>
      <c r="E3513" s="17">
        <v>9117.7999999999993</v>
      </c>
      <c r="F3513" s="78">
        <v>42826</v>
      </c>
      <c r="G3513" s="17">
        <f t="shared" si="109"/>
        <v>9117.7999999999993</v>
      </c>
      <c r="H3513" s="17">
        <f t="shared" si="110"/>
        <v>0</v>
      </c>
    </row>
    <row r="3514" spans="1:8" ht="15.75" x14ac:dyDescent="0.25">
      <c r="A3514" s="70">
        <v>42824</v>
      </c>
      <c r="B3514" s="71" t="s">
        <v>11351</v>
      </c>
      <c r="C3514" s="20">
        <v>106292</v>
      </c>
      <c r="D3514" s="4" t="s">
        <v>688</v>
      </c>
      <c r="E3514" s="17">
        <v>4830.6000000000004</v>
      </c>
      <c r="F3514" s="78">
        <v>42826</v>
      </c>
      <c r="G3514" s="17">
        <f t="shared" si="109"/>
        <v>4830.6000000000004</v>
      </c>
      <c r="H3514" s="17">
        <f t="shared" si="110"/>
        <v>0</v>
      </c>
    </row>
    <row r="3515" spans="1:8" ht="15.75" x14ac:dyDescent="0.25">
      <c r="A3515" s="70">
        <v>42824</v>
      </c>
      <c r="B3515" s="71" t="s">
        <v>11352</v>
      </c>
      <c r="C3515" s="20">
        <v>106293</v>
      </c>
      <c r="D3515" s="4" t="s">
        <v>675</v>
      </c>
      <c r="E3515" s="17">
        <v>1338.2</v>
      </c>
      <c r="F3515" s="78">
        <v>42826</v>
      </c>
      <c r="G3515" s="17">
        <f t="shared" si="109"/>
        <v>1338.2</v>
      </c>
      <c r="H3515" s="17">
        <f t="shared" si="110"/>
        <v>0</v>
      </c>
    </row>
    <row r="3516" spans="1:8" ht="15.75" x14ac:dyDescent="0.25">
      <c r="A3516" s="70">
        <v>42824</v>
      </c>
      <c r="B3516" s="71" t="s">
        <v>11353</v>
      </c>
      <c r="C3516" s="20">
        <v>106294</v>
      </c>
      <c r="D3516" s="4" t="s">
        <v>670</v>
      </c>
      <c r="E3516" s="17">
        <v>196302.1</v>
      </c>
      <c r="F3516" s="78">
        <v>42826</v>
      </c>
      <c r="G3516" s="17">
        <f t="shared" si="109"/>
        <v>196302.1</v>
      </c>
      <c r="H3516" s="17">
        <f t="shared" si="110"/>
        <v>0</v>
      </c>
    </row>
    <row r="3517" spans="1:8" ht="15.75" x14ac:dyDescent="0.25">
      <c r="A3517" s="70">
        <v>42824</v>
      </c>
      <c r="B3517" s="71" t="s">
        <v>11354</v>
      </c>
      <c r="C3517" s="20">
        <v>106295</v>
      </c>
      <c r="D3517" s="4" t="s">
        <v>686</v>
      </c>
      <c r="E3517" s="17">
        <v>12432.6</v>
      </c>
      <c r="F3517" s="78">
        <v>42826</v>
      </c>
      <c r="G3517" s="17">
        <f t="shared" si="109"/>
        <v>12432.6</v>
      </c>
      <c r="H3517" s="17">
        <f t="shared" si="110"/>
        <v>0</v>
      </c>
    </row>
    <row r="3518" spans="1:8" ht="15.75" x14ac:dyDescent="0.25">
      <c r="A3518" s="70">
        <v>42825</v>
      </c>
      <c r="B3518" s="71" t="s">
        <v>11355</v>
      </c>
      <c r="C3518" s="20">
        <v>106296</v>
      </c>
      <c r="D3518" s="4" t="s">
        <v>231</v>
      </c>
      <c r="E3518" s="17">
        <v>3005.6</v>
      </c>
      <c r="F3518" s="78">
        <v>42825</v>
      </c>
      <c r="G3518" s="17">
        <f t="shared" si="109"/>
        <v>3005.6</v>
      </c>
      <c r="H3518" s="17">
        <f t="shared" si="110"/>
        <v>0</v>
      </c>
    </row>
    <row r="3519" spans="1:8" ht="15.75" x14ac:dyDescent="0.25">
      <c r="A3519" s="70">
        <v>42825</v>
      </c>
      <c r="B3519" s="71" t="s">
        <v>11356</v>
      </c>
      <c r="C3519" s="20">
        <v>106297</v>
      </c>
      <c r="D3519" s="4" t="s">
        <v>374</v>
      </c>
      <c r="E3519" s="17">
        <v>4329.3</v>
      </c>
      <c r="F3519" s="78">
        <v>42825</v>
      </c>
      <c r="G3519" s="17">
        <f t="shared" si="109"/>
        <v>4329.3</v>
      </c>
      <c r="H3519" s="17">
        <f t="shared" si="110"/>
        <v>0</v>
      </c>
    </row>
    <row r="3520" spans="1:8" ht="15.75" x14ac:dyDescent="0.25">
      <c r="A3520" s="70">
        <v>42825</v>
      </c>
      <c r="B3520" s="71" t="s">
        <v>11357</v>
      </c>
      <c r="C3520" s="20">
        <v>106298</v>
      </c>
      <c r="D3520" s="4" t="s">
        <v>231</v>
      </c>
      <c r="E3520" s="17">
        <v>24837.4</v>
      </c>
      <c r="F3520" s="78">
        <v>42826</v>
      </c>
      <c r="G3520" s="17">
        <f t="shared" si="109"/>
        <v>24837.4</v>
      </c>
      <c r="H3520" s="17">
        <f t="shared" si="110"/>
        <v>0</v>
      </c>
    </row>
    <row r="3521" spans="1:8" ht="15.75" x14ac:dyDescent="0.25">
      <c r="A3521" s="70">
        <v>42825</v>
      </c>
      <c r="B3521" s="71" t="s">
        <v>11358</v>
      </c>
      <c r="C3521" s="20">
        <v>106299</v>
      </c>
      <c r="D3521" s="4" t="s">
        <v>231</v>
      </c>
      <c r="E3521" s="17">
        <v>127.3</v>
      </c>
      <c r="F3521" s="78">
        <v>42825</v>
      </c>
      <c r="G3521" s="17">
        <f t="shared" si="109"/>
        <v>127.3</v>
      </c>
      <c r="H3521" s="17">
        <f t="shared" si="110"/>
        <v>0</v>
      </c>
    </row>
    <row r="3522" spans="1:8" ht="15.75" x14ac:dyDescent="0.25">
      <c r="A3522" s="70">
        <v>42825</v>
      </c>
      <c r="B3522" s="71" t="s">
        <v>11359</v>
      </c>
      <c r="C3522" s="20">
        <v>106300</v>
      </c>
      <c r="D3522" s="4" t="s">
        <v>26</v>
      </c>
      <c r="E3522" s="17">
        <v>11765.8</v>
      </c>
      <c r="F3522" s="78">
        <v>42825</v>
      </c>
      <c r="G3522" s="17">
        <f t="shared" si="109"/>
        <v>11765.8</v>
      </c>
      <c r="H3522" s="17">
        <f t="shared" si="110"/>
        <v>0</v>
      </c>
    </row>
    <row r="3523" spans="1:8" ht="15.75" x14ac:dyDescent="0.25">
      <c r="A3523" s="70">
        <v>42825</v>
      </c>
      <c r="B3523" s="71" t="s">
        <v>11360</v>
      </c>
      <c r="C3523" s="20">
        <v>106301</v>
      </c>
      <c r="D3523" s="4" t="s">
        <v>28</v>
      </c>
      <c r="E3523" s="17">
        <v>14305.2</v>
      </c>
      <c r="F3523" s="78">
        <v>42825</v>
      </c>
      <c r="G3523" s="17">
        <f t="shared" si="109"/>
        <v>14305.2</v>
      </c>
      <c r="H3523" s="17">
        <f t="shared" si="110"/>
        <v>0</v>
      </c>
    </row>
    <row r="3524" spans="1:8" ht="15.75" x14ac:dyDescent="0.25">
      <c r="A3524" s="70">
        <v>42825</v>
      </c>
      <c r="B3524" s="71" t="s">
        <v>11361</v>
      </c>
      <c r="C3524" s="20">
        <v>106302</v>
      </c>
      <c r="D3524" s="4" t="s">
        <v>67</v>
      </c>
      <c r="E3524" s="17">
        <v>5890.5</v>
      </c>
      <c r="F3524" s="78">
        <v>42829</v>
      </c>
      <c r="G3524" s="17">
        <f t="shared" ref="G3524:G3587" si="111">E3524</f>
        <v>5890.5</v>
      </c>
      <c r="H3524" s="17">
        <f t="shared" ref="H3524:H3587" si="112">E3524-G3524</f>
        <v>0</v>
      </c>
    </row>
    <row r="3525" spans="1:8" ht="15.75" x14ac:dyDescent="0.25">
      <c r="A3525" s="70">
        <v>42825</v>
      </c>
      <c r="B3525" s="71" t="s">
        <v>11362</v>
      </c>
      <c r="C3525" s="20">
        <v>106303</v>
      </c>
      <c r="D3525" s="4" t="s">
        <v>69</v>
      </c>
      <c r="E3525" s="17">
        <v>1302.4000000000001</v>
      </c>
      <c r="F3525" s="78">
        <v>42825</v>
      </c>
      <c r="G3525" s="17">
        <f t="shared" si="111"/>
        <v>1302.4000000000001</v>
      </c>
      <c r="H3525" s="17">
        <f t="shared" si="112"/>
        <v>0</v>
      </c>
    </row>
    <row r="3526" spans="1:8" ht="15.75" x14ac:dyDescent="0.25">
      <c r="A3526" s="70">
        <v>42825</v>
      </c>
      <c r="B3526" s="71" t="s">
        <v>11363</v>
      </c>
      <c r="C3526" s="20">
        <v>106304</v>
      </c>
      <c r="D3526" s="4" t="s">
        <v>11507</v>
      </c>
      <c r="E3526" s="17">
        <v>42120</v>
      </c>
      <c r="F3526" s="147" t="s">
        <v>11509</v>
      </c>
      <c r="G3526" s="85">
        <f>8307.1+31394+2418.9</f>
        <v>42120</v>
      </c>
      <c r="H3526" s="85">
        <f t="shared" si="112"/>
        <v>0</v>
      </c>
    </row>
    <row r="3527" spans="1:8" ht="15.75" x14ac:dyDescent="0.25">
      <c r="A3527" s="70">
        <v>42825</v>
      </c>
      <c r="B3527" s="71" t="s">
        <v>11364</v>
      </c>
      <c r="C3527" s="20">
        <v>106305</v>
      </c>
      <c r="D3527" s="4" t="s">
        <v>1786</v>
      </c>
      <c r="E3527" s="17">
        <v>8908</v>
      </c>
      <c r="F3527" s="78">
        <v>42825</v>
      </c>
      <c r="G3527" s="17">
        <f t="shared" si="111"/>
        <v>8908</v>
      </c>
      <c r="H3527" s="17">
        <f t="shared" si="112"/>
        <v>0</v>
      </c>
    </row>
    <row r="3528" spans="1:8" ht="15.75" x14ac:dyDescent="0.25">
      <c r="A3528" s="70">
        <v>42825</v>
      </c>
      <c r="B3528" s="71" t="s">
        <v>11365</v>
      </c>
      <c r="C3528" s="20">
        <v>106306</v>
      </c>
      <c r="D3528" s="4" t="s">
        <v>19</v>
      </c>
      <c r="E3528" s="17">
        <v>2025</v>
      </c>
      <c r="F3528" s="78">
        <v>42825</v>
      </c>
      <c r="G3528" s="17">
        <f t="shared" si="111"/>
        <v>2025</v>
      </c>
      <c r="H3528" s="17">
        <f t="shared" si="112"/>
        <v>0</v>
      </c>
    </row>
    <row r="3529" spans="1:8" ht="15.75" x14ac:dyDescent="0.25">
      <c r="A3529" s="70">
        <v>42825</v>
      </c>
      <c r="B3529" s="71" t="s">
        <v>11366</v>
      </c>
      <c r="C3529" s="20">
        <v>106307</v>
      </c>
      <c r="D3529" s="4" t="s">
        <v>236</v>
      </c>
      <c r="E3529" s="17">
        <v>35771.11</v>
      </c>
      <c r="F3529" s="78">
        <v>42838</v>
      </c>
      <c r="G3529" s="17">
        <f t="shared" si="111"/>
        <v>35771.11</v>
      </c>
      <c r="H3529" s="17">
        <f t="shared" si="112"/>
        <v>0</v>
      </c>
    </row>
    <row r="3530" spans="1:8" ht="15.75" x14ac:dyDescent="0.25">
      <c r="A3530" s="70">
        <v>42825</v>
      </c>
      <c r="B3530" s="71" t="s">
        <v>11367</v>
      </c>
      <c r="C3530" s="20">
        <v>106308</v>
      </c>
      <c r="D3530" s="15" t="s">
        <v>236</v>
      </c>
      <c r="E3530" s="16">
        <v>0</v>
      </c>
      <c r="F3530" s="145" t="s">
        <v>95</v>
      </c>
      <c r="G3530" s="16">
        <f t="shared" si="111"/>
        <v>0</v>
      </c>
      <c r="H3530" s="16">
        <f t="shared" si="112"/>
        <v>0</v>
      </c>
    </row>
    <row r="3531" spans="1:8" ht="15.75" x14ac:dyDescent="0.25">
      <c r="A3531" s="70">
        <v>42825</v>
      </c>
      <c r="B3531" s="71" t="s">
        <v>11368</v>
      </c>
      <c r="C3531" s="20">
        <v>106309</v>
      </c>
      <c r="D3531" s="4" t="s">
        <v>430</v>
      </c>
      <c r="E3531" s="17">
        <v>2516.8000000000002</v>
      </c>
      <c r="F3531" s="78">
        <v>42825</v>
      </c>
      <c r="G3531" s="17">
        <f t="shared" si="111"/>
        <v>2516.8000000000002</v>
      </c>
      <c r="H3531" s="17">
        <f t="shared" si="112"/>
        <v>0</v>
      </c>
    </row>
    <row r="3532" spans="1:8" ht="15.75" x14ac:dyDescent="0.25">
      <c r="A3532" s="70">
        <v>42825</v>
      </c>
      <c r="B3532" s="71" t="s">
        <v>11369</v>
      </c>
      <c r="C3532" s="20">
        <v>106310</v>
      </c>
      <c r="D3532" s="4" t="s">
        <v>236</v>
      </c>
      <c r="E3532" s="17">
        <v>31914.3</v>
      </c>
      <c r="F3532" s="78">
        <v>42838</v>
      </c>
      <c r="G3532" s="17">
        <f t="shared" si="111"/>
        <v>31914.3</v>
      </c>
      <c r="H3532" s="17">
        <f t="shared" si="112"/>
        <v>0</v>
      </c>
    </row>
    <row r="3533" spans="1:8" ht="15.75" x14ac:dyDescent="0.25">
      <c r="A3533" s="70">
        <v>42825</v>
      </c>
      <c r="B3533" s="71" t="s">
        <v>11370</v>
      </c>
      <c r="C3533" s="20">
        <v>106311</v>
      </c>
      <c r="D3533" s="4" t="s">
        <v>43</v>
      </c>
      <c r="E3533" s="17">
        <v>2626.4</v>
      </c>
      <c r="F3533" s="78">
        <v>42826</v>
      </c>
      <c r="G3533" s="17">
        <f t="shared" si="111"/>
        <v>2626.4</v>
      </c>
      <c r="H3533" s="17">
        <f t="shared" si="112"/>
        <v>0</v>
      </c>
    </row>
    <row r="3534" spans="1:8" ht="15.75" x14ac:dyDescent="0.25">
      <c r="A3534" s="70">
        <v>42825</v>
      </c>
      <c r="B3534" s="71" t="s">
        <v>11371</v>
      </c>
      <c r="C3534" s="20">
        <v>106312</v>
      </c>
      <c r="D3534" s="4" t="s">
        <v>253</v>
      </c>
      <c r="E3534" s="17">
        <v>3462.8</v>
      </c>
      <c r="F3534" s="78">
        <v>42829</v>
      </c>
      <c r="G3534" s="17">
        <f t="shared" si="111"/>
        <v>3462.8</v>
      </c>
      <c r="H3534" s="17">
        <f t="shared" si="112"/>
        <v>0</v>
      </c>
    </row>
    <row r="3535" spans="1:8" ht="15.75" x14ac:dyDescent="0.25">
      <c r="A3535" s="70">
        <v>42825</v>
      </c>
      <c r="B3535" s="71" t="s">
        <v>11372</v>
      </c>
      <c r="C3535" s="20">
        <v>106313</v>
      </c>
      <c r="D3535" s="4" t="s">
        <v>35</v>
      </c>
      <c r="E3535" s="17">
        <v>10931.2</v>
      </c>
      <c r="F3535" s="78">
        <v>42828</v>
      </c>
      <c r="G3535" s="17">
        <f t="shared" si="111"/>
        <v>10931.2</v>
      </c>
      <c r="H3535" s="17">
        <f t="shared" si="112"/>
        <v>0</v>
      </c>
    </row>
    <row r="3536" spans="1:8" ht="15.75" x14ac:dyDescent="0.25">
      <c r="A3536" s="70">
        <v>42825</v>
      </c>
      <c r="B3536" s="71" t="s">
        <v>11373</v>
      </c>
      <c r="C3536" s="20">
        <v>106314</v>
      </c>
      <c r="D3536" s="4" t="s">
        <v>32</v>
      </c>
      <c r="E3536" s="17">
        <v>3283.9</v>
      </c>
      <c r="F3536" s="78">
        <v>42830</v>
      </c>
      <c r="G3536" s="17">
        <f t="shared" si="111"/>
        <v>3283.9</v>
      </c>
      <c r="H3536" s="17">
        <f t="shared" si="112"/>
        <v>0</v>
      </c>
    </row>
    <row r="3537" spans="1:8" ht="15.75" x14ac:dyDescent="0.25">
      <c r="A3537" s="70">
        <v>42825</v>
      </c>
      <c r="B3537" s="71" t="s">
        <v>11374</v>
      </c>
      <c r="C3537" s="20">
        <v>106315</v>
      </c>
      <c r="D3537" s="4" t="s">
        <v>38</v>
      </c>
      <c r="E3537" s="17">
        <v>2834.1</v>
      </c>
      <c r="F3537" s="83" t="s">
        <v>11503</v>
      </c>
      <c r="G3537" s="22">
        <f>2500+334.1</f>
        <v>2834.1</v>
      </c>
      <c r="H3537" s="22">
        <f t="shared" si="112"/>
        <v>0</v>
      </c>
    </row>
    <row r="3538" spans="1:8" ht="15.75" x14ac:dyDescent="0.25">
      <c r="A3538" s="70">
        <v>42825</v>
      </c>
      <c r="B3538" s="71" t="s">
        <v>11375</v>
      </c>
      <c r="C3538" s="20">
        <v>106316</v>
      </c>
      <c r="D3538" s="4" t="s">
        <v>49</v>
      </c>
      <c r="E3538" s="17">
        <v>11873.4</v>
      </c>
      <c r="F3538" s="83" t="s">
        <v>11501</v>
      </c>
      <c r="G3538" s="22">
        <f>3000+8873.4</f>
        <v>11873.4</v>
      </c>
      <c r="H3538" s="22">
        <f t="shared" si="112"/>
        <v>0</v>
      </c>
    </row>
    <row r="3539" spans="1:8" ht="15.75" x14ac:dyDescent="0.25">
      <c r="A3539" s="70">
        <v>42825</v>
      </c>
      <c r="B3539" s="71" t="s">
        <v>11376</v>
      </c>
      <c r="C3539" s="20">
        <v>106317</v>
      </c>
      <c r="D3539" s="4" t="s">
        <v>51</v>
      </c>
      <c r="E3539" s="17">
        <v>6468</v>
      </c>
      <c r="F3539" s="78">
        <v>42828</v>
      </c>
      <c r="G3539" s="17">
        <f t="shared" si="111"/>
        <v>6468</v>
      </c>
      <c r="H3539" s="17">
        <f t="shared" si="112"/>
        <v>0</v>
      </c>
    </row>
    <row r="3540" spans="1:8" ht="15.75" x14ac:dyDescent="0.25">
      <c r="A3540" s="70">
        <v>42825</v>
      </c>
      <c r="B3540" s="71" t="s">
        <v>11377</v>
      </c>
      <c r="C3540" s="20">
        <v>106318</v>
      </c>
      <c r="D3540" s="4" t="s">
        <v>250</v>
      </c>
      <c r="E3540" s="17">
        <v>4138.8</v>
      </c>
      <c r="F3540" s="78">
        <v>42826</v>
      </c>
      <c r="G3540" s="17">
        <f t="shared" si="111"/>
        <v>4138.8</v>
      </c>
      <c r="H3540" s="17">
        <f t="shared" si="112"/>
        <v>0</v>
      </c>
    </row>
    <row r="3541" spans="1:8" ht="15.75" x14ac:dyDescent="0.25">
      <c r="A3541" s="70">
        <v>42825</v>
      </c>
      <c r="B3541" s="71" t="s">
        <v>11378</v>
      </c>
      <c r="C3541" s="20">
        <v>106319</v>
      </c>
      <c r="D3541" s="4" t="s">
        <v>250</v>
      </c>
      <c r="E3541" s="17">
        <v>1938</v>
      </c>
      <c r="F3541" s="78">
        <v>42826</v>
      </c>
      <c r="G3541" s="17">
        <f t="shared" si="111"/>
        <v>1938</v>
      </c>
      <c r="H3541" s="17">
        <f t="shared" si="112"/>
        <v>0</v>
      </c>
    </row>
    <row r="3542" spans="1:8" ht="15.75" x14ac:dyDescent="0.25">
      <c r="A3542" s="70">
        <v>42825</v>
      </c>
      <c r="B3542" s="71" t="s">
        <v>11379</v>
      </c>
      <c r="C3542" s="20">
        <v>106320</v>
      </c>
      <c r="D3542" s="4" t="s">
        <v>1645</v>
      </c>
      <c r="E3542" s="17">
        <v>2133.8000000000002</v>
      </c>
      <c r="F3542" s="78">
        <v>42825</v>
      </c>
      <c r="G3542" s="17">
        <f t="shared" si="111"/>
        <v>2133.8000000000002</v>
      </c>
      <c r="H3542" s="17">
        <f t="shared" si="112"/>
        <v>0</v>
      </c>
    </row>
    <row r="3543" spans="1:8" ht="15.75" x14ac:dyDescent="0.25">
      <c r="A3543" s="70">
        <v>42825</v>
      </c>
      <c r="B3543" s="71" t="s">
        <v>11380</v>
      </c>
      <c r="C3543" s="20">
        <v>106321</v>
      </c>
      <c r="D3543" s="4" t="s">
        <v>157</v>
      </c>
      <c r="E3543" s="17">
        <v>3181.2</v>
      </c>
      <c r="F3543" s="78">
        <v>42825</v>
      </c>
      <c r="G3543" s="17">
        <f t="shared" si="111"/>
        <v>3181.2</v>
      </c>
      <c r="H3543" s="17">
        <f t="shared" si="112"/>
        <v>0</v>
      </c>
    </row>
    <row r="3544" spans="1:8" ht="15.75" x14ac:dyDescent="0.25">
      <c r="A3544" s="70">
        <v>42825</v>
      </c>
      <c r="B3544" s="71" t="s">
        <v>11381</v>
      </c>
      <c r="C3544" s="20">
        <v>106322</v>
      </c>
      <c r="D3544" s="4" t="s">
        <v>302</v>
      </c>
      <c r="E3544" s="17">
        <v>7555.5</v>
      </c>
      <c r="F3544" s="78">
        <v>42825</v>
      </c>
      <c r="G3544" s="17">
        <f t="shared" si="111"/>
        <v>7555.5</v>
      </c>
      <c r="H3544" s="17">
        <f t="shared" si="112"/>
        <v>0</v>
      </c>
    </row>
    <row r="3545" spans="1:8" ht="15.75" x14ac:dyDescent="0.25">
      <c r="A3545" s="70">
        <v>42825</v>
      </c>
      <c r="B3545" s="71" t="s">
        <v>11382</v>
      </c>
      <c r="C3545" s="20">
        <v>106323</v>
      </c>
      <c r="D3545" s="4" t="s">
        <v>30</v>
      </c>
      <c r="E3545" s="17">
        <v>2951.2</v>
      </c>
      <c r="F3545" s="78">
        <v>42825</v>
      </c>
      <c r="G3545" s="17">
        <f t="shared" si="111"/>
        <v>2951.2</v>
      </c>
      <c r="H3545" s="17">
        <f t="shared" si="112"/>
        <v>0</v>
      </c>
    </row>
    <row r="3546" spans="1:8" ht="15.75" x14ac:dyDescent="0.25">
      <c r="A3546" s="70">
        <v>42825</v>
      </c>
      <c r="B3546" s="71" t="s">
        <v>11383</v>
      </c>
      <c r="C3546" s="20">
        <v>106324</v>
      </c>
      <c r="D3546" s="4" t="s">
        <v>30</v>
      </c>
      <c r="E3546" s="17">
        <v>1352.4</v>
      </c>
      <c r="F3546" s="78">
        <v>42825</v>
      </c>
      <c r="G3546" s="17">
        <f t="shared" si="111"/>
        <v>1352.4</v>
      </c>
      <c r="H3546" s="17">
        <f t="shared" si="112"/>
        <v>0</v>
      </c>
    </row>
    <row r="3547" spans="1:8" ht="15.75" x14ac:dyDescent="0.25">
      <c r="A3547" s="70">
        <v>42825</v>
      </c>
      <c r="B3547" s="71" t="s">
        <v>11384</v>
      </c>
      <c r="C3547" s="20">
        <v>106325</v>
      </c>
      <c r="D3547" s="4" t="s">
        <v>30</v>
      </c>
      <c r="E3547" s="17">
        <v>1768</v>
      </c>
      <c r="F3547" s="78">
        <v>42830</v>
      </c>
      <c r="G3547" s="17">
        <f t="shared" si="111"/>
        <v>1768</v>
      </c>
      <c r="H3547" s="17">
        <f t="shared" si="112"/>
        <v>0</v>
      </c>
    </row>
    <row r="3548" spans="1:8" ht="15.75" x14ac:dyDescent="0.25">
      <c r="A3548" s="70">
        <v>42825</v>
      </c>
      <c r="B3548" s="71" t="s">
        <v>11385</v>
      </c>
      <c r="C3548" s="20">
        <v>106326</v>
      </c>
      <c r="D3548" s="4" t="s">
        <v>442</v>
      </c>
      <c r="E3548" s="17">
        <v>11896.8</v>
      </c>
      <c r="F3548" s="78">
        <v>42832</v>
      </c>
      <c r="G3548" s="17">
        <f t="shared" si="111"/>
        <v>11896.8</v>
      </c>
      <c r="H3548" s="17">
        <f t="shared" si="112"/>
        <v>0</v>
      </c>
    </row>
    <row r="3549" spans="1:8" ht="15.75" x14ac:dyDescent="0.25">
      <c r="A3549" s="70">
        <v>42825</v>
      </c>
      <c r="B3549" s="71" t="s">
        <v>11386</v>
      </c>
      <c r="C3549" s="20">
        <v>106327</v>
      </c>
      <c r="D3549" s="4" t="s">
        <v>30</v>
      </c>
      <c r="E3549" s="17">
        <v>364.3</v>
      </c>
      <c r="F3549" s="78">
        <v>42825</v>
      </c>
      <c r="G3549" s="17">
        <f t="shared" si="111"/>
        <v>364.3</v>
      </c>
      <c r="H3549" s="17">
        <f t="shared" si="112"/>
        <v>0</v>
      </c>
    </row>
    <row r="3550" spans="1:8" ht="15.75" x14ac:dyDescent="0.25">
      <c r="A3550" s="70">
        <v>42825</v>
      </c>
      <c r="B3550" s="71" t="s">
        <v>11387</v>
      </c>
      <c r="C3550" s="20">
        <v>106328</v>
      </c>
      <c r="D3550" s="4" t="s">
        <v>1666</v>
      </c>
      <c r="E3550" s="17">
        <v>14583.1</v>
      </c>
      <c r="F3550" s="78">
        <v>42830</v>
      </c>
      <c r="G3550" s="17">
        <f t="shared" si="111"/>
        <v>14583.1</v>
      </c>
      <c r="H3550" s="17">
        <f t="shared" si="112"/>
        <v>0</v>
      </c>
    </row>
    <row r="3551" spans="1:8" ht="15.75" x14ac:dyDescent="0.25">
      <c r="A3551" s="70">
        <v>42825</v>
      </c>
      <c r="B3551" s="71" t="s">
        <v>11388</v>
      </c>
      <c r="C3551" s="20">
        <v>106329</v>
      </c>
      <c r="D3551" s="4" t="s">
        <v>435</v>
      </c>
      <c r="E3551" s="17">
        <v>15995.1</v>
      </c>
      <c r="F3551" s="78">
        <v>42830</v>
      </c>
      <c r="G3551" s="17">
        <f t="shared" si="111"/>
        <v>15995.1</v>
      </c>
      <c r="H3551" s="17">
        <f t="shared" si="112"/>
        <v>0</v>
      </c>
    </row>
    <row r="3552" spans="1:8" ht="15.75" x14ac:dyDescent="0.25">
      <c r="A3552" s="70">
        <v>42825</v>
      </c>
      <c r="B3552" s="71" t="s">
        <v>11389</v>
      </c>
      <c r="C3552" s="20">
        <v>106330</v>
      </c>
      <c r="D3552" s="4" t="s">
        <v>268</v>
      </c>
      <c r="E3552" s="17">
        <v>14163.6</v>
      </c>
      <c r="F3552" s="78">
        <v>42830</v>
      </c>
      <c r="G3552" s="17">
        <f t="shared" si="111"/>
        <v>14163.6</v>
      </c>
      <c r="H3552" s="17">
        <f t="shared" si="112"/>
        <v>0</v>
      </c>
    </row>
    <row r="3553" spans="1:8" ht="15.75" x14ac:dyDescent="0.25">
      <c r="A3553" s="70">
        <v>42825</v>
      </c>
      <c r="B3553" s="71" t="s">
        <v>11390</v>
      </c>
      <c r="C3553" s="20">
        <v>106331</v>
      </c>
      <c r="D3553" s="4" t="s">
        <v>590</v>
      </c>
      <c r="E3553" s="17">
        <v>14028.3</v>
      </c>
      <c r="F3553" s="78">
        <v>42830</v>
      </c>
      <c r="G3553" s="17">
        <f t="shared" si="111"/>
        <v>14028.3</v>
      </c>
      <c r="H3553" s="17">
        <f t="shared" si="112"/>
        <v>0</v>
      </c>
    </row>
    <row r="3554" spans="1:8" ht="15.75" x14ac:dyDescent="0.25">
      <c r="A3554" s="70">
        <v>42825</v>
      </c>
      <c r="B3554" s="71" t="s">
        <v>11391</v>
      </c>
      <c r="C3554" s="20">
        <v>106332</v>
      </c>
      <c r="D3554" s="4" t="s">
        <v>79</v>
      </c>
      <c r="E3554" s="17">
        <v>3812.2</v>
      </c>
      <c r="F3554" s="78">
        <v>42825</v>
      </c>
      <c r="G3554" s="17">
        <f t="shared" si="111"/>
        <v>3812.2</v>
      </c>
      <c r="H3554" s="17">
        <f t="shared" si="112"/>
        <v>0</v>
      </c>
    </row>
    <row r="3555" spans="1:8" ht="15.75" x14ac:dyDescent="0.25">
      <c r="A3555" s="70">
        <v>42825</v>
      </c>
      <c r="B3555" s="71" t="s">
        <v>11392</v>
      </c>
      <c r="C3555" s="20">
        <v>106333</v>
      </c>
      <c r="D3555" s="4" t="s">
        <v>414</v>
      </c>
      <c r="E3555" s="17">
        <v>2346.4</v>
      </c>
      <c r="F3555" s="78">
        <v>42825</v>
      </c>
      <c r="G3555" s="17">
        <f t="shared" si="111"/>
        <v>2346.4</v>
      </c>
      <c r="H3555" s="17">
        <f t="shared" si="112"/>
        <v>0</v>
      </c>
    </row>
    <row r="3556" spans="1:8" ht="15.75" x14ac:dyDescent="0.25">
      <c r="A3556" s="70">
        <v>42825</v>
      </c>
      <c r="B3556" s="71" t="s">
        <v>11393</v>
      </c>
      <c r="C3556" s="20">
        <v>106334</v>
      </c>
      <c r="D3556" s="4" t="s">
        <v>270</v>
      </c>
      <c r="E3556" s="17">
        <v>21097.599999999999</v>
      </c>
      <c r="F3556" s="78">
        <v>42830</v>
      </c>
      <c r="G3556" s="17">
        <f t="shared" si="111"/>
        <v>21097.599999999999</v>
      </c>
      <c r="H3556" s="17">
        <f t="shared" si="112"/>
        <v>0</v>
      </c>
    </row>
    <row r="3557" spans="1:8" ht="15.75" x14ac:dyDescent="0.25">
      <c r="A3557" s="70">
        <v>42825</v>
      </c>
      <c r="B3557" s="71" t="s">
        <v>11394</v>
      </c>
      <c r="C3557" s="20">
        <v>106335</v>
      </c>
      <c r="D3557" s="4" t="s">
        <v>272</v>
      </c>
      <c r="E3557" s="17">
        <v>4632.3</v>
      </c>
      <c r="F3557" s="78">
        <v>42830</v>
      </c>
      <c r="G3557" s="17">
        <f t="shared" si="111"/>
        <v>4632.3</v>
      </c>
      <c r="H3557" s="17">
        <f t="shared" si="112"/>
        <v>0</v>
      </c>
    </row>
    <row r="3558" spans="1:8" ht="15.75" x14ac:dyDescent="0.25">
      <c r="A3558" s="70">
        <v>42825</v>
      </c>
      <c r="B3558" s="71" t="s">
        <v>11395</v>
      </c>
      <c r="C3558" s="20">
        <v>106336</v>
      </c>
      <c r="D3558" s="4" t="s">
        <v>240</v>
      </c>
      <c r="E3558" s="17">
        <v>9297</v>
      </c>
      <c r="F3558" s="78">
        <v>42825</v>
      </c>
      <c r="G3558" s="17">
        <f t="shared" si="111"/>
        <v>9297</v>
      </c>
      <c r="H3558" s="17">
        <f t="shared" si="112"/>
        <v>0</v>
      </c>
    </row>
    <row r="3559" spans="1:8" ht="15.75" x14ac:dyDescent="0.25">
      <c r="A3559" s="70">
        <v>42825</v>
      </c>
      <c r="B3559" s="71" t="s">
        <v>11396</v>
      </c>
      <c r="C3559" s="20">
        <v>106337</v>
      </c>
      <c r="D3559" s="4" t="s">
        <v>71</v>
      </c>
      <c r="E3559" s="17">
        <v>4072.5</v>
      </c>
      <c r="F3559" s="78">
        <v>42825</v>
      </c>
      <c r="G3559" s="17">
        <f t="shared" si="111"/>
        <v>4072.5</v>
      </c>
      <c r="H3559" s="17">
        <f t="shared" si="112"/>
        <v>0</v>
      </c>
    </row>
    <row r="3560" spans="1:8" ht="15.75" x14ac:dyDescent="0.25">
      <c r="A3560" s="70">
        <v>42825</v>
      </c>
      <c r="B3560" s="71" t="s">
        <v>11397</v>
      </c>
      <c r="C3560" s="20">
        <v>106338</v>
      </c>
      <c r="D3560" s="4" t="s">
        <v>268</v>
      </c>
      <c r="E3560" s="17">
        <v>3920.2</v>
      </c>
      <c r="F3560" s="78">
        <v>42830</v>
      </c>
      <c r="G3560" s="17">
        <f t="shared" si="111"/>
        <v>3920.2</v>
      </c>
      <c r="H3560" s="17">
        <f t="shared" si="112"/>
        <v>0</v>
      </c>
    </row>
    <row r="3561" spans="1:8" ht="15.75" x14ac:dyDescent="0.25">
      <c r="A3561" s="70">
        <v>42825</v>
      </c>
      <c r="B3561" s="71" t="s">
        <v>11398</v>
      </c>
      <c r="C3561" s="20">
        <v>106339</v>
      </c>
      <c r="D3561" s="4" t="s">
        <v>1090</v>
      </c>
      <c r="E3561" s="17">
        <v>11818.7</v>
      </c>
      <c r="F3561" s="78">
        <v>42825</v>
      </c>
      <c r="G3561" s="17">
        <f t="shared" si="111"/>
        <v>11818.7</v>
      </c>
      <c r="H3561" s="17">
        <f t="shared" si="112"/>
        <v>0</v>
      </c>
    </row>
    <row r="3562" spans="1:8" ht="15.75" x14ac:dyDescent="0.25">
      <c r="A3562" s="70">
        <v>42825</v>
      </c>
      <c r="B3562" s="71" t="s">
        <v>11399</v>
      </c>
      <c r="C3562" s="20">
        <v>106340</v>
      </c>
      <c r="D3562" s="4" t="s">
        <v>30</v>
      </c>
      <c r="E3562" s="17">
        <v>4738.8</v>
      </c>
      <c r="F3562" s="78">
        <v>42825</v>
      </c>
      <c r="G3562" s="17">
        <f t="shared" si="111"/>
        <v>4738.8</v>
      </c>
      <c r="H3562" s="17">
        <f t="shared" si="112"/>
        <v>0</v>
      </c>
    </row>
    <row r="3563" spans="1:8" ht="15.75" x14ac:dyDescent="0.25">
      <c r="A3563" s="70">
        <v>42825</v>
      </c>
      <c r="B3563" s="71" t="s">
        <v>11400</v>
      </c>
      <c r="C3563" s="20">
        <v>106341</v>
      </c>
      <c r="D3563" s="4" t="s">
        <v>331</v>
      </c>
      <c r="E3563" s="17">
        <v>1912.2</v>
      </c>
      <c r="F3563" s="78">
        <v>42825</v>
      </c>
      <c r="G3563" s="17">
        <f t="shared" si="111"/>
        <v>1912.2</v>
      </c>
      <c r="H3563" s="17">
        <f t="shared" si="112"/>
        <v>0</v>
      </c>
    </row>
    <row r="3564" spans="1:8" ht="15.75" x14ac:dyDescent="0.25">
      <c r="A3564" s="70">
        <v>42825</v>
      </c>
      <c r="B3564" s="71" t="s">
        <v>11401</v>
      </c>
      <c r="C3564" s="20">
        <v>106342</v>
      </c>
      <c r="D3564" s="4" t="s">
        <v>101</v>
      </c>
      <c r="E3564" s="17">
        <v>1890</v>
      </c>
      <c r="F3564" s="78">
        <v>42825</v>
      </c>
      <c r="G3564" s="17">
        <f t="shared" si="111"/>
        <v>1890</v>
      </c>
      <c r="H3564" s="17">
        <f t="shared" si="112"/>
        <v>0</v>
      </c>
    </row>
    <row r="3565" spans="1:8" ht="15.75" x14ac:dyDescent="0.25">
      <c r="A3565" s="70">
        <v>42825</v>
      </c>
      <c r="B3565" s="71" t="s">
        <v>11402</v>
      </c>
      <c r="C3565" s="20">
        <v>106343</v>
      </c>
      <c r="D3565" s="4" t="s">
        <v>99</v>
      </c>
      <c r="E3565" s="17">
        <v>1800</v>
      </c>
      <c r="F3565" s="78">
        <v>42825</v>
      </c>
      <c r="G3565" s="17">
        <f t="shared" si="111"/>
        <v>1800</v>
      </c>
      <c r="H3565" s="17">
        <f t="shared" si="112"/>
        <v>0</v>
      </c>
    </row>
    <row r="3566" spans="1:8" ht="15.75" x14ac:dyDescent="0.25">
      <c r="A3566" s="70">
        <v>42825</v>
      </c>
      <c r="B3566" s="71" t="s">
        <v>11403</v>
      </c>
      <c r="C3566" s="20">
        <v>106344</v>
      </c>
      <c r="D3566" s="4" t="s">
        <v>122</v>
      </c>
      <c r="E3566" s="17">
        <v>30358</v>
      </c>
      <c r="F3566" s="78">
        <v>42837</v>
      </c>
      <c r="G3566" s="17">
        <f t="shared" si="111"/>
        <v>30358</v>
      </c>
      <c r="H3566" s="17">
        <f t="shared" si="112"/>
        <v>0</v>
      </c>
    </row>
    <row r="3567" spans="1:8" ht="15.75" x14ac:dyDescent="0.25">
      <c r="A3567" s="70">
        <v>42825</v>
      </c>
      <c r="B3567" s="71" t="s">
        <v>11404</v>
      </c>
      <c r="C3567" s="20">
        <v>106345</v>
      </c>
      <c r="D3567" s="4" t="s">
        <v>99</v>
      </c>
      <c r="E3567" s="17">
        <v>450</v>
      </c>
      <c r="F3567" s="78">
        <v>42825</v>
      </c>
      <c r="G3567" s="17">
        <f t="shared" si="111"/>
        <v>450</v>
      </c>
      <c r="H3567" s="17">
        <f t="shared" si="112"/>
        <v>0</v>
      </c>
    </row>
    <row r="3568" spans="1:8" ht="15.75" x14ac:dyDescent="0.25">
      <c r="A3568" s="70">
        <v>42825</v>
      </c>
      <c r="B3568" s="71" t="s">
        <v>11405</v>
      </c>
      <c r="C3568" s="20">
        <v>106346</v>
      </c>
      <c r="D3568" s="4" t="s">
        <v>281</v>
      </c>
      <c r="E3568" s="17">
        <v>3408.5</v>
      </c>
      <c r="F3568" s="78">
        <v>42825</v>
      </c>
      <c r="G3568" s="17">
        <f t="shared" si="111"/>
        <v>3408.5</v>
      </c>
      <c r="H3568" s="17">
        <f t="shared" si="112"/>
        <v>0</v>
      </c>
    </row>
    <row r="3569" spans="1:8" ht="15.75" x14ac:dyDescent="0.25">
      <c r="A3569" s="70">
        <v>42825</v>
      </c>
      <c r="B3569" s="71" t="s">
        <v>11406</v>
      </c>
      <c r="C3569" s="20">
        <v>106347</v>
      </c>
      <c r="D3569" s="4" t="s">
        <v>293</v>
      </c>
      <c r="E3569" s="17">
        <v>1127.8</v>
      </c>
      <c r="F3569" s="78">
        <v>42826</v>
      </c>
      <c r="G3569" s="17">
        <f t="shared" si="111"/>
        <v>1127.8</v>
      </c>
      <c r="H3569" s="17">
        <f t="shared" si="112"/>
        <v>0</v>
      </c>
    </row>
    <row r="3570" spans="1:8" ht="15.75" x14ac:dyDescent="0.25">
      <c r="A3570" s="70">
        <v>42825</v>
      </c>
      <c r="B3570" s="71" t="s">
        <v>11407</v>
      </c>
      <c r="C3570" s="20">
        <v>106348</v>
      </c>
      <c r="D3570" s="4" t="s">
        <v>1081</v>
      </c>
      <c r="E3570" s="17">
        <v>385</v>
      </c>
      <c r="F3570" s="78">
        <v>42825</v>
      </c>
      <c r="G3570" s="17">
        <f t="shared" si="111"/>
        <v>385</v>
      </c>
      <c r="H3570" s="17">
        <f t="shared" si="112"/>
        <v>0</v>
      </c>
    </row>
    <row r="3571" spans="1:8" ht="15.75" x14ac:dyDescent="0.25">
      <c r="A3571" s="70">
        <v>42825</v>
      </c>
      <c r="B3571" s="71" t="s">
        <v>11408</v>
      </c>
      <c r="C3571" s="20">
        <v>106349</v>
      </c>
      <c r="D3571" s="4" t="s">
        <v>122</v>
      </c>
      <c r="E3571" s="17">
        <v>3920</v>
      </c>
      <c r="F3571" s="78">
        <v>42829</v>
      </c>
      <c r="G3571" s="17">
        <f t="shared" si="111"/>
        <v>3920</v>
      </c>
      <c r="H3571" s="17">
        <f t="shared" si="112"/>
        <v>0</v>
      </c>
    </row>
    <row r="3572" spans="1:8" ht="15.75" x14ac:dyDescent="0.25">
      <c r="A3572" s="70">
        <v>42825</v>
      </c>
      <c r="B3572" s="71" t="s">
        <v>11409</v>
      </c>
      <c r="C3572" s="20">
        <v>106350</v>
      </c>
      <c r="D3572" s="4" t="s">
        <v>208</v>
      </c>
      <c r="E3572" s="17">
        <v>3978</v>
      </c>
      <c r="F3572" s="78">
        <v>42825</v>
      </c>
      <c r="G3572" s="17">
        <f t="shared" si="111"/>
        <v>3978</v>
      </c>
      <c r="H3572" s="17">
        <f t="shared" si="112"/>
        <v>0</v>
      </c>
    </row>
    <row r="3573" spans="1:8" ht="15.75" x14ac:dyDescent="0.25">
      <c r="A3573" s="70">
        <v>42825</v>
      </c>
      <c r="B3573" s="71" t="s">
        <v>11410</v>
      </c>
      <c r="C3573" s="20">
        <v>106351</v>
      </c>
      <c r="D3573" s="4" t="s">
        <v>105</v>
      </c>
      <c r="E3573" s="17">
        <v>3118.4</v>
      </c>
      <c r="F3573" s="78">
        <v>42828</v>
      </c>
      <c r="G3573" s="17">
        <f t="shared" si="111"/>
        <v>3118.4</v>
      </c>
      <c r="H3573" s="17">
        <f t="shared" si="112"/>
        <v>0</v>
      </c>
    </row>
    <row r="3574" spans="1:8" ht="15.75" x14ac:dyDescent="0.25">
      <c r="A3574" s="70">
        <v>42825</v>
      </c>
      <c r="B3574" s="71" t="s">
        <v>11411</v>
      </c>
      <c r="C3574" s="20">
        <v>106352</v>
      </c>
      <c r="D3574" s="15" t="s">
        <v>866</v>
      </c>
      <c r="E3574" s="16">
        <v>0</v>
      </c>
      <c r="F3574" s="145" t="s">
        <v>95</v>
      </c>
      <c r="G3574" s="16">
        <f t="shared" si="111"/>
        <v>0</v>
      </c>
      <c r="H3574" s="16">
        <f t="shared" si="112"/>
        <v>0</v>
      </c>
    </row>
    <row r="3575" spans="1:8" ht="15.75" x14ac:dyDescent="0.25">
      <c r="A3575" s="70">
        <v>42825</v>
      </c>
      <c r="B3575" s="71" t="s">
        <v>11412</v>
      </c>
      <c r="C3575" s="20">
        <v>106353</v>
      </c>
      <c r="D3575" s="4" t="s">
        <v>139</v>
      </c>
      <c r="E3575" s="17">
        <v>849.6</v>
      </c>
      <c r="F3575" s="78">
        <v>42825</v>
      </c>
      <c r="G3575" s="17">
        <f t="shared" si="111"/>
        <v>849.6</v>
      </c>
      <c r="H3575" s="17">
        <f t="shared" si="112"/>
        <v>0</v>
      </c>
    </row>
    <row r="3576" spans="1:8" ht="15.75" x14ac:dyDescent="0.25">
      <c r="A3576" s="70">
        <v>42825</v>
      </c>
      <c r="B3576" s="71" t="s">
        <v>11413</v>
      </c>
      <c r="C3576" s="20">
        <v>106354</v>
      </c>
      <c r="D3576" s="4" t="s">
        <v>103</v>
      </c>
      <c r="E3576" s="17">
        <v>2975.4</v>
      </c>
      <c r="F3576" s="78">
        <v>42828</v>
      </c>
      <c r="G3576" s="17">
        <f t="shared" si="111"/>
        <v>2975.4</v>
      </c>
      <c r="H3576" s="17">
        <f t="shared" si="112"/>
        <v>0</v>
      </c>
    </row>
    <row r="3577" spans="1:8" ht="15.75" x14ac:dyDescent="0.25">
      <c r="A3577" s="70">
        <v>42825</v>
      </c>
      <c r="B3577" s="71" t="s">
        <v>11414</v>
      </c>
      <c r="C3577" s="20">
        <v>106355</v>
      </c>
      <c r="D3577" s="4" t="s">
        <v>866</v>
      </c>
      <c r="E3577" s="17">
        <v>5826.9</v>
      </c>
      <c r="F3577" s="78">
        <v>42825</v>
      </c>
      <c r="G3577" s="17">
        <f t="shared" si="111"/>
        <v>5826.9</v>
      </c>
      <c r="H3577" s="17">
        <f t="shared" si="112"/>
        <v>0</v>
      </c>
    </row>
    <row r="3578" spans="1:8" ht="15.75" x14ac:dyDescent="0.25">
      <c r="A3578" s="70">
        <v>42825</v>
      </c>
      <c r="B3578" s="71" t="s">
        <v>11415</v>
      </c>
      <c r="C3578" s="20">
        <v>106356</v>
      </c>
      <c r="D3578" s="4" t="s">
        <v>866</v>
      </c>
      <c r="E3578" s="17">
        <v>392</v>
      </c>
      <c r="F3578" s="78">
        <v>42825</v>
      </c>
      <c r="G3578" s="17">
        <f t="shared" si="111"/>
        <v>392</v>
      </c>
      <c r="H3578" s="17">
        <f t="shared" si="112"/>
        <v>0</v>
      </c>
    </row>
    <row r="3579" spans="1:8" ht="15.75" x14ac:dyDescent="0.25">
      <c r="A3579" s="70">
        <v>42825</v>
      </c>
      <c r="B3579" s="71" t="s">
        <v>11416</v>
      </c>
      <c r="C3579" s="20">
        <v>106357</v>
      </c>
      <c r="D3579" s="4" t="s">
        <v>120</v>
      </c>
      <c r="E3579" s="17">
        <v>2430.8000000000002</v>
      </c>
      <c r="F3579" s="78">
        <v>42825</v>
      </c>
      <c r="G3579" s="17">
        <f t="shared" si="111"/>
        <v>2430.8000000000002</v>
      </c>
      <c r="H3579" s="17">
        <f t="shared" si="112"/>
        <v>0</v>
      </c>
    </row>
    <row r="3580" spans="1:8" ht="15.75" x14ac:dyDescent="0.25">
      <c r="A3580" s="70">
        <v>42825</v>
      </c>
      <c r="B3580" s="71" t="s">
        <v>11417</v>
      </c>
      <c r="C3580" s="20">
        <v>106358</v>
      </c>
      <c r="D3580" s="4" t="s">
        <v>131</v>
      </c>
      <c r="E3580" s="17">
        <v>8312.6</v>
      </c>
      <c r="F3580" s="78">
        <v>42825</v>
      </c>
      <c r="G3580" s="17">
        <f t="shared" si="111"/>
        <v>8312.6</v>
      </c>
      <c r="H3580" s="17">
        <f t="shared" si="112"/>
        <v>0</v>
      </c>
    </row>
    <row r="3581" spans="1:8" ht="15.75" x14ac:dyDescent="0.25">
      <c r="A3581" s="70">
        <v>42825</v>
      </c>
      <c r="B3581" s="71" t="s">
        <v>11418</v>
      </c>
      <c r="C3581" s="20">
        <v>106359</v>
      </c>
      <c r="D3581" s="4" t="s">
        <v>125</v>
      </c>
      <c r="E3581" s="17">
        <v>8234.7999999999993</v>
      </c>
      <c r="F3581" s="78">
        <v>42825</v>
      </c>
      <c r="G3581" s="17">
        <f t="shared" si="111"/>
        <v>8234.7999999999993</v>
      </c>
      <c r="H3581" s="17">
        <f t="shared" si="112"/>
        <v>0</v>
      </c>
    </row>
    <row r="3582" spans="1:8" ht="15.75" x14ac:dyDescent="0.25">
      <c r="A3582" s="70">
        <v>42825</v>
      </c>
      <c r="B3582" s="71" t="s">
        <v>11419</v>
      </c>
      <c r="C3582" s="20">
        <v>106360</v>
      </c>
      <c r="D3582" s="4" t="s">
        <v>1256</v>
      </c>
      <c r="E3582" s="17">
        <v>1495.2</v>
      </c>
      <c r="F3582" s="78">
        <v>42825</v>
      </c>
      <c r="G3582" s="17">
        <f t="shared" si="111"/>
        <v>1495.2</v>
      </c>
      <c r="H3582" s="17">
        <f t="shared" si="112"/>
        <v>0</v>
      </c>
    </row>
    <row r="3583" spans="1:8" ht="15.75" x14ac:dyDescent="0.25">
      <c r="A3583" s="70">
        <v>42825</v>
      </c>
      <c r="B3583" s="71" t="s">
        <v>11420</v>
      </c>
      <c r="C3583" s="20">
        <v>106361</v>
      </c>
      <c r="D3583" s="4" t="s">
        <v>81</v>
      </c>
      <c r="E3583" s="17">
        <v>3145.1</v>
      </c>
      <c r="F3583" s="78">
        <v>42826</v>
      </c>
      <c r="G3583" s="17">
        <f t="shared" si="111"/>
        <v>3145.1</v>
      </c>
      <c r="H3583" s="17">
        <f t="shared" si="112"/>
        <v>0</v>
      </c>
    </row>
    <row r="3584" spans="1:8" ht="15.75" x14ac:dyDescent="0.25">
      <c r="A3584" s="70">
        <v>42825</v>
      </c>
      <c r="B3584" s="71" t="s">
        <v>11421</v>
      </c>
      <c r="C3584" s="20">
        <v>106362</v>
      </c>
      <c r="D3584" s="4" t="s">
        <v>291</v>
      </c>
      <c r="E3584" s="17">
        <v>2209</v>
      </c>
      <c r="F3584" s="78">
        <v>42825</v>
      </c>
      <c r="G3584" s="17">
        <f t="shared" si="111"/>
        <v>2209</v>
      </c>
      <c r="H3584" s="17">
        <f t="shared" si="112"/>
        <v>0</v>
      </c>
    </row>
    <row r="3585" spans="1:8" ht="15.75" x14ac:dyDescent="0.25">
      <c r="A3585" s="70">
        <v>42825</v>
      </c>
      <c r="B3585" s="71" t="s">
        <v>11422</v>
      </c>
      <c r="C3585" s="20">
        <v>106363</v>
      </c>
      <c r="D3585" s="4" t="s">
        <v>613</v>
      </c>
      <c r="E3585" s="17">
        <v>2500.4</v>
      </c>
      <c r="F3585" s="78">
        <v>42825</v>
      </c>
      <c r="G3585" s="17">
        <f t="shared" si="111"/>
        <v>2500.4</v>
      </c>
      <c r="H3585" s="17">
        <f t="shared" si="112"/>
        <v>0</v>
      </c>
    </row>
    <row r="3586" spans="1:8" ht="15.75" x14ac:dyDescent="0.25">
      <c r="A3586" s="70">
        <v>42825</v>
      </c>
      <c r="B3586" s="71" t="s">
        <v>11423</v>
      </c>
      <c r="C3586" s="20">
        <v>106364</v>
      </c>
      <c r="D3586" s="4" t="s">
        <v>83</v>
      </c>
      <c r="E3586" s="17">
        <v>4925.6000000000004</v>
      </c>
      <c r="F3586" s="78">
        <v>42825</v>
      </c>
      <c r="G3586" s="17">
        <f t="shared" si="111"/>
        <v>4925.6000000000004</v>
      </c>
      <c r="H3586" s="17">
        <f t="shared" si="112"/>
        <v>0</v>
      </c>
    </row>
    <row r="3587" spans="1:8" ht="15.75" x14ac:dyDescent="0.25">
      <c r="A3587" s="70">
        <v>42825</v>
      </c>
      <c r="B3587" s="71" t="s">
        <v>11424</v>
      </c>
      <c r="C3587" s="20">
        <v>106365</v>
      </c>
      <c r="D3587" s="4" t="s">
        <v>1259</v>
      </c>
      <c r="E3587" s="17">
        <v>2691</v>
      </c>
      <c r="F3587" s="78">
        <v>42825</v>
      </c>
      <c r="G3587" s="17">
        <f t="shared" si="111"/>
        <v>2691</v>
      </c>
      <c r="H3587" s="17">
        <f t="shared" si="112"/>
        <v>0</v>
      </c>
    </row>
    <row r="3588" spans="1:8" ht="15.75" x14ac:dyDescent="0.25">
      <c r="A3588" s="70">
        <v>42825</v>
      </c>
      <c r="B3588" s="71" t="s">
        <v>11425</v>
      </c>
      <c r="C3588" s="20">
        <v>106366</v>
      </c>
      <c r="D3588" s="4" t="s">
        <v>448</v>
      </c>
      <c r="E3588" s="17">
        <v>316.39999999999998</v>
      </c>
      <c r="F3588" s="78">
        <v>42825</v>
      </c>
      <c r="G3588" s="17">
        <f t="shared" ref="G3588:G3651" si="113">E3588</f>
        <v>316.39999999999998</v>
      </c>
      <c r="H3588" s="17">
        <f t="shared" ref="H3588:H3651" si="114">E3588-G3588</f>
        <v>0</v>
      </c>
    </row>
    <row r="3589" spans="1:8" ht="15.75" x14ac:dyDescent="0.25">
      <c r="A3589" s="70">
        <v>42825</v>
      </c>
      <c r="B3589" s="71" t="s">
        <v>11426</v>
      </c>
      <c r="C3589" s="20">
        <v>106367</v>
      </c>
      <c r="D3589" s="4" t="s">
        <v>2392</v>
      </c>
      <c r="E3589" s="17">
        <v>1985.5</v>
      </c>
      <c r="F3589" s="78">
        <v>42825</v>
      </c>
      <c r="G3589" s="17">
        <f t="shared" si="113"/>
        <v>1985.5</v>
      </c>
      <c r="H3589" s="17">
        <f t="shared" si="114"/>
        <v>0</v>
      </c>
    </row>
    <row r="3590" spans="1:8" ht="15.75" x14ac:dyDescent="0.25">
      <c r="A3590" s="70">
        <v>42825</v>
      </c>
      <c r="B3590" s="71" t="s">
        <v>11427</v>
      </c>
      <c r="C3590" s="20">
        <v>106368</v>
      </c>
      <c r="D3590" s="4" t="s">
        <v>88</v>
      </c>
      <c r="E3590" s="17">
        <v>6264</v>
      </c>
      <c r="F3590" s="78">
        <v>42825</v>
      </c>
      <c r="G3590" s="17">
        <f t="shared" si="113"/>
        <v>6264</v>
      </c>
      <c r="H3590" s="17">
        <f t="shared" si="114"/>
        <v>0</v>
      </c>
    </row>
    <row r="3591" spans="1:8" ht="15.75" x14ac:dyDescent="0.25">
      <c r="A3591" s="70">
        <v>42825</v>
      </c>
      <c r="B3591" s="71" t="s">
        <v>11428</v>
      </c>
      <c r="C3591" s="20">
        <v>106369</v>
      </c>
      <c r="D3591" s="4" t="s">
        <v>92</v>
      </c>
      <c r="E3591" s="17">
        <v>2534.6</v>
      </c>
      <c r="F3591" s="78">
        <v>42825</v>
      </c>
      <c r="G3591" s="17">
        <f t="shared" si="113"/>
        <v>2534.6</v>
      </c>
      <c r="H3591" s="17">
        <f t="shared" si="114"/>
        <v>0</v>
      </c>
    </row>
    <row r="3592" spans="1:8" ht="15.75" x14ac:dyDescent="0.25">
      <c r="A3592" s="70">
        <v>42825</v>
      </c>
      <c r="B3592" s="71" t="s">
        <v>11429</v>
      </c>
      <c r="C3592" s="20">
        <v>106370</v>
      </c>
      <c r="D3592" s="4" t="s">
        <v>1989</v>
      </c>
      <c r="E3592" s="17">
        <v>2719.6</v>
      </c>
      <c r="F3592" s="78">
        <v>42825</v>
      </c>
      <c r="G3592" s="17">
        <f t="shared" si="113"/>
        <v>2719.6</v>
      </c>
      <c r="H3592" s="17">
        <f t="shared" si="114"/>
        <v>0</v>
      </c>
    </row>
    <row r="3593" spans="1:8" ht="15.75" x14ac:dyDescent="0.25">
      <c r="A3593" s="70">
        <v>42825</v>
      </c>
      <c r="B3593" s="71" t="s">
        <v>11430</v>
      </c>
      <c r="C3593" s="20">
        <v>106371</v>
      </c>
      <c r="D3593" s="4" t="s">
        <v>305</v>
      </c>
      <c r="E3593" s="17">
        <v>779.4</v>
      </c>
      <c r="F3593" s="78">
        <v>42829</v>
      </c>
      <c r="G3593" s="17">
        <f t="shared" si="113"/>
        <v>779.4</v>
      </c>
      <c r="H3593" s="17">
        <f t="shared" si="114"/>
        <v>0</v>
      </c>
    </row>
    <row r="3594" spans="1:8" ht="15.75" x14ac:dyDescent="0.25">
      <c r="A3594" s="70">
        <v>42825</v>
      </c>
      <c r="B3594" s="71" t="s">
        <v>11431</v>
      </c>
      <c r="C3594" s="20">
        <v>106372</v>
      </c>
      <c r="D3594" s="15" t="s">
        <v>30</v>
      </c>
      <c r="E3594" s="16">
        <v>0</v>
      </c>
      <c r="F3594" s="145" t="s">
        <v>95</v>
      </c>
      <c r="G3594" s="16">
        <f t="shared" si="113"/>
        <v>0</v>
      </c>
      <c r="H3594" s="16">
        <f t="shared" si="114"/>
        <v>0</v>
      </c>
    </row>
    <row r="3595" spans="1:8" ht="15.75" x14ac:dyDescent="0.25">
      <c r="A3595" s="70">
        <v>42825</v>
      </c>
      <c r="B3595" s="71" t="s">
        <v>11432</v>
      </c>
      <c r="C3595" s="20">
        <v>106373</v>
      </c>
      <c r="D3595" s="4" t="s">
        <v>109</v>
      </c>
      <c r="E3595" s="17">
        <v>5213.6000000000004</v>
      </c>
      <c r="F3595" s="78">
        <v>42825</v>
      </c>
      <c r="G3595" s="17">
        <f t="shared" si="113"/>
        <v>5213.6000000000004</v>
      </c>
      <c r="H3595" s="17">
        <f t="shared" si="114"/>
        <v>0</v>
      </c>
    </row>
    <row r="3596" spans="1:8" ht="15.75" x14ac:dyDescent="0.25">
      <c r="A3596" s="70">
        <v>42825</v>
      </c>
      <c r="B3596" s="71" t="s">
        <v>11433</v>
      </c>
      <c r="C3596" s="20">
        <v>106374</v>
      </c>
      <c r="D3596" s="4" t="s">
        <v>476</v>
      </c>
      <c r="E3596" s="17">
        <v>9088.5</v>
      </c>
      <c r="F3596" s="78">
        <v>42829</v>
      </c>
      <c r="G3596" s="17">
        <f t="shared" si="113"/>
        <v>9088.5</v>
      </c>
      <c r="H3596" s="17">
        <f t="shared" si="114"/>
        <v>0</v>
      </c>
    </row>
    <row r="3597" spans="1:8" ht="15.75" x14ac:dyDescent="0.25">
      <c r="A3597" s="70">
        <v>42825</v>
      </c>
      <c r="B3597" s="71" t="s">
        <v>11434</v>
      </c>
      <c r="C3597" s="20">
        <v>106375</v>
      </c>
      <c r="D3597" s="4" t="s">
        <v>30</v>
      </c>
      <c r="E3597" s="17">
        <v>5042.5200000000004</v>
      </c>
      <c r="F3597" s="78">
        <v>42825</v>
      </c>
      <c r="G3597" s="17">
        <f t="shared" si="113"/>
        <v>5042.5200000000004</v>
      </c>
      <c r="H3597" s="17">
        <f t="shared" si="114"/>
        <v>0</v>
      </c>
    </row>
    <row r="3598" spans="1:8" ht="15.75" x14ac:dyDescent="0.25">
      <c r="A3598" s="70">
        <v>42825</v>
      </c>
      <c r="B3598" s="71" t="s">
        <v>11435</v>
      </c>
      <c r="C3598" s="20">
        <v>106376</v>
      </c>
      <c r="D3598" s="4" t="s">
        <v>53</v>
      </c>
      <c r="E3598" s="17">
        <v>2970</v>
      </c>
      <c r="F3598" s="78">
        <v>42825</v>
      </c>
      <c r="G3598" s="17">
        <f t="shared" si="113"/>
        <v>2970</v>
      </c>
      <c r="H3598" s="17">
        <f t="shared" si="114"/>
        <v>0</v>
      </c>
    </row>
    <row r="3599" spans="1:8" ht="15.75" x14ac:dyDescent="0.25">
      <c r="A3599" s="70">
        <v>42825</v>
      </c>
      <c r="B3599" s="71" t="s">
        <v>11436</v>
      </c>
      <c r="C3599" s="20">
        <v>106377</v>
      </c>
      <c r="D3599" s="4" t="s">
        <v>61</v>
      </c>
      <c r="E3599" s="17">
        <v>11099.1</v>
      </c>
      <c r="F3599" s="78">
        <v>42825</v>
      </c>
      <c r="G3599" s="17">
        <f t="shared" si="113"/>
        <v>11099.1</v>
      </c>
      <c r="H3599" s="17">
        <f t="shared" si="114"/>
        <v>0</v>
      </c>
    </row>
    <row r="3600" spans="1:8" ht="15.75" x14ac:dyDescent="0.25">
      <c r="A3600" s="70">
        <v>42825</v>
      </c>
      <c r="B3600" s="71" t="s">
        <v>11437</v>
      </c>
      <c r="C3600" s="20">
        <v>106378</v>
      </c>
      <c r="D3600" s="4" t="s">
        <v>57</v>
      </c>
      <c r="E3600" s="17">
        <v>742.5</v>
      </c>
      <c r="F3600" s="78">
        <v>42825</v>
      </c>
      <c r="G3600" s="17">
        <f t="shared" si="113"/>
        <v>742.5</v>
      </c>
      <c r="H3600" s="17">
        <f t="shared" si="114"/>
        <v>0</v>
      </c>
    </row>
    <row r="3601" spans="1:8" ht="15.75" x14ac:dyDescent="0.25">
      <c r="A3601" s="70">
        <v>42825</v>
      </c>
      <c r="B3601" s="71" t="s">
        <v>11438</v>
      </c>
      <c r="C3601" s="20">
        <v>106379</v>
      </c>
      <c r="D3601" s="4" t="s">
        <v>483</v>
      </c>
      <c r="E3601" s="17">
        <v>2030</v>
      </c>
      <c r="F3601" s="78">
        <v>42825</v>
      </c>
      <c r="G3601" s="17">
        <f t="shared" si="113"/>
        <v>2030</v>
      </c>
      <c r="H3601" s="17">
        <f t="shared" si="114"/>
        <v>0</v>
      </c>
    </row>
    <row r="3602" spans="1:8" ht="15.75" x14ac:dyDescent="0.25">
      <c r="A3602" s="70">
        <v>42825</v>
      </c>
      <c r="B3602" s="71" t="s">
        <v>11439</v>
      </c>
      <c r="C3602" s="20">
        <v>106380</v>
      </c>
      <c r="D3602" s="4" t="s">
        <v>184</v>
      </c>
      <c r="E3602" s="17">
        <v>2915.8</v>
      </c>
      <c r="F3602" s="78">
        <v>42828</v>
      </c>
      <c r="G3602" s="17">
        <f t="shared" si="113"/>
        <v>2915.8</v>
      </c>
      <c r="H3602" s="17">
        <f t="shared" si="114"/>
        <v>0</v>
      </c>
    </row>
    <row r="3603" spans="1:8" ht="15.75" x14ac:dyDescent="0.25">
      <c r="A3603" s="70">
        <v>42825</v>
      </c>
      <c r="B3603" s="71" t="s">
        <v>11440</v>
      </c>
      <c r="C3603" s="20">
        <v>106381</v>
      </c>
      <c r="D3603" s="4" t="s">
        <v>1421</v>
      </c>
      <c r="E3603" s="17">
        <v>32222</v>
      </c>
      <c r="F3603" s="78">
        <v>42826</v>
      </c>
      <c r="G3603" s="17">
        <f t="shared" si="113"/>
        <v>32222</v>
      </c>
      <c r="H3603" s="17">
        <f t="shared" si="114"/>
        <v>0</v>
      </c>
    </row>
    <row r="3604" spans="1:8" ht="15.75" x14ac:dyDescent="0.25">
      <c r="A3604" s="70">
        <v>42825</v>
      </c>
      <c r="B3604" s="71" t="s">
        <v>11441</v>
      </c>
      <c r="C3604" s="20">
        <v>106382</v>
      </c>
      <c r="D3604" s="4" t="s">
        <v>47</v>
      </c>
      <c r="E3604" s="17">
        <v>2439.1999999999998</v>
      </c>
      <c r="F3604" s="78">
        <v>42825</v>
      </c>
      <c r="G3604" s="17">
        <f t="shared" si="113"/>
        <v>2439.1999999999998</v>
      </c>
      <c r="H3604" s="17">
        <f t="shared" si="114"/>
        <v>0</v>
      </c>
    </row>
    <row r="3605" spans="1:8" ht="15.75" x14ac:dyDescent="0.25">
      <c r="A3605" s="70">
        <v>42825</v>
      </c>
      <c r="B3605" s="71" t="s">
        <v>11442</v>
      </c>
      <c r="C3605" s="20">
        <v>106383</v>
      </c>
      <c r="D3605" s="4" t="s">
        <v>2240</v>
      </c>
      <c r="E3605" s="17">
        <v>7894.92</v>
      </c>
      <c r="F3605" s="78" t="s">
        <v>11498</v>
      </c>
      <c r="G3605" s="17">
        <f>4894.92+3000</f>
        <v>7894.92</v>
      </c>
      <c r="H3605" s="17">
        <f t="shared" si="114"/>
        <v>0</v>
      </c>
    </row>
    <row r="3606" spans="1:8" ht="15.75" x14ac:dyDescent="0.25">
      <c r="A3606" s="70">
        <v>42825</v>
      </c>
      <c r="B3606" s="71" t="s">
        <v>11443</v>
      </c>
      <c r="C3606" s="20">
        <v>106384</v>
      </c>
      <c r="D3606" s="4" t="s">
        <v>186</v>
      </c>
      <c r="E3606" s="17">
        <v>384</v>
      </c>
      <c r="F3606" s="78">
        <v>42827</v>
      </c>
      <c r="G3606" s="17">
        <f t="shared" si="113"/>
        <v>384</v>
      </c>
      <c r="H3606" s="17">
        <f t="shared" si="114"/>
        <v>0</v>
      </c>
    </row>
    <row r="3607" spans="1:8" ht="15.75" x14ac:dyDescent="0.25">
      <c r="A3607" s="70">
        <v>42825</v>
      </c>
      <c r="B3607" s="71" t="s">
        <v>11444</v>
      </c>
      <c r="C3607" s="20">
        <v>106385</v>
      </c>
      <c r="D3607" s="4" t="s">
        <v>155</v>
      </c>
      <c r="E3607" s="17">
        <v>21417</v>
      </c>
      <c r="F3607" s="78">
        <v>42829</v>
      </c>
      <c r="G3607" s="17">
        <f t="shared" si="113"/>
        <v>21417</v>
      </c>
      <c r="H3607" s="17">
        <f t="shared" si="114"/>
        <v>0</v>
      </c>
    </row>
    <row r="3608" spans="1:8" ht="15.75" x14ac:dyDescent="0.25">
      <c r="A3608" s="70">
        <v>42825</v>
      </c>
      <c r="B3608" s="71" t="s">
        <v>11445</v>
      </c>
      <c r="C3608" s="20">
        <v>106386</v>
      </c>
      <c r="D3608" s="4" t="s">
        <v>85</v>
      </c>
      <c r="E3608" s="17">
        <v>6086</v>
      </c>
      <c r="F3608" s="144">
        <v>42825</v>
      </c>
      <c r="G3608" s="26">
        <f>3086</f>
        <v>3086</v>
      </c>
      <c r="H3608" s="26">
        <f t="shared" si="114"/>
        <v>3000</v>
      </c>
    </row>
    <row r="3609" spans="1:8" ht="15.75" x14ac:dyDescent="0.25">
      <c r="A3609" s="70">
        <v>42825</v>
      </c>
      <c r="B3609" s="71" t="s">
        <v>11446</v>
      </c>
      <c r="C3609" s="20">
        <v>106387</v>
      </c>
      <c r="D3609" s="4" t="s">
        <v>289</v>
      </c>
      <c r="E3609" s="17">
        <v>4087.2</v>
      </c>
      <c r="F3609" s="78">
        <v>42838</v>
      </c>
      <c r="G3609" s="17">
        <f t="shared" si="113"/>
        <v>4087.2</v>
      </c>
      <c r="H3609" s="17">
        <f t="shared" si="114"/>
        <v>0</v>
      </c>
    </row>
    <row r="3610" spans="1:8" ht="15.75" x14ac:dyDescent="0.25">
      <c r="A3610" s="70">
        <v>42825</v>
      </c>
      <c r="B3610" s="71" t="s">
        <v>11447</v>
      </c>
      <c r="C3610" s="20">
        <v>106388</v>
      </c>
      <c r="D3610" s="4" t="s">
        <v>145</v>
      </c>
      <c r="E3610" s="17">
        <v>17764.2</v>
      </c>
      <c r="F3610" s="78">
        <v>42826</v>
      </c>
      <c r="G3610" s="17">
        <f t="shared" si="113"/>
        <v>17764.2</v>
      </c>
      <c r="H3610" s="17">
        <f t="shared" si="114"/>
        <v>0</v>
      </c>
    </row>
    <row r="3611" spans="1:8" ht="15.75" x14ac:dyDescent="0.25">
      <c r="A3611" s="70">
        <v>42825</v>
      </c>
      <c r="B3611" s="71" t="s">
        <v>11448</v>
      </c>
      <c r="C3611" s="20">
        <v>106389</v>
      </c>
      <c r="D3611" s="4" t="s">
        <v>609</v>
      </c>
      <c r="E3611" s="17">
        <v>31653</v>
      </c>
      <c r="F3611" s="78">
        <v>42828</v>
      </c>
      <c r="G3611" s="17">
        <f t="shared" si="113"/>
        <v>31653</v>
      </c>
      <c r="H3611" s="17">
        <f t="shared" si="114"/>
        <v>0</v>
      </c>
    </row>
    <row r="3612" spans="1:8" ht="15.75" x14ac:dyDescent="0.25">
      <c r="A3612" s="70">
        <v>42825</v>
      </c>
      <c r="B3612" s="71" t="s">
        <v>11449</v>
      </c>
      <c r="C3612" s="20">
        <v>106390</v>
      </c>
      <c r="D3612" s="4" t="s">
        <v>3320</v>
      </c>
      <c r="E3612" s="17">
        <v>11100</v>
      </c>
      <c r="F3612" s="78">
        <v>42826</v>
      </c>
      <c r="G3612" s="17">
        <f t="shared" si="113"/>
        <v>11100</v>
      </c>
      <c r="H3612" s="17">
        <f t="shared" si="114"/>
        <v>0</v>
      </c>
    </row>
    <row r="3613" spans="1:8" ht="15.75" x14ac:dyDescent="0.25">
      <c r="A3613" s="70">
        <v>42825</v>
      </c>
      <c r="B3613" s="71" t="s">
        <v>11450</v>
      </c>
      <c r="C3613" s="20">
        <v>106391</v>
      </c>
      <c r="D3613" s="4" t="s">
        <v>879</v>
      </c>
      <c r="E3613" s="17">
        <v>2947</v>
      </c>
      <c r="F3613" s="78">
        <v>42825</v>
      </c>
      <c r="G3613" s="17">
        <f t="shared" si="113"/>
        <v>2947</v>
      </c>
      <c r="H3613" s="17">
        <f t="shared" si="114"/>
        <v>0</v>
      </c>
    </row>
    <row r="3614" spans="1:8" ht="15.75" x14ac:dyDescent="0.25">
      <c r="A3614" s="70">
        <v>42825</v>
      </c>
      <c r="B3614" s="71" t="s">
        <v>11451</v>
      </c>
      <c r="C3614" s="20">
        <v>106392</v>
      </c>
      <c r="D3614" s="4" t="s">
        <v>609</v>
      </c>
      <c r="E3614" s="17">
        <v>7700</v>
      </c>
      <c r="F3614" s="78">
        <v>42835</v>
      </c>
      <c r="G3614" s="17">
        <f t="shared" si="113"/>
        <v>7700</v>
      </c>
      <c r="H3614" s="17">
        <f t="shared" si="114"/>
        <v>0</v>
      </c>
    </row>
    <row r="3615" spans="1:8" ht="15.75" x14ac:dyDescent="0.25">
      <c r="A3615" s="70">
        <v>42825</v>
      </c>
      <c r="B3615" s="71" t="s">
        <v>11452</v>
      </c>
      <c r="C3615" s="20">
        <v>106393</v>
      </c>
      <c r="D3615" s="4" t="s">
        <v>172</v>
      </c>
      <c r="E3615" s="17">
        <v>28171.1</v>
      </c>
      <c r="F3615" s="78">
        <v>42833</v>
      </c>
      <c r="G3615" s="17">
        <f t="shared" si="113"/>
        <v>28171.1</v>
      </c>
      <c r="H3615" s="17">
        <f t="shared" si="114"/>
        <v>0</v>
      </c>
    </row>
    <row r="3616" spans="1:8" ht="15.75" x14ac:dyDescent="0.25">
      <c r="A3616" s="70">
        <v>42825</v>
      </c>
      <c r="B3616" s="71" t="s">
        <v>11453</v>
      </c>
      <c r="C3616" s="20">
        <v>106394</v>
      </c>
      <c r="D3616" s="4" t="s">
        <v>422</v>
      </c>
      <c r="E3616" s="17">
        <v>2889.6</v>
      </c>
      <c r="F3616" s="78">
        <v>42828</v>
      </c>
      <c r="G3616" s="17">
        <f t="shared" si="113"/>
        <v>2889.6</v>
      </c>
      <c r="H3616" s="17">
        <f t="shared" si="114"/>
        <v>0</v>
      </c>
    </row>
    <row r="3617" spans="1:8" ht="15.75" x14ac:dyDescent="0.25">
      <c r="A3617" s="70">
        <v>42825</v>
      </c>
      <c r="B3617" s="71" t="s">
        <v>11454</v>
      </c>
      <c r="C3617" s="20">
        <v>106395</v>
      </c>
      <c r="D3617" s="4" t="s">
        <v>165</v>
      </c>
      <c r="E3617" s="17">
        <v>8808.7999999999993</v>
      </c>
      <c r="F3617" s="78">
        <v>42846</v>
      </c>
      <c r="G3617" s="17">
        <f t="shared" si="113"/>
        <v>8808.7999999999993</v>
      </c>
      <c r="H3617" s="17">
        <f t="shared" si="114"/>
        <v>0</v>
      </c>
    </row>
    <row r="3618" spans="1:8" ht="15.75" x14ac:dyDescent="0.25">
      <c r="A3618" s="70">
        <v>42825</v>
      </c>
      <c r="B3618" s="71" t="s">
        <v>11455</v>
      </c>
      <c r="C3618" s="20">
        <v>106396</v>
      </c>
      <c r="D3618" s="4" t="s">
        <v>329</v>
      </c>
      <c r="E3618" s="17">
        <v>299.3</v>
      </c>
      <c r="F3618" s="78">
        <v>42825</v>
      </c>
      <c r="G3618" s="17">
        <f t="shared" si="113"/>
        <v>299.3</v>
      </c>
      <c r="H3618" s="17">
        <f t="shared" si="114"/>
        <v>0</v>
      </c>
    </row>
    <row r="3619" spans="1:8" ht="15.75" x14ac:dyDescent="0.25">
      <c r="A3619" s="70">
        <v>42825</v>
      </c>
      <c r="B3619" s="71" t="s">
        <v>11456</v>
      </c>
      <c r="C3619" s="20">
        <v>106397</v>
      </c>
      <c r="D3619" s="4" t="s">
        <v>163</v>
      </c>
      <c r="E3619" s="17">
        <v>16736.599999999999</v>
      </c>
      <c r="F3619" s="78">
        <v>42846</v>
      </c>
      <c r="G3619" s="17">
        <f t="shared" si="113"/>
        <v>16736.599999999999</v>
      </c>
      <c r="H3619" s="17">
        <f t="shared" si="114"/>
        <v>0</v>
      </c>
    </row>
    <row r="3620" spans="1:8" ht="15.75" x14ac:dyDescent="0.25">
      <c r="A3620" s="70">
        <v>42825</v>
      </c>
      <c r="B3620" s="71" t="s">
        <v>11457</v>
      </c>
      <c r="C3620" s="20">
        <v>106398</v>
      </c>
      <c r="D3620" s="4" t="s">
        <v>10</v>
      </c>
      <c r="E3620" s="17">
        <v>9591.7999999999993</v>
      </c>
      <c r="F3620" s="78">
        <v>42828</v>
      </c>
      <c r="G3620" s="17">
        <f t="shared" si="113"/>
        <v>9591.7999999999993</v>
      </c>
      <c r="H3620" s="17">
        <f t="shared" si="114"/>
        <v>0</v>
      </c>
    </row>
    <row r="3621" spans="1:8" ht="15.75" x14ac:dyDescent="0.25">
      <c r="A3621" s="70">
        <v>42825</v>
      </c>
      <c r="B3621" s="71" t="s">
        <v>11458</v>
      </c>
      <c r="C3621" s="20">
        <v>106399</v>
      </c>
      <c r="D3621" s="4" t="s">
        <v>161</v>
      </c>
      <c r="E3621" s="17">
        <v>48922</v>
      </c>
      <c r="F3621" s="78">
        <v>42833</v>
      </c>
      <c r="G3621" s="17">
        <f t="shared" si="113"/>
        <v>48922</v>
      </c>
      <c r="H3621" s="17">
        <f t="shared" si="114"/>
        <v>0</v>
      </c>
    </row>
    <row r="3622" spans="1:8" ht="15.75" x14ac:dyDescent="0.25">
      <c r="A3622" s="70">
        <v>42825</v>
      </c>
      <c r="B3622" s="71" t="s">
        <v>11459</v>
      </c>
      <c r="C3622" s="20">
        <v>106400</v>
      </c>
      <c r="D3622" s="4" t="s">
        <v>773</v>
      </c>
      <c r="E3622" s="17">
        <v>3545.2</v>
      </c>
      <c r="F3622" s="78">
        <v>42825</v>
      </c>
      <c r="G3622" s="17">
        <f t="shared" si="113"/>
        <v>3545.2</v>
      </c>
      <c r="H3622" s="17">
        <f t="shared" si="114"/>
        <v>0</v>
      </c>
    </row>
    <row r="3623" spans="1:8" ht="15.75" x14ac:dyDescent="0.25">
      <c r="A3623" s="70">
        <v>42825</v>
      </c>
      <c r="B3623" s="71" t="s">
        <v>11460</v>
      </c>
      <c r="C3623" s="20">
        <v>106401</v>
      </c>
      <c r="D3623" s="4" t="s">
        <v>135</v>
      </c>
      <c r="E3623" s="17">
        <v>828.8</v>
      </c>
      <c r="F3623" s="78">
        <v>42825</v>
      </c>
      <c r="G3623" s="17">
        <f t="shared" si="113"/>
        <v>828.8</v>
      </c>
      <c r="H3623" s="17">
        <f t="shared" si="114"/>
        <v>0</v>
      </c>
    </row>
    <row r="3624" spans="1:8" ht="15.75" x14ac:dyDescent="0.25">
      <c r="A3624" s="70">
        <v>42825</v>
      </c>
      <c r="B3624" s="71" t="s">
        <v>11461</v>
      </c>
      <c r="C3624" s="20">
        <v>106402</v>
      </c>
      <c r="D3624" s="4" t="s">
        <v>149</v>
      </c>
      <c r="E3624" s="17">
        <v>8559.1</v>
      </c>
      <c r="F3624" s="78">
        <v>42825</v>
      </c>
      <c r="G3624" s="17">
        <f t="shared" si="113"/>
        <v>8559.1</v>
      </c>
      <c r="H3624" s="17">
        <f t="shared" si="114"/>
        <v>0</v>
      </c>
    </row>
    <row r="3625" spans="1:8" ht="15.75" x14ac:dyDescent="0.25">
      <c r="A3625" s="70">
        <v>42825</v>
      </c>
      <c r="B3625" s="71" t="s">
        <v>11462</v>
      </c>
      <c r="C3625" s="20">
        <v>106403</v>
      </c>
      <c r="D3625" s="4" t="s">
        <v>205</v>
      </c>
      <c r="E3625" s="17">
        <v>39701.800000000003</v>
      </c>
      <c r="F3625" s="78">
        <v>42845</v>
      </c>
      <c r="G3625" s="17">
        <f t="shared" si="113"/>
        <v>39701.800000000003</v>
      </c>
      <c r="H3625" s="17">
        <f t="shared" si="114"/>
        <v>0</v>
      </c>
    </row>
    <row r="3626" spans="1:8" ht="15.75" x14ac:dyDescent="0.25">
      <c r="A3626" s="70">
        <v>42825</v>
      </c>
      <c r="B3626" s="71" t="s">
        <v>11463</v>
      </c>
      <c r="C3626" s="20">
        <v>106404</v>
      </c>
      <c r="D3626" s="4" t="s">
        <v>354</v>
      </c>
      <c r="E3626" s="17">
        <v>1206.5999999999999</v>
      </c>
      <c r="F3626" s="78">
        <v>42825</v>
      </c>
      <c r="G3626" s="17">
        <f t="shared" si="113"/>
        <v>1206.5999999999999</v>
      </c>
      <c r="H3626" s="17">
        <f t="shared" si="114"/>
        <v>0</v>
      </c>
    </row>
    <row r="3627" spans="1:8" ht="15.75" x14ac:dyDescent="0.25">
      <c r="A3627" s="70">
        <v>42825</v>
      </c>
      <c r="B3627" s="71" t="s">
        <v>11464</v>
      </c>
      <c r="C3627" s="20">
        <v>106405</v>
      </c>
      <c r="D3627" s="4" t="s">
        <v>193</v>
      </c>
      <c r="E3627" s="17">
        <v>1903.5</v>
      </c>
      <c r="F3627" s="78">
        <v>42826</v>
      </c>
      <c r="G3627" s="17">
        <f t="shared" si="113"/>
        <v>1903.5</v>
      </c>
      <c r="H3627" s="17">
        <f t="shared" si="114"/>
        <v>0</v>
      </c>
    </row>
    <row r="3628" spans="1:8" ht="15.75" x14ac:dyDescent="0.25">
      <c r="A3628" s="70">
        <v>42825</v>
      </c>
      <c r="B3628" s="71" t="s">
        <v>11465</v>
      </c>
      <c r="C3628" s="20">
        <v>106406</v>
      </c>
      <c r="D3628" s="4" t="s">
        <v>182</v>
      </c>
      <c r="E3628" s="17">
        <v>3600</v>
      </c>
      <c r="F3628" s="78">
        <v>42826</v>
      </c>
      <c r="G3628" s="17">
        <f t="shared" si="113"/>
        <v>3600</v>
      </c>
      <c r="H3628" s="17">
        <f t="shared" si="114"/>
        <v>0</v>
      </c>
    </row>
    <row r="3629" spans="1:8" ht="15.75" x14ac:dyDescent="0.25">
      <c r="A3629" s="70">
        <v>42825</v>
      </c>
      <c r="B3629" s="71" t="s">
        <v>11466</v>
      </c>
      <c r="C3629" s="20">
        <v>106407</v>
      </c>
      <c r="D3629" s="4" t="s">
        <v>1310</v>
      </c>
      <c r="E3629" s="17">
        <v>1142.0999999999999</v>
      </c>
      <c r="F3629" s="78">
        <v>42826</v>
      </c>
      <c r="G3629" s="17">
        <f t="shared" si="113"/>
        <v>1142.0999999999999</v>
      </c>
      <c r="H3629" s="17">
        <f t="shared" si="114"/>
        <v>0</v>
      </c>
    </row>
    <row r="3630" spans="1:8" ht="15.75" x14ac:dyDescent="0.25">
      <c r="A3630" s="70">
        <v>42825</v>
      </c>
      <c r="B3630" s="71" t="s">
        <v>11467</v>
      </c>
      <c r="C3630" s="20">
        <v>106408</v>
      </c>
      <c r="D3630" s="4" t="s">
        <v>528</v>
      </c>
      <c r="E3630" s="17">
        <v>14690.3</v>
      </c>
      <c r="F3630" s="78">
        <v>42826</v>
      </c>
      <c r="G3630" s="17">
        <f t="shared" si="113"/>
        <v>14690.3</v>
      </c>
      <c r="H3630" s="17">
        <f t="shared" si="114"/>
        <v>0</v>
      </c>
    </row>
    <row r="3631" spans="1:8" ht="15.75" x14ac:dyDescent="0.25">
      <c r="A3631" s="70">
        <v>42825</v>
      </c>
      <c r="B3631" s="71" t="s">
        <v>11468</v>
      </c>
      <c r="C3631" s="20">
        <v>106409</v>
      </c>
      <c r="D3631" s="4" t="s">
        <v>137</v>
      </c>
      <c r="E3631" s="17">
        <v>1195.2</v>
      </c>
      <c r="F3631" s="78">
        <v>42825</v>
      </c>
      <c r="G3631" s="17">
        <f t="shared" si="113"/>
        <v>1195.2</v>
      </c>
      <c r="H3631" s="17">
        <f t="shared" si="114"/>
        <v>0</v>
      </c>
    </row>
    <row r="3632" spans="1:8" ht="15.75" x14ac:dyDescent="0.25">
      <c r="A3632" s="70">
        <v>42825</v>
      </c>
      <c r="B3632" s="71" t="s">
        <v>11469</v>
      </c>
      <c r="C3632" s="20">
        <v>106410</v>
      </c>
      <c r="D3632" s="4" t="s">
        <v>30</v>
      </c>
      <c r="E3632" s="17">
        <v>361.4</v>
      </c>
      <c r="F3632" s="78">
        <v>42825</v>
      </c>
      <c r="G3632" s="17">
        <f t="shared" si="113"/>
        <v>361.4</v>
      </c>
      <c r="H3632" s="17">
        <f t="shared" si="114"/>
        <v>0</v>
      </c>
    </row>
    <row r="3633" spans="1:8" ht="15.75" x14ac:dyDescent="0.25">
      <c r="A3633" s="70">
        <v>42825</v>
      </c>
      <c r="B3633" s="71" t="s">
        <v>11470</v>
      </c>
      <c r="C3633" s="20">
        <v>106411</v>
      </c>
      <c r="D3633" s="4" t="s">
        <v>1163</v>
      </c>
      <c r="E3633" s="17">
        <v>20349</v>
      </c>
      <c r="F3633" s="78">
        <v>42826</v>
      </c>
      <c r="G3633" s="17">
        <f t="shared" si="113"/>
        <v>20349</v>
      </c>
      <c r="H3633" s="17">
        <f t="shared" si="114"/>
        <v>0</v>
      </c>
    </row>
    <row r="3634" spans="1:8" ht="15.75" x14ac:dyDescent="0.25">
      <c r="A3634" s="70">
        <v>42825</v>
      </c>
      <c r="B3634" s="71" t="s">
        <v>11471</v>
      </c>
      <c r="C3634" s="20">
        <v>106412</v>
      </c>
      <c r="D3634" s="4" t="s">
        <v>30</v>
      </c>
      <c r="E3634" s="17">
        <v>95.2</v>
      </c>
      <c r="F3634" s="78">
        <v>42825</v>
      </c>
      <c r="G3634" s="17">
        <f t="shared" si="113"/>
        <v>95.2</v>
      </c>
      <c r="H3634" s="17">
        <f t="shared" si="114"/>
        <v>0</v>
      </c>
    </row>
    <row r="3635" spans="1:8" ht="15.75" x14ac:dyDescent="0.25">
      <c r="A3635" s="70">
        <v>42825</v>
      </c>
      <c r="B3635" s="71" t="s">
        <v>11472</v>
      </c>
      <c r="C3635" s="20">
        <v>106413</v>
      </c>
      <c r="D3635" s="4" t="s">
        <v>806</v>
      </c>
      <c r="E3635" s="17">
        <v>5663</v>
      </c>
      <c r="F3635" s="78">
        <v>42825</v>
      </c>
      <c r="G3635" s="17">
        <f t="shared" si="113"/>
        <v>5663</v>
      </c>
      <c r="H3635" s="17">
        <f t="shared" si="114"/>
        <v>0</v>
      </c>
    </row>
    <row r="3636" spans="1:8" ht="15.75" x14ac:dyDescent="0.25">
      <c r="A3636" s="70">
        <v>42825</v>
      </c>
      <c r="B3636" s="71" t="s">
        <v>11473</v>
      </c>
      <c r="C3636" s="20">
        <v>106414</v>
      </c>
      <c r="D3636" s="4" t="s">
        <v>806</v>
      </c>
      <c r="E3636" s="17">
        <v>391</v>
      </c>
      <c r="F3636" s="78">
        <v>42825</v>
      </c>
      <c r="G3636" s="17">
        <f t="shared" si="113"/>
        <v>391</v>
      </c>
      <c r="H3636" s="17">
        <f t="shared" si="114"/>
        <v>0</v>
      </c>
    </row>
    <row r="3637" spans="1:8" ht="15.75" x14ac:dyDescent="0.25">
      <c r="A3637" s="70">
        <v>42825</v>
      </c>
      <c r="B3637" s="71" t="s">
        <v>11474</v>
      </c>
      <c r="C3637" s="20">
        <v>106415</v>
      </c>
      <c r="D3637" s="4" t="s">
        <v>10</v>
      </c>
      <c r="E3637" s="17">
        <v>233355.94</v>
      </c>
      <c r="F3637" s="78">
        <v>42828</v>
      </c>
      <c r="G3637" s="17">
        <f t="shared" si="113"/>
        <v>233355.94</v>
      </c>
      <c r="H3637" s="17">
        <f t="shared" si="114"/>
        <v>0</v>
      </c>
    </row>
    <row r="3638" spans="1:8" ht="15.75" x14ac:dyDescent="0.25">
      <c r="A3638" s="70">
        <v>42825</v>
      </c>
      <c r="B3638" s="71" t="s">
        <v>11475</v>
      </c>
      <c r="C3638" s="20">
        <v>106416</v>
      </c>
      <c r="D3638" s="4" t="s">
        <v>205</v>
      </c>
      <c r="E3638" s="17">
        <v>49032</v>
      </c>
      <c r="F3638" s="78">
        <v>42826</v>
      </c>
      <c r="G3638" s="17">
        <f t="shared" si="113"/>
        <v>49032</v>
      </c>
      <c r="H3638" s="17">
        <f t="shared" si="114"/>
        <v>0</v>
      </c>
    </row>
    <row r="3639" spans="1:8" ht="15.75" x14ac:dyDescent="0.25">
      <c r="A3639" s="70">
        <v>42825</v>
      </c>
      <c r="B3639" s="71" t="s">
        <v>11476</v>
      </c>
      <c r="C3639" s="20">
        <v>106417</v>
      </c>
      <c r="D3639" s="4" t="s">
        <v>426</v>
      </c>
      <c r="E3639" s="17">
        <v>13269.2</v>
      </c>
      <c r="F3639" s="78">
        <v>42837</v>
      </c>
      <c r="G3639" s="17">
        <f t="shared" si="113"/>
        <v>13269.2</v>
      </c>
      <c r="H3639" s="17">
        <f t="shared" si="114"/>
        <v>0</v>
      </c>
    </row>
    <row r="3640" spans="1:8" ht="15.75" x14ac:dyDescent="0.25">
      <c r="A3640" s="70">
        <v>42825</v>
      </c>
      <c r="B3640" s="71" t="s">
        <v>11477</v>
      </c>
      <c r="C3640" s="20">
        <v>106418</v>
      </c>
      <c r="D3640" s="4" t="s">
        <v>12</v>
      </c>
      <c r="E3640" s="17">
        <v>1666.7</v>
      </c>
      <c r="F3640" s="78">
        <v>42825</v>
      </c>
      <c r="G3640" s="17">
        <f t="shared" si="113"/>
        <v>1666.7</v>
      </c>
      <c r="H3640" s="17">
        <f t="shared" si="114"/>
        <v>0</v>
      </c>
    </row>
    <row r="3641" spans="1:8" ht="15.75" x14ac:dyDescent="0.25">
      <c r="A3641" s="70">
        <v>42825</v>
      </c>
      <c r="B3641" s="71" t="s">
        <v>11478</v>
      </c>
      <c r="C3641" s="20">
        <v>106419</v>
      </c>
      <c r="D3641" s="4" t="s">
        <v>476</v>
      </c>
      <c r="E3641" s="17">
        <v>4705.6000000000004</v>
      </c>
      <c r="F3641" s="78">
        <v>42825</v>
      </c>
      <c r="G3641" s="17">
        <f t="shared" si="113"/>
        <v>4705.6000000000004</v>
      </c>
      <c r="H3641" s="17">
        <f t="shared" si="114"/>
        <v>0</v>
      </c>
    </row>
    <row r="3642" spans="1:8" ht="15.75" x14ac:dyDescent="0.25">
      <c r="A3642" s="70">
        <v>42825</v>
      </c>
      <c r="B3642" s="71" t="s">
        <v>11479</v>
      </c>
      <c r="C3642" s="20">
        <v>106420</v>
      </c>
      <c r="D3642" s="4" t="s">
        <v>10</v>
      </c>
      <c r="E3642" s="17">
        <v>54813.1</v>
      </c>
      <c r="F3642" s="78">
        <v>42828</v>
      </c>
      <c r="G3642" s="17">
        <f t="shared" si="113"/>
        <v>54813.1</v>
      </c>
      <c r="H3642" s="17">
        <f t="shared" si="114"/>
        <v>0</v>
      </c>
    </row>
    <row r="3643" spans="1:8" ht="15.75" x14ac:dyDescent="0.25">
      <c r="A3643" s="70">
        <v>42825</v>
      </c>
      <c r="B3643" s="71" t="s">
        <v>11480</v>
      </c>
      <c r="C3643" s="20">
        <v>106421</v>
      </c>
      <c r="D3643" s="4" t="s">
        <v>176</v>
      </c>
      <c r="E3643" s="17">
        <v>2944.2</v>
      </c>
      <c r="F3643" s="78">
        <v>42825</v>
      </c>
      <c r="G3643" s="17">
        <f t="shared" si="113"/>
        <v>2944.2</v>
      </c>
      <c r="H3643" s="17">
        <f t="shared" si="114"/>
        <v>0</v>
      </c>
    </row>
    <row r="3644" spans="1:8" ht="15.75" x14ac:dyDescent="0.25">
      <c r="A3644" s="70">
        <v>42825</v>
      </c>
      <c r="B3644" s="71" t="s">
        <v>11481</v>
      </c>
      <c r="C3644" s="20">
        <v>106422</v>
      </c>
      <c r="D3644" s="4" t="s">
        <v>930</v>
      </c>
      <c r="E3644" s="17">
        <v>13946.05</v>
      </c>
      <c r="F3644" s="78">
        <v>42825</v>
      </c>
      <c r="G3644" s="17">
        <f t="shared" si="113"/>
        <v>13946.05</v>
      </c>
      <c r="H3644" s="17">
        <f t="shared" si="114"/>
        <v>0</v>
      </c>
    </row>
    <row r="3645" spans="1:8" ht="15.75" x14ac:dyDescent="0.25">
      <c r="A3645" s="70">
        <v>42825</v>
      </c>
      <c r="B3645" s="71" t="s">
        <v>11482</v>
      </c>
      <c r="C3645" s="20">
        <v>106423</v>
      </c>
      <c r="D3645" s="4" t="s">
        <v>222</v>
      </c>
      <c r="E3645" s="17">
        <v>50794.55</v>
      </c>
      <c r="F3645" s="78">
        <v>42830</v>
      </c>
      <c r="G3645" s="17">
        <f t="shared" si="113"/>
        <v>50794.55</v>
      </c>
      <c r="H3645" s="17">
        <f t="shared" si="114"/>
        <v>0</v>
      </c>
    </row>
    <row r="3646" spans="1:8" ht="15.75" x14ac:dyDescent="0.25">
      <c r="A3646" s="70">
        <v>42825</v>
      </c>
      <c r="B3646" s="71" t="s">
        <v>11483</v>
      </c>
      <c r="C3646" s="20">
        <v>106424</v>
      </c>
      <c r="D3646" s="4" t="s">
        <v>55</v>
      </c>
      <c r="E3646" s="17">
        <v>17272.099999999999</v>
      </c>
      <c r="F3646" s="83" t="s">
        <v>11498</v>
      </c>
      <c r="G3646" s="22">
        <f>6000+11272.1</f>
        <v>17272.099999999999</v>
      </c>
      <c r="H3646" s="22">
        <f t="shared" si="114"/>
        <v>0</v>
      </c>
    </row>
    <row r="3647" spans="1:8" ht="15.75" x14ac:dyDescent="0.25">
      <c r="A3647" s="70">
        <v>42825</v>
      </c>
      <c r="B3647" s="71" t="s">
        <v>11484</v>
      </c>
      <c r="C3647" s="20">
        <v>106425</v>
      </c>
      <c r="D3647" s="4" t="s">
        <v>236</v>
      </c>
      <c r="E3647" s="17">
        <v>34285.699999999997</v>
      </c>
      <c r="F3647" s="78">
        <v>42838</v>
      </c>
      <c r="G3647" s="17">
        <f t="shared" si="113"/>
        <v>34285.699999999997</v>
      </c>
      <c r="H3647" s="17">
        <f t="shared" si="114"/>
        <v>0</v>
      </c>
    </row>
    <row r="3648" spans="1:8" ht="15.75" x14ac:dyDescent="0.25">
      <c r="A3648" s="70">
        <v>42825</v>
      </c>
      <c r="B3648" s="71" t="s">
        <v>11485</v>
      </c>
      <c r="C3648" s="20">
        <v>106426</v>
      </c>
      <c r="D3648" s="4" t="s">
        <v>1380</v>
      </c>
      <c r="E3648" s="17">
        <v>4765.2</v>
      </c>
      <c r="F3648" s="78">
        <v>42826</v>
      </c>
      <c r="G3648" s="17">
        <f t="shared" si="113"/>
        <v>4765.2</v>
      </c>
      <c r="H3648" s="17">
        <f t="shared" si="114"/>
        <v>0</v>
      </c>
    </row>
    <row r="3649" spans="1:8" ht="15.75" x14ac:dyDescent="0.25">
      <c r="A3649" s="70">
        <v>42825</v>
      </c>
      <c r="B3649" s="71" t="s">
        <v>11486</v>
      </c>
      <c r="C3649" s="20">
        <v>106427</v>
      </c>
      <c r="D3649" s="4" t="s">
        <v>14</v>
      </c>
      <c r="E3649" s="17">
        <v>8336.7999999999993</v>
      </c>
      <c r="F3649" s="78">
        <v>42825</v>
      </c>
      <c r="G3649" s="17">
        <f t="shared" si="113"/>
        <v>8336.7999999999993</v>
      </c>
      <c r="H3649" s="17">
        <f t="shared" si="114"/>
        <v>0</v>
      </c>
    </row>
    <row r="3650" spans="1:8" ht="15.75" x14ac:dyDescent="0.25">
      <c r="A3650" s="70">
        <v>42825</v>
      </c>
      <c r="B3650" s="71" t="s">
        <v>11487</v>
      </c>
      <c r="C3650" s="20">
        <v>106428</v>
      </c>
      <c r="D3650" s="4" t="s">
        <v>492</v>
      </c>
      <c r="E3650" s="17">
        <v>30522.74</v>
      </c>
      <c r="F3650" s="78">
        <v>42828</v>
      </c>
      <c r="G3650" s="17">
        <f t="shared" si="113"/>
        <v>30522.74</v>
      </c>
      <c r="H3650" s="17">
        <f t="shared" si="114"/>
        <v>0</v>
      </c>
    </row>
    <row r="3651" spans="1:8" ht="15.75" x14ac:dyDescent="0.25">
      <c r="A3651" s="70">
        <v>42825</v>
      </c>
      <c r="B3651" s="71" t="s">
        <v>11488</v>
      </c>
      <c r="C3651" s="20">
        <v>106429</v>
      </c>
      <c r="D3651" s="4" t="s">
        <v>30</v>
      </c>
      <c r="E3651" s="17">
        <v>16377.2</v>
      </c>
      <c r="F3651" s="78">
        <v>42826</v>
      </c>
      <c r="G3651" s="17">
        <f t="shared" si="113"/>
        <v>16377.2</v>
      </c>
      <c r="H3651" s="17">
        <f t="shared" si="114"/>
        <v>0</v>
      </c>
    </row>
    <row r="3652" spans="1:8" ht="15.75" x14ac:dyDescent="0.25">
      <c r="A3652" s="70">
        <v>42825</v>
      </c>
      <c r="B3652" s="71" t="s">
        <v>11489</v>
      </c>
      <c r="C3652" s="20">
        <v>106430</v>
      </c>
      <c r="D3652" s="4" t="s">
        <v>118</v>
      </c>
      <c r="E3652" s="17">
        <v>2560.8000000000002</v>
      </c>
      <c r="F3652" s="78">
        <v>42826</v>
      </c>
      <c r="G3652" s="17">
        <f t="shared" ref="G3652:G3658" si="115">E3652</f>
        <v>2560.8000000000002</v>
      </c>
      <c r="H3652" s="17">
        <f t="shared" ref="H3652:H3661" si="116">E3652-G3652</f>
        <v>0</v>
      </c>
    </row>
    <row r="3653" spans="1:8" ht="15.75" x14ac:dyDescent="0.25">
      <c r="A3653" s="70">
        <v>42825</v>
      </c>
      <c r="B3653" s="71" t="s">
        <v>11490</v>
      </c>
      <c r="C3653" s="20">
        <v>106431</v>
      </c>
      <c r="D3653" s="4" t="s">
        <v>379</v>
      </c>
      <c r="E3653" s="17">
        <v>3292.8</v>
      </c>
      <c r="F3653" s="78">
        <v>42825</v>
      </c>
      <c r="G3653" s="17">
        <f t="shared" si="115"/>
        <v>3292.8</v>
      </c>
      <c r="H3653" s="17">
        <f t="shared" si="116"/>
        <v>0</v>
      </c>
    </row>
    <row r="3654" spans="1:8" ht="15.75" x14ac:dyDescent="0.25">
      <c r="A3654" s="70">
        <v>42825</v>
      </c>
      <c r="B3654" s="71" t="s">
        <v>11491</v>
      </c>
      <c r="C3654" s="20">
        <v>106432</v>
      </c>
      <c r="D3654" s="4" t="s">
        <v>405</v>
      </c>
      <c r="E3654" s="17">
        <v>2982</v>
      </c>
      <c r="F3654" s="78">
        <v>42825</v>
      </c>
      <c r="G3654" s="17">
        <f t="shared" si="115"/>
        <v>2982</v>
      </c>
      <c r="H3654" s="17">
        <f t="shared" si="116"/>
        <v>0</v>
      </c>
    </row>
    <row r="3655" spans="1:8" ht="15.75" x14ac:dyDescent="0.25">
      <c r="A3655" s="70">
        <v>42825</v>
      </c>
      <c r="B3655" s="71" t="s">
        <v>11492</v>
      </c>
      <c r="C3655" s="20">
        <v>106433</v>
      </c>
      <c r="D3655" s="4" t="s">
        <v>205</v>
      </c>
      <c r="E3655" s="17">
        <v>29812.2</v>
      </c>
      <c r="F3655" s="78">
        <v>42826</v>
      </c>
      <c r="G3655" s="17">
        <f t="shared" si="115"/>
        <v>29812.2</v>
      </c>
      <c r="H3655" s="17">
        <f t="shared" si="116"/>
        <v>0</v>
      </c>
    </row>
    <row r="3656" spans="1:8" ht="15.75" x14ac:dyDescent="0.25">
      <c r="A3656" s="70">
        <v>42825</v>
      </c>
      <c r="B3656" s="71" t="s">
        <v>11493</v>
      </c>
      <c r="C3656" s="20">
        <v>106434</v>
      </c>
      <c r="D3656" s="4" t="s">
        <v>921</v>
      </c>
      <c r="E3656" s="17">
        <v>4468.8</v>
      </c>
      <c r="F3656" s="78">
        <v>42825</v>
      </c>
      <c r="G3656" s="17">
        <f t="shared" si="115"/>
        <v>4468.8</v>
      </c>
      <c r="H3656" s="17">
        <f t="shared" si="116"/>
        <v>0</v>
      </c>
    </row>
    <row r="3657" spans="1:8" ht="15.75" x14ac:dyDescent="0.25">
      <c r="A3657" s="70">
        <v>42825</v>
      </c>
      <c r="B3657" s="71" t="s">
        <v>11494</v>
      </c>
      <c r="C3657" s="20">
        <v>106435</v>
      </c>
      <c r="D3657" s="4" t="s">
        <v>220</v>
      </c>
      <c r="E3657" s="17">
        <v>1663.2</v>
      </c>
      <c r="F3657" s="78">
        <v>42825</v>
      </c>
      <c r="G3657" s="17">
        <f t="shared" si="115"/>
        <v>1663.2</v>
      </c>
      <c r="H3657" s="17">
        <f t="shared" si="116"/>
        <v>0</v>
      </c>
    </row>
    <row r="3658" spans="1:8" ht="15.75" x14ac:dyDescent="0.25">
      <c r="A3658" s="70">
        <v>42825</v>
      </c>
      <c r="B3658" s="71" t="s">
        <v>11495</v>
      </c>
      <c r="C3658" s="20">
        <v>106436</v>
      </c>
      <c r="D3658" s="4" t="s">
        <v>7149</v>
      </c>
      <c r="E3658" s="17">
        <v>9499.6</v>
      </c>
      <c r="F3658" s="78">
        <v>42826</v>
      </c>
      <c r="G3658" s="17">
        <f t="shared" si="115"/>
        <v>9499.6</v>
      </c>
      <c r="H3658" s="17">
        <f t="shared" si="116"/>
        <v>0</v>
      </c>
    </row>
    <row r="3659" spans="1:8" x14ac:dyDescent="0.25">
      <c r="A3659" s="89"/>
      <c r="B3659" s="19"/>
      <c r="C3659" s="90"/>
      <c r="D3659"/>
      <c r="H3659" s="17">
        <f t="shared" si="116"/>
        <v>0</v>
      </c>
    </row>
    <row r="3660" spans="1:8" x14ac:dyDescent="0.25">
      <c r="B3660" s="19"/>
      <c r="C3660" s="20"/>
      <c r="H3660" s="17">
        <f t="shared" si="116"/>
        <v>0</v>
      </c>
    </row>
    <row r="3661" spans="1:8" ht="15.75" thickBot="1" x14ac:dyDescent="0.3">
      <c r="B3661" s="19"/>
      <c r="C3661" s="20"/>
      <c r="H3661" s="17">
        <f t="shared" si="116"/>
        <v>0</v>
      </c>
    </row>
    <row r="3662" spans="1:8" ht="30.75" customHeight="1" thickBot="1" x14ac:dyDescent="0.4">
      <c r="D3662" s="34" t="s">
        <v>4168</v>
      </c>
      <c r="E3662" s="35">
        <f>SUM(E6:E3661)</f>
        <v>50249942.31999997</v>
      </c>
      <c r="F3662" s="149"/>
      <c r="G3662" s="92">
        <f>SUM(G6:G3661)</f>
        <v>50202442.919999972</v>
      </c>
      <c r="H3662" s="92">
        <f>SUM(H6:H3661)</f>
        <v>47499.4</v>
      </c>
    </row>
    <row r="3667" spans="5:7" ht="15.75" thickBot="1" x14ac:dyDescent="0.3"/>
    <row r="3668" spans="5:7" x14ac:dyDescent="0.25">
      <c r="E3668" s="161" t="s">
        <v>11496</v>
      </c>
      <c r="F3668" s="163">
        <f>E3662-G3662</f>
        <v>47499.39999999851</v>
      </c>
      <c r="G3668" s="164"/>
    </row>
    <row r="3669" spans="5:7" ht="15.75" thickBot="1" x14ac:dyDescent="0.3">
      <c r="E3669" s="162"/>
      <c r="F3669" s="165"/>
      <c r="G3669" s="166"/>
    </row>
  </sheetData>
  <mergeCells count="3">
    <mergeCell ref="A1:G1"/>
    <mergeCell ref="E3668:E3669"/>
    <mergeCell ref="F3668:G366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 N E R O      2 0 1 7      </vt:lpstr>
      <vt:lpstr>FEBRERO     2017        </vt:lpstr>
      <vt:lpstr>M A R Z O    2 0 1 7     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2018-07-12T13:42:32Z</dcterms:created>
  <dcterms:modified xsi:type="dcterms:W3CDTF">2018-11-28T19:02:49Z</dcterms:modified>
</cp:coreProperties>
</file>