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 2017\"/>
    </mc:Choice>
  </mc:AlternateContent>
  <bookViews>
    <workbookView xWindow="0" yWindow="0" windowWidth="24000" windowHeight="9735" firstSheet="6" activeTab="9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A B R I L   2 0 1 7      " sheetId="8" r:id="rId7"/>
    <sheet name="REMISIONES  ABRIL  2017     " sheetId="9" r:id="rId8"/>
    <sheet name="M A Y O      2 0 1 7    " sheetId="10" r:id="rId9"/>
    <sheet name="REMISIONES  MAYO   2017   " sheetId="11" r:id="rId10"/>
    <sheet name="Hoja3" sheetId="12" r:id="rId11"/>
    <sheet name="Hoja4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1" l="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K47" i="10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<sst xmlns="http://schemas.openxmlformats.org/spreadsheetml/2006/main" count="1080" uniqueCount="420">
  <si>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</si>
  <si>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</si>
  <si>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</si>
  <si>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</si>
  <si>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</si>
  <si>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</si>
  <si>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</si>
  <si>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</si>
  <si>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</si>
  <si>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</si>
  <si>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</si>
  <si>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</si>
  <si>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</si>
  <si>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</si>
  <si>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</si>
  <si>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</si>
  <si>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</si>
  <si>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</si>
  <si>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</si>
  <si>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</si>
  <si>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</si>
  <si>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</si>
  <si>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</si>
  <si>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</si>
  <si>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</si>
  <si>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</si>
  <si>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</si>
  <si>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</si>
  <si>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</si>
  <si>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</si>
  <si>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</si>
  <si>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</si>
  <si>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</si>
  <si>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</si>
  <si>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</si>
  <si>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</si>
  <si>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</si>
  <si>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</si>
  <si>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</si>
  <si>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</si>
  <si>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</si>
  <si>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</si>
  <si>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</si>
  <si>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</si>
  <si>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</si>
  <si>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</si>
  <si>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</si>
  <si>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</si>
  <si>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</si>
  <si>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</si>
  <si>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</si>
  <si>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</si>
  <si>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</si>
  <si>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</si>
  <si>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</si>
  <si>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</si>
  <si>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</si>
  <si>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</si>
  <si>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</si>
  <si>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</si>
  <si>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</si>
  <si>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</si>
  <si>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</si>
  <si>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</si>
  <si>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</si>
  <si>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</si>
  <si>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</si>
  <si>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</si>
  <si>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</si>
  <si>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</si>
  <si>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</si>
  <si>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</si>
  <si>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</si>
  <si>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</si>
  <si>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</si>
  <si>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</si>
  <si>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</si>
  <si>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</si>
  <si>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</si>
  <si>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</si>
  <si>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</si>
  <si>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</si>
  <si>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</si>
  <si>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</si>
  <si>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</si>
  <si>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</si>
  <si>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</si>
  <si>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</si>
  <si>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</si>
  <si>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</si>
  <si>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</si>
  <si>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</si>
  <si>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</si>
  <si>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</si>
  <si>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</si>
  <si>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</si>
  <si>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</si>
  <si>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</si>
  <si>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</si>
  <si>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</si>
  <si>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</si>
  <si>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</si>
  <si>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</si>
  <si>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</si>
  <si>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</si>
  <si>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</si>
  <si>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</si>
  <si>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</si>
  <si>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</si>
  <si>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</si>
  <si>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</si>
  <si>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</si>
  <si>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</si>
  <si>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</si>
  <si>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</si>
  <si>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</si>
  <si>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</si>
  <si>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</si>
  <si>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</si>
  <si>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</si>
  <si>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</si>
  <si>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</si>
  <si>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</si>
  <si>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</si>
  <si>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</si>
  <si>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</si>
  <si>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</si>
  <si>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</si>
  <si>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</si>
  <si>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</si>
  <si>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</si>
  <si>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</si>
  <si>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</si>
  <si>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</si>
  <si>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</si>
  <si>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</si>
  <si>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</si>
  <si>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</si>
  <si>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</si>
  <si>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</si>
  <si>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</si>
  <si>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</si>
  <si>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</si>
  <si>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</si>
  <si>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</si>
  <si>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</si>
  <si>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</si>
  <si>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</si>
  <si>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</si>
  <si>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</si>
  <si>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</si>
  <si>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</si>
  <si>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</si>
  <si>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</si>
  <si>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</si>
  <si>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</si>
  <si>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</si>
  <si>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</si>
  <si>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</si>
  <si>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</si>
  <si>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</si>
  <si>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</si>
  <si>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</si>
  <si>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</si>
  <si>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</si>
  <si>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</si>
  <si>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</si>
  <si>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</si>
  <si>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</si>
  <si>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</si>
  <si>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</si>
  <si>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</si>
  <si>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</si>
  <si>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</si>
  <si>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</si>
  <si>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</si>
  <si>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</si>
  <si>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</si>
  <si>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</si>
  <si>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</si>
  <si>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</si>
  <si>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</si>
  <si>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</si>
  <si>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</si>
  <si>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</si>
  <si>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</si>
  <si>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</si>
  <si>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</si>
  <si>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</si>
  <si>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</si>
  <si>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</si>
  <si>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</si>
  <si>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</si>
  <si>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</si>
  <si>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</si>
  <si>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</si>
  <si>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</si>
  <si>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</si>
  <si>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</si>
  <si>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</si>
  <si>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</si>
  <si>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</si>
  <si>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</si>
  <si>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</si>
  <si>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</si>
  <si>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</si>
  <si>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</si>
  <si>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</si>
  <si>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</si>
  <si>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</si>
  <si>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</si>
  <si>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</si>
  <si>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</si>
  <si>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</si>
  <si>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</si>
  <si>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</si>
  <si>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</si>
  <si>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</si>
  <si>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</si>
  <si>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</si>
  <si>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</si>
  <si>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</si>
  <si>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</si>
  <si>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</si>
  <si>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</si>
  <si>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</si>
  <si>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</si>
  <si>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</si>
  <si>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</si>
  <si>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</si>
  <si>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</si>
  <si>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</si>
  <si>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</si>
  <si>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</si>
  <si>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</si>
  <si>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</si>
  <si>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</si>
  <si>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</si>
  <si>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</si>
  <si>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</si>
  <si>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</si>
  <si>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</si>
  <si>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</si>
  <si>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</si>
  <si>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</si>
  <si>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</si>
  <si>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</si>
  <si>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</si>
  <si>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</si>
  <si>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</si>
  <si>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</si>
  <si>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</si>
  <si>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</si>
  <si>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</si>
  <si>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</si>
  <si>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</si>
  <si>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</si>
  <si>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</si>
  <si>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</si>
  <si>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</si>
  <si>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</si>
  <si>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</si>
  <si>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</si>
  <si>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</si>
  <si>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</si>
  <si>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</si>
  <si>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</si>
  <si>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</si>
  <si>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</si>
  <si>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</si>
  <si>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</si>
  <si>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</si>
  <si>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</si>
  <si>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</si>
  <si>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</si>
  <si>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</si>
  <si>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</si>
  <si>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</si>
  <si>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</si>
  <si>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</si>
  <si>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</si>
  <si>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</si>
  <si>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</si>
  <si>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</si>
  <si>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</si>
  <si>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</si>
  <si>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</si>
  <si>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</si>
  <si>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</si>
  <si>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</si>
  <si>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</si>
  <si>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</si>
  <si>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</si>
  <si>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</si>
  <si>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</si>
  <si>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</si>
  <si>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</si>
  <si>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</si>
  <si>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</si>
  <si>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</si>
  <si>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</si>
  <si>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</si>
  <si>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</si>
  <si>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</si>
  <si>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</si>
  <si>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</si>
  <si>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</si>
  <si>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</si>
  <si>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</si>
  <si>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</si>
  <si>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</si>
  <si>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</si>
  <si>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</si>
  <si>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</si>
  <si>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</si>
  <si>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</si>
  <si>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</si>
  <si>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</si>
  <si>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</si>
  <si>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</si>
  <si>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</si>
  <si>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</si>
  <si>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</si>
  <si>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</si>
  <si>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</si>
  <si>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</si>
  <si>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</si>
  <si>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</si>
  <si>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</si>
  <si>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</si>
  <si>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</si>
  <si>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</si>
  <si>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</si>
  <si>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</si>
  <si>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</si>
  <si>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</si>
  <si>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</si>
  <si>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</si>
  <si>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</si>
  <si>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</si>
  <si>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</si>
  <si>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</si>
  <si>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</si>
  <si>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</si>
  <si>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</si>
  <si>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</si>
  <si>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</si>
  <si>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</si>
  <si>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</si>
  <si>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</si>
  <si>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</si>
  <si>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</si>
  <si>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Elias 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</si>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</sst>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44" fontId="24" fillId="3" borderId="45" xfId="1" applyFont="1" applyFill="1" applyBorder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2" fillId="18" borderId="13" xfId="1" applyFont="1" applyFill="1" applyBorder="1"/>
    <xf numFmtId="44" fontId="0" fillId="0" borderId="46" xfId="1" applyFont="1" applyBorder="1"/>
    <xf numFmtId="44" fontId="2" fillId="3" borderId="0" xfId="1" applyFont="1" applyFill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6666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01" t="s">
        <v>0</v>
      </c>
      <c r="D1" s="301"/>
      <c r="E1" s="301"/>
      <c r="F1" s="301"/>
      <c r="G1" s="301"/>
      <c r="H1" s="301"/>
      <c r="I1" s="301"/>
      <c r="J1" s="301"/>
      <c r="K1" s="301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302" t="s">
        <v>4</v>
      </c>
      <c r="F4" s="303"/>
      <c r="I4" s="304" t="s">
        <v>5</v>
      </c>
      <c r="J4" s="305"/>
      <c r="K4" s="305"/>
      <c r="L4" s="305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306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307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308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08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297" t="s">
        <v>61</v>
      </c>
      <c r="I40" s="298"/>
      <c r="J40" s="101"/>
      <c r="K40" s="299">
        <f>I38+L38</f>
        <v>103445.36</v>
      </c>
      <c r="L40" s="300"/>
    </row>
    <row r="41" spans="1:17" ht="15.75" x14ac:dyDescent="0.25">
      <c r="B41" s="102"/>
      <c r="C41" s="77"/>
      <c r="D41" s="284" t="s">
        <v>62</v>
      </c>
      <c r="E41" s="284"/>
      <c r="F41" s="103">
        <f>F38-K40</f>
        <v>1062051.412</v>
      </c>
      <c r="I41" s="104"/>
      <c r="J41" s="104"/>
    </row>
    <row r="42" spans="1:17" ht="15.75" x14ac:dyDescent="0.25">
      <c r="D42" s="285" t="s">
        <v>63</v>
      </c>
      <c r="E42" s="285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286" t="s">
        <v>66</v>
      </c>
      <c r="J44" s="287"/>
      <c r="K44" s="290">
        <f>F48+L46</f>
        <v>161813.49199999991</v>
      </c>
      <c r="L44" s="291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288"/>
      <c r="J45" s="289"/>
      <c r="K45" s="292"/>
      <c r="L45" s="293"/>
    </row>
    <row r="46" spans="1:17" ht="17.25" thickTop="1" thickBot="1" x14ac:dyDescent="0.3">
      <c r="C46" s="94"/>
      <c r="D46" s="294" t="s">
        <v>69</v>
      </c>
      <c r="E46" s="294"/>
      <c r="F46" s="109">
        <v>263182.99</v>
      </c>
      <c r="I46" s="295"/>
      <c r="J46" s="295"/>
      <c r="K46" s="296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278">
        <v>-279978.36</v>
      </c>
      <c r="L47" s="278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279"/>
      <c r="E49" s="279"/>
      <c r="F49" s="77"/>
      <c r="I49" s="280" t="s">
        <v>248</v>
      </c>
      <c r="J49" s="281"/>
      <c r="K49" s="282">
        <f>K44+K47</f>
        <v>-118164.86800000007</v>
      </c>
      <c r="L49" s="283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tabSelected="1" topLeftCell="I7" workbookViewId="0">
      <selection activeCell="B27" sqref="B2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354</v>
      </c>
      <c r="C1" s="119"/>
      <c r="D1" s="120"/>
      <c r="E1" s="119"/>
      <c r="F1" s="121"/>
      <c r="G1" s="200"/>
      <c r="J1" t="s">
        <v>64</v>
      </c>
      <c r="K1" s="154" t="s">
        <v>106</v>
      </c>
      <c r="L1" s="155"/>
      <c r="M1" s="156"/>
      <c r="N1" s="182">
        <v>42868</v>
      </c>
      <c r="O1" s="158"/>
      <c r="T1" t="s">
        <v>64</v>
      </c>
      <c r="U1" s="154" t="s">
        <v>106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355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107</v>
      </c>
      <c r="K3" s="160" t="s">
        <v>108</v>
      </c>
      <c r="L3" s="159"/>
      <c r="M3" s="161" t="s">
        <v>109</v>
      </c>
      <c r="N3" s="160" t="s">
        <v>110</v>
      </c>
      <c r="O3" s="162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42857</v>
      </c>
      <c r="B4" s="126" t="s">
        <v>356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321</v>
      </c>
      <c r="K4" s="36">
        <v>109347.54</v>
      </c>
      <c r="L4" s="165" t="s">
        <v>112</v>
      </c>
      <c r="M4" s="166" t="s">
        <v>114</v>
      </c>
      <c r="N4" s="167">
        <v>59351</v>
      </c>
      <c r="O4" s="168">
        <v>42857</v>
      </c>
      <c r="S4" s="164">
        <f>28915+1630.52</f>
        <v>30545.52</v>
      </c>
      <c r="T4" s="126" t="s">
        <v>392</v>
      </c>
      <c r="U4" s="36">
        <v>3903.29</v>
      </c>
      <c r="V4" s="165" t="s">
        <v>112</v>
      </c>
      <c r="W4" s="166" t="s">
        <v>114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357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340</v>
      </c>
      <c r="K5" s="130">
        <v>71567.81</v>
      </c>
      <c r="L5" s="165"/>
      <c r="M5" s="166" t="s">
        <v>114</v>
      </c>
      <c r="N5" s="167">
        <v>68131.5</v>
      </c>
      <c r="O5" s="168">
        <v>42857</v>
      </c>
      <c r="S5" s="164">
        <v>25013.7</v>
      </c>
      <c r="T5" s="126" t="s">
        <v>393</v>
      </c>
      <c r="U5" s="130">
        <v>25013.7</v>
      </c>
      <c r="V5" s="165"/>
      <c r="W5" s="166" t="s">
        <v>114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358</v>
      </c>
      <c r="C6" s="36">
        <v>98643.7</v>
      </c>
      <c r="D6" s="133" t="s">
        <v>412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341</v>
      </c>
      <c r="K6" s="130">
        <v>165656.38</v>
      </c>
      <c r="L6" s="165"/>
      <c r="M6" s="166" t="s">
        <v>114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394</v>
      </c>
      <c r="U6" s="130">
        <v>50773.62</v>
      </c>
      <c r="V6" s="165"/>
      <c r="W6" s="166" t="s">
        <v>114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359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346</v>
      </c>
      <c r="K7" s="130">
        <v>60441.74</v>
      </c>
      <c r="L7" s="165"/>
      <c r="M7" s="166" t="s">
        <v>114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413</v>
      </c>
      <c r="U7" s="130">
        <v>171402.46</v>
      </c>
      <c r="V7" s="165"/>
      <c r="W7" s="166" t="s">
        <v>114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360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347</v>
      </c>
      <c r="K8" s="144">
        <v>6681.15</v>
      </c>
      <c r="L8" s="165"/>
      <c r="M8" s="166" t="s">
        <v>114</v>
      </c>
      <c r="N8" s="167">
        <v>36623</v>
      </c>
      <c r="O8" s="168">
        <v>42858</v>
      </c>
      <c r="S8" s="140">
        <f>10105.54+31250.69</f>
        <v>41356.229999999996</v>
      </c>
      <c r="T8" s="126" t="s">
        <v>414</v>
      </c>
      <c r="U8" s="130">
        <v>42695.89</v>
      </c>
      <c r="V8" s="165" t="s">
        <v>126</v>
      </c>
      <c r="W8" s="166" t="s">
        <v>114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361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355</v>
      </c>
      <c r="K9" s="36">
        <v>32165</v>
      </c>
      <c r="L9" s="165"/>
      <c r="M9" s="166" t="s">
        <v>114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371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356</v>
      </c>
      <c r="K10" s="130">
        <v>67943.95</v>
      </c>
      <c r="L10" s="165"/>
      <c r="M10" s="166" t="s">
        <v>114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114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372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357</v>
      </c>
      <c r="K11" s="36">
        <v>49458.52</v>
      </c>
      <c r="L11" s="165"/>
      <c r="M11" s="166" t="s">
        <v>114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114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373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358</v>
      </c>
      <c r="K12" s="36">
        <v>69893.91</v>
      </c>
      <c r="L12" s="183" t="s">
        <v>126</v>
      </c>
      <c r="M12" s="184" t="s">
        <v>114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114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374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114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114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388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114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295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389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114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114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390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114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114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391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114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114</v>
      </c>
      <c r="X17" s="188"/>
      <c r="Y17" s="186"/>
    </row>
    <row r="18" spans="1:25" ht="15.75" x14ac:dyDescent="0.25">
      <c r="A18" s="129">
        <v>42872</v>
      </c>
      <c r="B18" s="126" t="s">
        <v>392</v>
      </c>
      <c r="C18" s="130">
        <v>32653.08</v>
      </c>
      <c r="D18" s="127">
        <v>42879</v>
      </c>
      <c r="E18" s="273">
        <v>2917.75</v>
      </c>
      <c r="F18" s="242">
        <f t="shared" si="1"/>
        <v>29735.33</v>
      </c>
      <c r="G18" s="274">
        <v>25832.04</v>
      </c>
      <c r="H18" s="275">
        <v>42880</v>
      </c>
      <c r="I18" s="151"/>
      <c r="J18" s="187"/>
      <c r="K18" s="187"/>
      <c r="L18" s="187"/>
      <c r="M18" s="184" t="s">
        <v>114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114</v>
      </c>
      <c r="X18" s="188"/>
      <c r="Y18" s="186"/>
    </row>
    <row r="19" spans="1:25" ht="15.75" x14ac:dyDescent="0.25">
      <c r="A19" s="129">
        <v>42873</v>
      </c>
      <c r="B19" s="126" t="s">
        <v>393</v>
      </c>
      <c r="C19" s="130">
        <v>25013.7</v>
      </c>
      <c r="D19" s="127"/>
      <c r="E19" s="130"/>
      <c r="F19" s="128">
        <f t="shared" si="1"/>
        <v>25013.7</v>
      </c>
      <c r="G19" s="37"/>
      <c r="I19" s="151"/>
      <c r="J19" s="187"/>
      <c r="K19" s="187"/>
      <c r="L19" s="187"/>
      <c r="M19" s="184" t="s">
        <v>114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114</v>
      </c>
      <c r="X19" s="188"/>
      <c r="Y19" s="186"/>
    </row>
    <row r="20" spans="1:25" ht="15.75" x14ac:dyDescent="0.25">
      <c r="A20" s="129">
        <v>42874</v>
      </c>
      <c r="B20" s="126" t="s">
        <v>394</v>
      </c>
      <c r="C20" s="130">
        <v>50773.62</v>
      </c>
      <c r="D20" s="127"/>
      <c r="E20" s="130"/>
      <c r="F20" s="128">
        <f t="shared" si="1"/>
        <v>50773.62</v>
      </c>
      <c r="I20" s="151"/>
      <c r="J20" s="187"/>
      <c r="K20" s="187"/>
      <c r="L20" s="187"/>
      <c r="M20" s="184" t="s">
        <v>114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114</v>
      </c>
      <c r="X20" s="188"/>
      <c r="Y20" s="186"/>
    </row>
    <row r="21" spans="1:25" ht="16.5" thickBot="1" x14ac:dyDescent="0.3">
      <c r="A21" s="129">
        <v>42875</v>
      </c>
      <c r="B21" s="126" t="s">
        <v>413</v>
      </c>
      <c r="C21" s="130">
        <v>171402.46</v>
      </c>
      <c r="D21" s="127"/>
      <c r="E21" s="130"/>
      <c r="F21" s="128">
        <f t="shared" si="1"/>
        <v>171402.46</v>
      </c>
      <c r="I21" s="151"/>
      <c r="J21" s="187"/>
      <c r="K21" s="187"/>
      <c r="L21" s="187"/>
      <c r="M21" s="184" t="s">
        <v>114</v>
      </c>
      <c r="N21" s="188">
        <v>32257.5</v>
      </c>
      <c r="O21" s="186">
        <v>42867</v>
      </c>
      <c r="S21" s="177">
        <f>SUM(S4:S20)</f>
        <v>319620.98</v>
      </c>
      <c r="T21" s="207"/>
      <c r="U21" s="272">
        <v>0</v>
      </c>
      <c r="V21" s="207"/>
      <c r="W21" s="184" t="s">
        <v>114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414</v>
      </c>
      <c r="C22" s="130">
        <v>124052.62</v>
      </c>
      <c r="D22" s="127"/>
      <c r="E22" s="130"/>
      <c r="F22" s="128">
        <f t="shared" si="1"/>
        <v>124052.62</v>
      </c>
      <c r="I22" s="151"/>
      <c r="J22" s="187"/>
      <c r="K22" s="187"/>
      <c r="L22" s="187"/>
      <c r="M22" s="184" t="s">
        <v>114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415</v>
      </c>
      <c r="C23" s="130">
        <v>13140.58</v>
      </c>
      <c r="D23" s="127"/>
      <c r="E23" s="130"/>
      <c r="F23" s="128">
        <f t="shared" si="1"/>
        <v>13140.58</v>
      </c>
      <c r="I23" s="177">
        <f>SUM(I4:I22)</f>
        <v>633157.32999999996</v>
      </c>
      <c r="J23" s="207"/>
      <c r="K23" s="207"/>
      <c r="L23" s="207"/>
      <c r="M23" s="184" t="s">
        <v>114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416</v>
      </c>
      <c r="C24" s="130">
        <v>6555.2</v>
      </c>
      <c r="D24" s="127"/>
      <c r="E24" s="130"/>
      <c r="F24" s="128">
        <f t="shared" si="0"/>
        <v>6555.2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417</v>
      </c>
      <c r="C25" s="130">
        <v>94655</v>
      </c>
      <c r="D25" s="127"/>
      <c r="E25" s="130"/>
      <c r="F25" s="128">
        <f t="shared" si="0"/>
        <v>94655</v>
      </c>
      <c r="G25" s="149"/>
      <c r="U25" s="276">
        <v>25832.04</v>
      </c>
      <c r="V25" s="277">
        <v>42880</v>
      </c>
      <c r="W25" s="97" t="s">
        <v>418</v>
      </c>
    </row>
    <row r="26" spans="1:25" x14ac:dyDescent="0.25">
      <c r="A26" s="129">
        <v>42885</v>
      </c>
      <c r="B26" s="126" t="s">
        <v>419</v>
      </c>
      <c r="C26" s="130">
        <v>63581</v>
      </c>
      <c r="D26" s="127"/>
      <c r="E26" s="130"/>
      <c r="F26" s="128">
        <f t="shared" si="0"/>
        <v>63581</v>
      </c>
      <c r="G26" s="202"/>
    </row>
    <row r="27" spans="1:25" x14ac:dyDescent="0.25">
      <c r="A27" s="129"/>
      <c r="B27" s="126"/>
      <c r="C27" s="130"/>
      <c r="D27" s="127"/>
      <c r="E27" s="130"/>
      <c r="F27" s="128">
        <f t="shared" si="0"/>
        <v>0</v>
      </c>
    </row>
    <row r="28" spans="1:25" ht="15.75" thickBot="1" x14ac:dyDescent="0.3">
      <c r="A28" s="129"/>
      <c r="B28" s="126"/>
      <c r="C28" s="130"/>
      <c r="D28" s="127"/>
      <c r="E28" s="130"/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106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107</v>
      </c>
      <c r="K31" s="160" t="s">
        <v>108</v>
      </c>
      <c r="L31" s="159"/>
      <c r="M31" s="161" t="s">
        <v>109</v>
      </c>
      <c r="N31" s="160" t="s">
        <v>110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358</v>
      </c>
      <c r="K32" s="36">
        <v>28749.79</v>
      </c>
      <c r="L32" s="165" t="s">
        <v>112</v>
      </c>
      <c r="M32" s="166" t="s">
        <v>114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359</v>
      </c>
      <c r="K33" s="130">
        <v>26281.02</v>
      </c>
      <c r="L33" s="165"/>
      <c r="M33" s="166" t="s">
        <v>114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360</v>
      </c>
      <c r="K34" s="130">
        <v>5790.1</v>
      </c>
      <c r="L34" s="165"/>
      <c r="M34" s="166" t="s">
        <v>114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1288767.3899999999</v>
      </c>
      <c r="D35" s="148"/>
      <c r="E35" s="140">
        <f>SUM(E3:E34)</f>
        <v>709857.87999999989</v>
      </c>
      <c r="F35" s="130">
        <f>SUM(F3:F34)</f>
        <v>578909.51</v>
      </c>
      <c r="I35" s="140">
        <v>3204.9</v>
      </c>
      <c r="J35" s="126" t="s">
        <v>361</v>
      </c>
      <c r="K35" s="130">
        <v>3204.6</v>
      </c>
      <c r="L35" s="165"/>
      <c r="M35" s="166" t="s">
        <v>114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371</v>
      </c>
      <c r="K36" s="130">
        <v>99483.74</v>
      </c>
      <c r="L36" s="165"/>
      <c r="M36" s="166" t="s">
        <v>114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372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373</v>
      </c>
      <c r="K38" s="130">
        <v>66354.42</v>
      </c>
      <c r="L38" s="165"/>
      <c r="M38" s="166" t="s">
        <v>114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374</v>
      </c>
      <c r="K39" s="130">
        <v>46857.06</v>
      </c>
      <c r="L39" s="165"/>
      <c r="M39" s="166" t="s">
        <v>114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388</v>
      </c>
      <c r="K40" s="130">
        <v>57084.78</v>
      </c>
      <c r="L40" s="183"/>
      <c r="M40" s="184" t="s">
        <v>114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389</v>
      </c>
      <c r="K41" s="130">
        <v>35329.480000000003</v>
      </c>
      <c r="L41" s="235"/>
      <c r="M41" s="184" t="s">
        <v>114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390</v>
      </c>
      <c r="K42" s="130">
        <v>48161</v>
      </c>
      <c r="L42" s="187"/>
      <c r="M42" s="184" t="s">
        <v>114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391</v>
      </c>
      <c r="K43" s="130">
        <v>57472.36</v>
      </c>
      <c r="L43" s="187"/>
      <c r="M43" s="184" t="s">
        <v>114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369</v>
      </c>
      <c r="I44" s="151">
        <v>278.74</v>
      </c>
      <c r="J44" s="126" t="s">
        <v>392</v>
      </c>
      <c r="K44" s="130">
        <v>2917.75</v>
      </c>
      <c r="L44" s="227" t="s">
        <v>126</v>
      </c>
      <c r="M44" s="184" t="s">
        <v>114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114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114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369</v>
      </c>
      <c r="F47"/>
      <c r="G47"/>
      <c r="I47" s="151"/>
      <c r="J47" s="187"/>
      <c r="K47" s="209">
        <v>0</v>
      </c>
      <c r="L47" s="187"/>
      <c r="M47" s="184" t="s">
        <v>114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114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379</v>
      </c>
      <c r="F49"/>
      <c r="G49"/>
      <c r="I49" s="177">
        <f>SUM(I32:I48)</f>
        <v>490398.10999999993</v>
      </c>
      <c r="J49" s="207"/>
      <c r="K49" s="272">
        <v>0</v>
      </c>
      <c r="L49" s="207"/>
      <c r="M49" s="184" t="s">
        <v>114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98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369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367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98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0</v>
      </c>
      <c r="D66"/>
      <c r="E66"/>
    </row>
    <row r="67" spans="2:5" x14ac:dyDescent="0.25">
      <c r="B67" s="149">
        <v>42879</v>
      </c>
      <c r="C67" s="140">
        <v>0</v>
      </c>
      <c r="D67"/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0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0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7676.27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73</v>
      </c>
      <c r="C1" s="119"/>
      <c r="D1" s="120"/>
      <c r="E1" s="119"/>
      <c r="F1" s="121"/>
      <c r="K1" t="s">
        <v>64</v>
      </c>
      <c r="L1" s="154" t="s">
        <v>106</v>
      </c>
      <c r="M1" s="155"/>
      <c r="N1" s="156"/>
      <c r="O1" s="157">
        <v>42749</v>
      </c>
      <c r="P1" s="158"/>
      <c r="U1" t="s">
        <v>64</v>
      </c>
      <c r="V1" s="154" t="s">
        <v>106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74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42739</v>
      </c>
      <c r="B4" s="126" t="s">
        <v>75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111</v>
      </c>
      <c r="L4" s="130">
        <v>29880.36</v>
      </c>
      <c r="M4" s="165" t="s">
        <v>112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80</v>
      </c>
      <c r="V4" s="130">
        <v>62984.800000000003</v>
      </c>
      <c r="W4" s="165" t="s">
        <v>112</v>
      </c>
      <c r="X4" s="166" t="s">
        <v>114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76</v>
      </c>
      <c r="C5" s="36">
        <v>120457.54</v>
      </c>
      <c r="D5" s="133" t="s">
        <v>77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113</v>
      </c>
      <c r="L5" s="130">
        <v>16463</v>
      </c>
      <c r="M5" s="165"/>
      <c r="N5" s="166" t="s">
        <v>114</v>
      </c>
      <c r="O5" s="167">
        <v>7700</v>
      </c>
      <c r="P5" s="168">
        <v>42731</v>
      </c>
      <c r="T5" s="164">
        <v>13659.8</v>
      </c>
      <c r="U5" s="126" t="s">
        <v>83</v>
      </c>
      <c r="V5" s="130">
        <v>13659.8</v>
      </c>
      <c r="W5" s="165"/>
      <c r="X5" s="166" t="s">
        <v>114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78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115</v>
      </c>
      <c r="L6" s="130">
        <v>183603.48</v>
      </c>
      <c r="M6" s="165"/>
      <c r="N6" s="166" t="s">
        <v>114</v>
      </c>
      <c r="O6" s="167">
        <v>23965</v>
      </c>
      <c r="P6" s="168">
        <v>42732</v>
      </c>
      <c r="T6" s="140">
        <f>8428.33+27566.87</f>
        <v>35995.199999999997</v>
      </c>
      <c r="U6" s="126" t="s">
        <v>84</v>
      </c>
      <c r="V6" s="130">
        <v>35995.199999999997</v>
      </c>
      <c r="W6" s="165"/>
      <c r="X6" s="166" t="s">
        <v>114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79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116</v>
      </c>
      <c r="L7" s="130">
        <v>1159.2</v>
      </c>
      <c r="M7" s="165"/>
      <c r="N7" s="166" t="s">
        <v>114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85</v>
      </c>
      <c r="V7" s="130">
        <v>69561.22</v>
      </c>
      <c r="W7" s="165"/>
      <c r="X7" s="166" t="s">
        <v>114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80</v>
      </c>
      <c r="C8" s="130">
        <v>77436.040999999997</v>
      </c>
      <c r="D8" s="127" t="s">
        <v>81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117</v>
      </c>
      <c r="L8" s="130">
        <v>131842.43</v>
      </c>
      <c r="M8" s="165"/>
      <c r="N8" s="166" t="s">
        <v>114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86</v>
      </c>
      <c r="V8" s="130">
        <v>131798.07</v>
      </c>
      <c r="W8" s="165"/>
      <c r="X8" s="166" t="s">
        <v>114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82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118</v>
      </c>
      <c r="L9" s="130">
        <v>18188.599999999999</v>
      </c>
      <c r="M9" s="165"/>
      <c r="N9" s="166" t="s">
        <v>114</v>
      </c>
      <c r="O9" s="167">
        <v>62062</v>
      </c>
      <c r="P9" s="168">
        <v>42734</v>
      </c>
      <c r="T9" s="140">
        <v>10002.700000000001</v>
      </c>
      <c r="U9" s="126" t="s">
        <v>87</v>
      </c>
      <c r="V9" s="130">
        <v>10002.700000000001</v>
      </c>
      <c r="W9" s="165"/>
      <c r="X9" s="166" t="s">
        <v>114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83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119</v>
      </c>
      <c r="L10" s="130">
        <v>85146.73</v>
      </c>
      <c r="M10" s="165"/>
      <c r="N10" s="166" t="s">
        <v>114</v>
      </c>
      <c r="O10" s="167">
        <v>3519.5</v>
      </c>
      <c r="P10" s="168">
        <v>42727</v>
      </c>
      <c r="T10" s="140">
        <f>19407.65+29414.38</f>
        <v>48822.03</v>
      </c>
      <c r="U10" s="126" t="s">
        <v>88</v>
      </c>
      <c r="V10" s="130">
        <v>48822.03</v>
      </c>
      <c r="W10" s="165"/>
      <c r="X10" s="166" t="s">
        <v>114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84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120</v>
      </c>
      <c r="L11" s="130">
        <v>32692.2</v>
      </c>
      <c r="M11" s="165"/>
      <c r="N11" s="166" t="s">
        <v>114</v>
      </c>
      <c r="O11" s="167">
        <v>10932</v>
      </c>
      <c r="P11" s="168">
        <v>42724</v>
      </c>
      <c r="T11" s="140">
        <f>18829.67+34891.37</f>
        <v>53721.04</v>
      </c>
      <c r="U11" s="126" t="s">
        <v>89</v>
      </c>
      <c r="V11" s="130">
        <v>53721.04</v>
      </c>
      <c r="W11" s="165"/>
      <c r="X11" s="166" t="s">
        <v>114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85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121</v>
      </c>
      <c r="L12" s="130">
        <v>4228.8</v>
      </c>
      <c r="M12" s="165"/>
      <c r="N12" s="166" t="s">
        <v>114</v>
      </c>
      <c r="O12" s="167">
        <v>1257.5</v>
      </c>
      <c r="P12" s="168">
        <v>42732</v>
      </c>
      <c r="T12" s="140">
        <v>3000.61</v>
      </c>
      <c r="U12" s="126" t="s">
        <v>90</v>
      </c>
      <c r="V12" s="130">
        <v>3649.64</v>
      </c>
      <c r="W12" s="183" t="s">
        <v>126</v>
      </c>
      <c r="X12" s="184" t="s">
        <v>114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86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122</v>
      </c>
      <c r="L13" s="130">
        <v>11014.8</v>
      </c>
      <c r="M13" s="165"/>
      <c r="N13" s="166" t="s">
        <v>114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114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87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123</v>
      </c>
      <c r="L14" s="130">
        <v>141361.57</v>
      </c>
      <c r="M14" s="165"/>
      <c r="N14" s="166" t="s">
        <v>114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114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88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124</v>
      </c>
      <c r="L15" s="130">
        <v>190171.7</v>
      </c>
      <c r="M15" s="165"/>
      <c r="N15" s="166" t="s">
        <v>114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114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89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125</v>
      </c>
      <c r="L16" s="130">
        <v>25191.200000000001</v>
      </c>
      <c r="M16" s="165"/>
      <c r="N16" s="166" t="s">
        <v>114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114</v>
      </c>
      <c r="Y16" s="188">
        <v>0</v>
      </c>
      <c r="Z16" s="186"/>
    </row>
    <row r="17" spans="1:26" ht="15.75" x14ac:dyDescent="0.25">
      <c r="A17" s="129">
        <v>42758</v>
      </c>
      <c r="B17" s="126" t="s">
        <v>90</v>
      </c>
      <c r="C17" s="130">
        <v>33530</v>
      </c>
      <c r="D17" s="136" t="s">
        <v>91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74</v>
      </c>
      <c r="L17" s="36">
        <v>33648.699999999997</v>
      </c>
      <c r="M17" s="165"/>
      <c r="N17" s="166" t="s">
        <v>114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114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92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75</v>
      </c>
      <c r="L18" s="130">
        <v>36932.800000000003</v>
      </c>
      <c r="M18" s="165"/>
      <c r="N18" s="166" t="s">
        <v>114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114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93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76</v>
      </c>
      <c r="L19" s="36">
        <v>5489.44</v>
      </c>
      <c r="M19" s="165" t="s">
        <v>126</v>
      </c>
      <c r="N19" s="166" t="s">
        <v>114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94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114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95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114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96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114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97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114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114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114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114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114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114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114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114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114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114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114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106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107</v>
      </c>
      <c r="L43" s="160" t="s">
        <v>108</v>
      </c>
      <c r="M43" s="159"/>
      <c r="N43" s="161" t="s">
        <v>109</v>
      </c>
      <c r="O43" s="160" t="s">
        <v>110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76</v>
      </c>
      <c r="L44" s="130">
        <v>114968.1</v>
      </c>
      <c r="M44" s="165" t="s">
        <v>112</v>
      </c>
      <c r="N44" s="166" t="s">
        <v>114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78</v>
      </c>
      <c r="L45" s="130">
        <v>102030.76</v>
      </c>
      <c r="M45" s="165"/>
      <c r="N45" s="166" t="s">
        <v>114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79</v>
      </c>
      <c r="L46" s="130">
        <v>37947.9</v>
      </c>
      <c r="M46" s="165"/>
      <c r="N46" s="166" t="s">
        <v>114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80</v>
      </c>
      <c r="L47" s="130">
        <v>14451.24</v>
      </c>
      <c r="M47" s="165" t="s">
        <v>126</v>
      </c>
      <c r="N47" s="166" t="s">
        <v>114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82</v>
      </c>
      <c r="L48" s="130">
        <v>4800</v>
      </c>
      <c r="M48" s="165"/>
      <c r="N48" s="166" t="s">
        <v>114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114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114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114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114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114</v>
      </c>
      <c r="O53" s="188"/>
      <c r="P53" s="186"/>
    </row>
    <row r="54" spans="1:16" ht="15.75" x14ac:dyDescent="0.25">
      <c r="K54" s="126"/>
      <c r="L54" s="130"/>
      <c r="M54" s="187"/>
      <c r="N54" s="184" t="s">
        <v>114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114</v>
      </c>
      <c r="O55" s="189"/>
      <c r="P55" s="186"/>
    </row>
    <row r="56" spans="1:16" ht="15.75" x14ac:dyDescent="0.25">
      <c r="K56" s="187"/>
      <c r="L56" s="187"/>
      <c r="M56" s="187"/>
      <c r="N56" s="184" t="s">
        <v>114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98</v>
      </c>
      <c r="K57" s="187"/>
      <c r="L57" s="187"/>
      <c r="M57" s="187"/>
      <c r="N57" s="184" t="s">
        <v>114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99</v>
      </c>
      <c r="J58" s="153"/>
      <c r="K58" s="171"/>
      <c r="L58" s="172">
        <v>0</v>
      </c>
      <c r="M58" s="171"/>
      <c r="N58" s="173" t="s">
        <v>114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100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101</v>
      </c>
    </row>
    <row r="61" spans="1:16" x14ac:dyDescent="0.25">
      <c r="B61" s="149">
        <v>42749</v>
      </c>
      <c r="C61" s="150">
        <v>1305</v>
      </c>
      <c r="D61" s="22" t="s">
        <v>102</v>
      </c>
    </row>
    <row r="62" spans="1:16" x14ac:dyDescent="0.25">
      <c r="B62" s="149">
        <v>42752</v>
      </c>
      <c r="C62" s="150">
        <v>618</v>
      </c>
      <c r="D62" s="22" t="s">
        <v>100</v>
      </c>
    </row>
    <row r="63" spans="1:16" x14ac:dyDescent="0.25">
      <c r="B63" s="149">
        <v>42755</v>
      </c>
      <c r="C63" s="150">
        <v>1131</v>
      </c>
      <c r="D63" s="22" t="s">
        <v>103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100</v>
      </c>
    </row>
    <row r="66" spans="2:4" x14ac:dyDescent="0.25">
      <c r="B66" s="149">
        <v>42758</v>
      </c>
      <c r="C66" s="150">
        <v>370</v>
      </c>
      <c r="D66" s="22" t="s">
        <v>104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98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100</v>
      </c>
    </row>
    <row r="74" spans="2:4" x14ac:dyDescent="0.25">
      <c r="B74" s="149">
        <v>42766</v>
      </c>
      <c r="C74" s="150">
        <v>361</v>
      </c>
      <c r="D74" s="22" t="s">
        <v>105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01" t="s">
        <v>127</v>
      </c>
      <c r="D1" s="301"/>
      <c r="E1" s="301"/>
      <c r="F1" s="301"/>
      <c r="G1" s="301"/>
      <c r="H1" s="301"/>
      <c r="I1" s="301"/>
      <c r="J1" s="301"/>
      <c r="K1" s="301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302" t="s">
        <v>4</v>
      </c>
      <c r="F4" s="303"/>
      <c r="I4" s="304" t="s">
        <v>5</v>
      </c>
      <c r="J4" s="305"/>
      <c r="K4" s="305"/>
      <c r="L4" s="305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129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130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131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133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134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135</v>
      </c>
      <c r="K9" s="37" t="s">
        <v>136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134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137</v>
      </c>
      <c r="K10" s="37" t="s">
        <v>138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139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183</v>
      </c>
      <c r="K11" s="37" t="s">
        <v>140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141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196</v>
      </c>
      <c r="K12" s="37" t="s">
        <v>142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143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144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145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146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177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178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178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178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179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181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184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186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147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187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189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192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148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191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149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195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185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197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194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198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199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306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307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308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08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297" t="s">
        <v>61</v>
      </c>
      <c r="I40" s="298"/>
      <c r="J40" s="191"/>
      <c r="K40" s="299">
        <f>I38+L38</f>
        <v>108856.45000000001</v>
      </c>
      <c r="L40" s="300"/>
    </row>
    <row r="41" spans="1:17" ht="15.75" x14ac:dyDescent="0.25">
      <c r="B41" s="102"/>
      <c r="C41" s="77"/>
      <c r="D41" s="284" t="s">
        <v>62</v>
      </c>
      <c r="E41" s="284"/>
      <c r="F41" s="103">
        <f>F38-K40</f>
        <v>1098170.8900000001</v>
      </c>
      <c r="I41" s="104"/>
      <c r="J41" s="104"/>
    </row>
    <row r="42" spans="1:17" ht="15.75" x14ac:dyDescent="0.25">
      <c r="D42" s="285" t="s">
        <v>63</v>
      </c>
      <c r="E42" s="285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286" t="s">
        <v>66</v>
      </c>
      <c r="J44" s="287"/>
      <c r="K44" s="290">
        <f>F48+L46</f>
        <v>200580.19000000003</v>
      </c>
      <c r="L44" s="291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288"/>
      <c r="J45" s="289"/>
      <c r="K45" s="292"/>
      <c r="L45" s="293"/>
    </row>
    <row r="46" spans="1:17" ht="17.25" thickTop="1" thickBot="1" x14ac:dyDescent="0.3">
      <c r="C46" s="94"/>
      <c r="D46" s="294" t="s">
        <v>69</v>
      </c>
      <c r="E46" s="294"/>
      <c r="F46" s="109">
        <v>229801.74</v>
      </c>
      <c r="I46" s="295"/>
      <c r="J46" s="295"/>
      <c r="K46" s="296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276</v>
      </c>
      <c r="J47" s="193"/>
      <c r="K47" s="278">
        <f>-C4</f>
        <v>-263182.99</v>
      </c>
      <c r="L47" s="278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279"/>
      <c r="E49" s="279"/>
      <c r="F49" s="77"/>
      <c r="I49" s="280" t="s">
        <v>275</v>
      </c>
      <c r="J49" s="281"/>
      <c r="K49" s="282">
        <f>K44+K47</f>
        <v>-62602.799999999959</v>
      </c>
      <c r="L49" s="283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150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42780</v>
      </c>
      <c r="P1" s="158"/>
      <c r="T1" t="s">
        <v>64</v>
      </c>
      <c r="U1" s="154" t="s">
        <v>106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151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S3" s="151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42767</v>
      </c>
      <c r="B4" s="126" t="s">
        <v>152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90</v>
      </c>
      <c r="L4" s="130">
        <v>29580.36</v>
      </c>
      <c r="M4" s="165" t="s">
        <v>112</v>
      </c>
      <c r="N4" s="166" t="s">
        <v>114</v>
      </c>
      <c r="O4" s="167">
        <v>27424</v>
      </c>
      <c r="P4" s="168">
        <v>42766</v>
      </c>
      <c r="S4" s="151">
        <v>32848.92</v>
      </c>
      <c r="T4" s="126" t="s">
        <v>155</v>
      </c>
      <c r="U4" s="130">
        <v>32848.92</v>
      </c>
      <c r="V4" s="165"/>
      <c r="W4" s="166" t="s">
        <v>114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153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92</v>
      </c>
      <c r="L5" s="130">
        <v>42260.1</v>
      </c>
      <c r="M5" s="165"/>
      <c r="N5" s="166" t="s">
        <v>114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165</v>
      </c>
      <c r="U5" s="130">
        <v>101376.79</v>
      </c>
      <c r="V5" s="165" t="s">
        <v>112</v>
      </c>
      <c r="W5" s="166" t="s">
        <v>114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154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93</v>
      </c>
      <c r="L6" s="130">
        <v>48906.53</v>
      </c>
      <c r="M6" s="165"/>
      <c r="N6" s="166" t="s">
        <v>114</v>
      </c>
      <c r="O6" s="167">
        <v>28870.5</v>
      </c>
      <c r="P6" s="168">
        <v>42767</v>
      </c>
      <c r="S6" s="151">
        <f>34076.39+30909.44+20954.87</f>
        <v>85940.7</v>
      </c>
      <c r="T6" s="126" t="s">
        <v>171</v>
      </c>
      <c r="U6" s="130">
        <v>85940.7</v>
      </c>
      <c r="V6" s="165"/>
      <c r="W6" s="166" t="s">
        <v>114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155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94</v>
      </c>
      <c r="L7" s="130">
        <v>38425.1</v>
      </c>
      <c r="M7" s="165"/>
      <c r="N7" s="166" t="s">
        <v>114</v>
      </c>
      <c r="O7" s="167">
        <v>27608</v>
      </c>
      <c r="P7" s="168">
        <v>42768</v>
      </c>
      <c r="S7" s="151">
        <v>11484.6</v>
      </c>
      <c r="T7" s="126" t="s">
        <v>169</v>
      </c>
      <c r="U7" s="130">
        <v>11484.6</v>
      </c>
      <c r="V7" s="165"/>
      <c r="W7" s="166" t="s">
        <v>114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156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95</v>
      </c>
      <c r="L8" s="130">
        <v>23513.279999999999</v>
      </c>
      <c r="M8" s="165"/>
      <c r="N8" s="166" t="s">
        <v>114</v>
      </c>
      <c r="O8" s="167">
        <v>40478</v>
      </c>
      <c r="P8" s="168">
        <v>42769</v>
      </c>
      <c r="S8" s="151">
        <f>1279.72+17837.93</f>
        <v>19117.650000000001</v>
      </c>
      <c r="T8" s="126" t="s">
        <v>170</v>
      </c>
      <c r="U8" s="130">
        <v>19767</v>
      </c>
      <c r="V8" s="165" t="s">
        <v>203</v>
      </c>
      <c r="W8" s="166" t="s">
        <v>114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157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96</v>
      </c>
      <c r="L9" s="130">
        <v>151174.9</v>
      </c>
      <c r="M9" s="165"/>
      <c r="N9" s="166" t="s">
        <v>114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114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158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97</v>
      </c>
      <c r="L10" s="130">
        <v>62978.38</v>
      </c>
      <c r="M10" s="165"/>
      <c r="N10" s="166" t="s">
        <v>114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114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159</v>
      </c>
      <c r="C11" s="130">
        <v>40570.559999999998</v>
      </c>
      <c r="D11" s="213" t="s">
        <v>176</v>
      </c>
      <c r="E11" s="130">
        <f>16934.62+23635.94</f>
        <v>40570.559999999998</v>
      </c>
      <c r="F11" s="128">
        <f t="shared" si="0"/>
        <v>0</v>
      </c>
      <c r="J11" s="140"/>
      <c r="K11" s="126" t="s">
        <v>151</v>
      </c>
      <c r="L11" s="36">
        <v>4549.8999999999996</v>
      </c>
      <c r="M11" s="165"/>
      <c r="N11" s="166" t="s">
        <v>114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114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160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152</v>
      </c>
      <c r="L12" s="130">
        <v>1064</v>
      </c>
      <c r="M12" s="183"/>
      <c r="N12" s="184" t="s">
        <v>114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114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161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153</v>
      </c>
      <c r="L13" s="36">
        <v>6749.6</v>
      </c>
      <c r="M13" s="187"/>
      <c r="N13" s="184" t="s">
        <v>114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114</v>
      </c>
      <c r="X13" s="188"/>
      <c r="Y13" s="186"/>
    </row>
    <row r="14" spans="1:25" ht="15.75" x14ac:dyDescent="0.25">
      <c r="A14" s="129">
        <v>42777</v>
      </c>
      <c r="B14" s="126" t="s">
        <v>162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154</v>
      </c>
      <c r="L14" s="36">
        <v>20426.2</v>
      </c>
      <c r="M14" s="187"/>
      <c r="N14" s="184" t="s">
        <v>114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114</v>
      </c>
      <c r="X14" s="188"/>
      <c r="Y14" s="186"/>
    </row>
    <row r="15" spans="1:25" ht="16.5" thickBot="1" x14ac:dyDescent="0.3">
      <c r="A15" s="129">
        <v>42780</v>
      </c>
      <c r="B15" s="126" t="s">
        <v>163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156</v>
      </c>
      <c r="L15" s="130">
        <v>35977.449999999997</v>
      </c>
      <c r="M15" s="165"/>
      <c r="N15" s="184" t="s">
        <v>114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164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157</v>
      </c>
      <c r="L16" s="130">
        <v>86104.04</v>
      </c>
      <c r="M16" s="187"/>
      <c r="N16" s="184" t="s">
        <v>114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165</v>
      </c>
      <c r="C17" s="130">
        <v>146610.29999999999</v>
      </c>
      <c r="D17" s="138" t="s">
        <v>204</v>
      </c>
      <c r="E17" s="137">
        <f>45233.51+101376.79</f>
        <v>146610.29999999999</v>
      </c>
      <c r="F17" s="128">
        <f t="shared" si="0"/>
        <v>0</v>
      </c>
      <c r="K17" s="126" t="s">
        <v>158</v>
      </c>
      <c r="L17" s="130">
        <v>38879.040000000001</v>
      </c>
      <c r="M17" s="187"/>
      <c r="N17" s="184" t="s">
        <v>114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171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159</v>
      </c>
      <c r="L18" s="36">
        <v>16934.62</v>
      </c>
      <c r="M18" s="211" t="s">
        <v>126</v>
      </c>
      <c r="N18" s="206" t="s">
        <v>114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169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170</v>
      </c>
      <c r="C20" s="130">
        <v>96159</v>
      </c>
      <c r="D20" s="136" t="s">
        <v>221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173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174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175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190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106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107</v>
      </c>
      <c r="L29" s="160" t="s">
        <v>108</v>
      </c>
      <c r="M29" s="159"/>
      <c r="N29" s="161" t="s">
        <v>109</v>
      </c>
      <c r="O29" s="160" t="s">
        <v>110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114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159</v>
      </c>
      <c r="L31" s="130">
        <v>23635.94</v>
      </c>
      <c r="M31" s="165" t="s">
        <v>172</v>
      </c>
      <c r="N31" s="166" t="s">
        <v>114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160</v>
      </c>
      <c r="L32" s="130">
        <v>131945.18</v>
      </c>
      <c r="M32" s="165"/>
      <c r="N32" s="166" t="s">
        <v>114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161</v>
      </c>
      <c r="L33" s="130">
        <v>19194.599999999999</v>
      </c>
      <c r="M33" s="165"/>
      <c r="N33" s="166" t="s">
        <v>114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162</v>
      </c>
      <c r="L34" s="130">
        <v>141072.01999999999</v>
      </c>
      <c r="M34" s="165"/>
      <c r="N34" s="166" t="s">
        <v>114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163</v>
      </c>
      <c r="L35" s="130">
        <v>25712.65</v>
      </c>
      <c r="M35" s="165"/>
      <c r="N35" s="166" t="s">
        <v>114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164</v>
      </c>
      <c r="L36" s="130">
        <v>16306.1</v>
      </c>
      <c r="M36" s="165"/>
      <c r="N36" s="166" t="s">
        <v>114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165</v>
      </c>
      <c r="L37" s="130">
        <v>45233.51</v>
      </c>
      <c r="M37" s="165"/>
      <c r="N37" s="166" t="s">
        <v>114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114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114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114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98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166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98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167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168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98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180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182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105</v>
      </c>
      <c r="E67"/>
    </row>
    <row r="68" spans="1:7" x14ac:dyDescent="0.25">
      <c r="B68" s="149">
        <v>42788</v>
      </c>
      <c r="C68" s="164">
        <v>1223</v>
      </c>
      <c r="D68" t="s">
        <v>188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193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105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3" workbookViewId="0">
      <selection activeCell="J13" sqref="J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01" t="s">
        <v>264</v>
      </c>
      <c r="D1" s="301"/>
      <c r="E1" s="301"/>
      <c r="F1" s="301"/>
      <c r="G1" s="301"/>
      <c r="H1" s="301"/>
      <c r="I1" s="301"/>
      <c r="J1" s="301"/>
      <c r="K1" s="301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302" t="s">
        <v>4</v>
      </c>
      <c r="F4" s="303"/>
      <c r="I4" s="304" t="s">
        <v>5</v>
      </c>
      <c r="J4" s="305"/>
      <c r="K4" s="305"/>
      <c r="L4" s="305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202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213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214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215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217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258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217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257</v>
      </c>
      <c r="K10" s="37" t="s">
        <v>280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218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259</v>
      </c>
      <c r="K11" s="37" t="s">
        <v>281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220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307</v>
      </c>
      <c r="K12" s="37" t="s">
        <v>282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220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230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231</v>
      </c>
      <c r="K14" s="48" t="s">
        <v>234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232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233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235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236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237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238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239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240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243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219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243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244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249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249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216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249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242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255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241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260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256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261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261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268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269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270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308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08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297" t="s">
        <v>61</v>
      </c>
      <c r="I40" s="298"/>
      <c r="J40" s="216"/>
      <c r="K40" s="299">
        <f>I38+L38</f>
        <v>124117.51</v>
      </c>
      <c r="L40" s="300"/>
    </row>
    <row r="41" spans="1:17" ht="15.75" x14ac:dyDescent="0.25">
      <c r="B41" s="102"/>
      <c r="C41" s="77"/>
      <c r="D41" s="284" t="s">
        <v>62</v>
      </c>
      <c r="E41" s="284"/>
      <c r="F41" s="103">
        <f>F38-K40</f>
        <v>1030122.0600000003</v>
      </c>
      <c r="I41" s="104"/>
      <c r="J41" s="104"/>
    </row>
    <row r="42" spans="1:17" ht="15.75" x14ac:dyDescent="0.25">
      <c r="D42" s="285" t="s">
        <v>63</v>
      </c>
      <c r="E42" s="285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286" t="s">
        <v>66</v>
      </c>
      <c r="J44" s="287"/>
      <c r="K44" s="290">
        <f>F48+L46</f>
        <v>179821.11000000036</v>
      </c>
      <c r="L44" s="291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288"/>
      <c r="J45" s="289"/>
      <c r="K45" s="292"/>
      <c r="L45" s="293"/>
    </row>
    <row r="46" spans="1:17" ht="17.25" thickTop="1" thickBot="1" x14ac:dyDescent="0.3">
      <c r="C46" s="94"/>
      <c r="D46" s="294" t="s">
        <v>69</v>
      </c>
      <c r="E46" s="294"/>
      <c r="F46" s="109">
        <v>255743.74</v>
      </c>
      <c r="I46" s="295"/>
      <c r="J46" s="295"/>
      <c r="K46" s="296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277</v>
      </c>
      <c r="J47" s="218"/>
      <c r="K47" s="278">
        <f>-C4</f>
        <v>-229801.74</v>
      </c>
      <c r="L47" s="278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279"/>
      <c r="E49" s="279"/>
      <c r="F49" s="77"/>
      <c r="I49" s="280" t="s">
        <v>275</v>
      </c>
      <c r="J49" s="281"/>
      <c r="K49" s="282">
        <f>K44+K47</f>
        <v>-49980.629999999626</v>
      </c>
      <c r="L49" s="283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200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42807</v>
      </c>
      <c r="P1" s="158"/>
      <c r="T1" t="s">
        <v>64</v>
      </c>
      <c r="U1" s="154" t="s">
        <v>106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205</v>
      </c>
      <c r="C3" s="36">
        <v>12132.5</v>
      </c>
      <c r="D3" s="133" t="s">
        <v>245</v>
      </c>
      <c r="E3" s="36">
        <f>4594.6+7537.9</f>
        <v>12132.5</v>
      </c>
      <c r="F3" s="128">
        <f t="shared" ref="F3:F27" si="0"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42796</v>
      </c>
      <c r="B4" s="126" t="s">
        <v>206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170</v>
      </c>
      <c r="L4" s="130">
        <v>76392</v>
      </c>
      <c r="M4" s="165" t="s">
        <v>112</v>
      </c>
      <c r="N4" s="166" t="s">
        <v>114</v>
      </c>
      <c r="O4" s="167">
        <v>20175</v>
      </c>
      <c r="P4" s="168">
        <v>42797</v>
      </c>
      <c r="S4" s="164">
        <f>26160+18510+46566.91+40922</f>
        <v>132158.91</v>
      </c>
      <c r="T4" s="126" t="s">
        <v>226</v>
      </c>
      <c r="U4" s="130">
        <v>131511.19</v>
      </c>
      <c r="V4" s="165" t="s">
        <v>112</v>
      </c>
      <c r="W4" s="166" t="s">
        <v>114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207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173</v>
      </c>
      <c r="L5" s="130">
        <v>22916.6</v>
      </c>
      <c r="M5" s="165"/>
      <c r="N5" s="166" t="s">
        <v>114</v>
      </c>
      <c r="O5" s="167">
        <v>11187</v>
      </c>
      <c r="P5" s="168">
        <v>42793</v>
      </c>
      <c r="S5" s="164">
        <f>19357.52+9819.36+15419.02</f>
        <v>44595.9</v>
      </c>
      <c r="T5" s="126" t="s">
        <v>227</v>
      </c>
      <c r="U5" s="130">
        <v>44595.9</v>
      </c>
      <c r="V5" s="165"/>
      <c r="W5" s="166" t="s">
        <v>114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208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174</v>
      </c>
      <c r="L6" s="130">
        <v>80829.320000000007</v>
      </c>
      <c r="M6" s="165"/>
      <c r="N6" s="166" t="s">
        <v>114</v>
      </c>
      <c r="O6" s="167">
        <v>32746</v>
      </c>
      <c r="P6" s="168">
        <v>42797</v>
      </c>
      <c r="S6" s="140">
        <f>12996.72+27026.79+26992.76</f>
        <v>67016.27</v>
      </c>
      <c r="T6" s="126" t="s">
        <v>228</v>
      </c>
      <c r="U6" s="130">
        <v>67664.61</v>
      </c>
      <c r="V6" s="165" t="s">
        <v>203</v>
      </c>
      <c r="W6" s="166" t="s">
        <v>114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209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175</v>
      </c>
      <c r="L7" s="130">
        <v>102225.48</v>
      </c>
      <c r="M7" s="165"/>
      <c r="N7" s="166" t="s">
        <v>114</v>
      </c>
      <c r="O7" s="167">
        <v>32434</v>
      </c>
      <c r="P7" s="168">
        <v>42801</v>
      </c>
      <c r="S7" s="140">
        <v>800</v>
      </c>
      <c r="T7" s="126" t="s">
        <v>229</v>
      </c>
      <c r="U7" s="130">
        <v>800.8</v>
      </c>
      <c r="V7" s="165"/>
      <c r="W7" s="166" t="s">
        <v>114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210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190</v>
      </c>
      <c r="L8" s="130">
        <v>14086.5</v>
      </c>
      <c r="M8" s="165"/>
      <c r="N8" s="166" t="s">
        <v>114</v>
      </c>
      <c r="O8" s="167">
        <v>58167</v>
      </c>
      <c r="P8" s="168">
        <v>42801</v>
      </c>
      <c r="S8" s="140"/>
      <c r="T8" s="126"/>
      <c r="U8" s="130"/>
      <c r="V8" s="165"/>
      <c r="W8" s="166" t="s">
        <v>114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211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205</v>
      </c>
      <c r="L9" s="36">
        <v>4594.6000000000004</v>
      </c>
      <c r="M9" s="165" t="s">
        <v>126</v>
      </c>
      <c r="N9" s="166" t="s">
        <v>114</v>
      </c>
      <c r="O9" s="167">
        <v>25221.5</v>
      </c>
      <c r="P9" s="168">
        <v>42801</v>
      </c>
      <c r="S9" s="140"/>
      <c r="T9" s="126"/>
      <c r="U9" s="36"/>
      <c r="V9" s="165"/>
      <c r="W9" s="166" t="s">
        <v>114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212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114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114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222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114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114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223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114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114</v>
      </c>
      <c r="X12" s="185"/>
      <c r="Y12" s="186"/>
    </row>
    <row r="13" spans="1:25" ht="15.75" x14ac:dyDescent="0.25">
      <c r="A13" s="129">
        <v>42804</v>
      </c>
      <c r="B13" s="126" t="s">
        <v>224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114</v>
      </c>
      <c r="O13" s="188">
        <v>27257</v>
      </c>
      <c r="P13" s="186">
        <v>42804</v>
      </c>
      <c r="T13" s="132"/>
      <c r="U13" s="36"/>
      <c r="V13" s="187"/>
      <c r="W13" s="184" t="s">
        <v>114</v>
      </c>
      <c r="X13" s="188"/>
      <c r="Y13" s="186"/>
    </row>
    <row r="14" spans="1:25" ht="16.5" thickBot="1" x14ac:dyDescent="0.3">
      <c r="A14" s="129">
        <v>42805</v>
      </c>
      <c r="B14" s="126" t="s">
        <v>225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226</v>
      </c>
      <c r="C15" s="130">
        <v>135881.9</v>
      </c>
      <c r="D15" s="127" t="s">
        <v>262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227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228</v>
      </c>
      <c r="C17" s="130">
        <v>106205.4</v>
      </c>
      <c r="D17" s="136" t="s">
        <v>297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229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246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247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106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250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251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107</v>
      </c>
      <c r="L22" s="160" t="s">
        <v>108</v>
      </c>
      <c r="M22" s="159"/>
      <c r="N22" s="161" t="s">
        <v>109</v>
      </c>
      <c r="O22" s="160" t="s">
        <v>110</v>
      </c>
      <c r="P22" s="162"/>
    </row>
    <row r="23" spans="1:16" ht="15.75" x14ac:dyDescent="0.25">
      <c r="A23" s="134">
        <v>42822</v>
      </c>
      <c r="B23" s="126" t="s">
        <v>252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205</v>
      </c>
      <c r="L23" s="36">
        <v>7537.9</v>
      </c>
      <c r="M23" s="165" t="s">
        <v>112</v>
      </c>
      <c r="N23" s="166" t="s">
        <v>114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253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206</v>
      </c>
      <c r="L24" s="130">
        <v>11609.3</v>
      </c>
      <c r="M24" s="165"/>
      <c r="N24" s="166" t="s">
        <v>114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254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207</v>
      </c>
      <c r="L25" s="36">
        <v>30505.200000000001</v>
      </c>
      <c r="M25" s="165"/>
      <c r="N25" s="166" t="s">
        <v>114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263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208</v>
      </c>
      <c r="L26" s="36">
        <v>51011.92</v>
      </c>
      <c r="M26" s="165"/>
      <c r="N26" s="166" t="s">
        <v>114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209</v>
      </c>
      <c r="L27" s="130">
        <v>32047.62</v>
      </c>
      <c r="M27" s="165"/>
      <c r="N27" s="166" t="s">
        <v>114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210</v>
      </c>
      <c r="L28" s="130">
        <v>20043.2</v>
      </c>
      <c r="M28" s="165"/>
      <c r="N28" s="166" t="s">
        <v>114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211</v>
      </c>
      <c r="L29" s="130">
        <v>46218.04</v>
      </c>
      <c r="M29" s="165"/>
      <c r="N29" s="166" t="s">
        <v>114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212</v>
      </c>
      <c r="L30" s="130">
        <v>1339</v>
      </c>
      <c r="M30" s="165"/>
      <c r="N30" s="166" t="s">
        <v>114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222</v>
      </c>
      <c r="L31" s="130">
        <v>101899.98</v>
      </c>
      <c r="M31" s="183"/>
      <c r="N31" s="184" t="s">
        <v>114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223</v>
      </c>
      <c r="L32" s="130">
        <v>30677.4</v>
      </c>
      <c r="M32" s="224"/>
      <c r="N32" s="184" t="s">
        <v>114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224</v>
      </c>
      <c r="L33" s="130">
        <v>92913.88</v>
      </c>
      <c r="M33" s="187"/>
      <c r="N33" s="184" t="s">
        <v>114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225</v>
      </c>
      <c r="L34" s="130">
        <v>3555.2</v>
      </c>
      <c r="M34" s="187"/>
      <c r="N34" s="184" t="s">
        <v>114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226</v>
      </c>
      <c r="L35" s="130">
        <v>4370.71</v>
      </c>
      <c r="M35" s="227" t="s">
        <v>203</v>
      </c>
      <c r="N35" s="184" t="s">
        <v>114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114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114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114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114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271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100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272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105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100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100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101</v>
      </c>
      <c r="E59"/>
    </row>
    <row r="60" spans="1:7" x14ac:dyDescent="0.25">
      <c r="B60" s="149">
        <v>42812</v>
      </c>
      <c r="C60" s="140">
        <v>520</v>
      </c>
      <c r="D60" t="s">
        <v>273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100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274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101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100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4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01" t="s">
        <v>265</v>
      </c>
      <c r="D1" s="301"/>
      <c r="E1" s="301"/>
      <c r="F1" s="301"/>
      <c r="G1" s="301"/>
      <c r="H1" s="301"/>
      <c r="I1" s="301"/>
      <c r="J1" s="301"/>
      <c r="K1" s="301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302" t="s">
        <v>4</v>
      </c>
      <c r="F4" s="303"/>
      <c r="I4" s="304" t="s">
        <v>5</v>
      </c>
      <c r="J4" s="305"/>
      <c r="K4" s="305"/>
      <c r="L4" s="305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278</v>
      </c>
      <c r="E5" s="20">
        <v>42826</v>
      </c>
      <c r="F5" s="32">
        <v>50718.19</v>
      </c>
      <c r="G5" s="22"/>
      <c r="H5" s="23">
        <v>42826</v>
      </c>
      <c r="I5" s="262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298</v>
      </c>
      <c r="E6" s="20">
        <v>42827</v>
      </c>
      <c r="F6" s="32">
        <v>42075.85</v>
      </c>
      <c r="G6" s="33"/>
      <c r="H6" s="23">
        <v>42827</v>
      </c>
      <c r="I6" s="261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299</v>
      </c>
      <c r="E7" s="20">
        <v>42828</v>
      </c>
      <c r="F7" s="32">
        <v>22012.45</v>
      </c>
      <c r="G7" s="22"/>
      <c r="H7" s="23">
        <v>42828</v>
      </c>
      <c r="I7" s="261">
        <v>100</v>
      </c>
      <c r="J7" s="36"/>
      <c r="K7" s="40" t="s">
        <v>132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300</v>
      </c>
      <c r="E8" s="20">
        <v>42829</v>
      </c>
      <c r="F8" s="32">
        <v>20061.03</v>
      </c>
      <c r="G8" s="22"/>
      <c r="H8" s="23">
        <v>42829</v>
      </c>
      <c r="I8" s="261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301</v>
      </c>
      <c r="E9" s="20">
        <v>42830</v>
      </c>
      <c r="F9" s="32">
        <v>34435.54</v>
      </c>
      <c r="G9" s="22"/>
      <c r="H9" s="23">
        <v>42830</v>
      </c>
      <c r="I9" s="261">
        <v>100</v>
      </c>
      <c r="J9" s="42" t="s">
        <v>308</v>
      </c>
      <c r="K9" s="37" t="s">
        <v>284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302</v>
      </c>
      <c r="E10" s="20">
        <v>42831</v>
      </c>
      <c r="F10" s="32">
        <v>27976.73</v>
      </c>
      <c r="G10" s="22"/>
      <c r="H10" s="23">
        <v>42831</v>
      </c>
      <c r="I10" s="261">
        <v>100</v>
      </c>
      <c r="J10" s="42" t="s">
        <v>309</v>
      </c>
      <c r="K10" s="37" t="s">
        <v>285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303</v>
      </c>
      <c r="E11" s="20">
        <v>42832</v>
      </c>
      <c r="F11" s="32">
        <v>34781.370000000003</v>
      </c>
      <c r="G11" s="22"/>
      <c r="H11" s="23">
        <v>42832</v>
      </c>
      <c r="I11" s="261">
        <v>184</v>
      </c>
      <c r="J11" s="42" t="s">
        <v>328</v>
      </c>
      <c r="K11" s="37" t="s">
        <v>286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304</v>
      </c>
      <c r="E12" s="20">
        <v>42833</v>
      </c>
      <c r="F12" s="32">
        <v>50708.5</v>
      </c>
      <c r="G12" s="22"/>
      <c r="H12" s="23">
        <v>42833</v>
      </c>
      <c r="I12" s="261">
        <v>100</v>
      </c>
      <c r="J12" s="42" t="s">
        <v>336</v>
      </c>
      <c r="K12" s="37" t="s">
        <v>287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310</v>
      </c>
      <c r="E13" s="20">
        <v>42834</v>
      </c>
      <c r="F13" s="32">
        <v>43480.78</v>
      </c>
      <c r="G13" s="22"/>
      <c r="H13" s="23">
        <v>42834</v>
      </c>
      <c r="I13" s="261">
        <v>400</v>
      </c>
      <c r="J13" s="42" t="s">
        <v>364</v>
      </c>
      <c r="K13" s="37" t="s">
        <v>27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311</v>
      </c>
      <c r="E14" s="20">
        <v>42835</v>
      </c>
      <c r="F14" s="32">
        <v>23488.07</v>
      </c>
      <c r="G14" s="22"/>
      <c r="H14" s="23">
        <v>42835</v>
      </c>
      <c r="I14" s="261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312</v>
      </c>
      <c r="E15" s="20">
        <v>42836</v>
      </c>
      <c r="F15" s="32">
        <v>32968.19</v>
      </c>
      <c r="G15" s="22"/>
      <c r="H15" s="23">
        <v>42836</v>
      </c>
      <c r="I15" s="261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322</v>
      </c>
      <c r="E16" s="20">
        <v>42837</v>
      </c>
      <c r="F16" s="32">
        <v>33997.33</v>
      </c>
      <c r="G16" s="22"/>
      <c r="H16" s="23">
        <v>42837</v>
      </c>
      <c r="I16" s="261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323</v>
      </c>
      <c r="E17" s="20">
        <v>42838</v>
      </c>
      <c r="F17" s="32">
        <v>67250.62</v>
      </c>
      <c r="G17" s="22"/>
      <c r="H17" s="23">
        <v>42838</v>
      </c>
      <c r="I17" s="261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3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324</v>
      </c>
      <c r="E19" s="20">
        <v>42840</v>
      </c>
      <c r="F19" s="32">
        <v>90681.63</v>
      </c>
      <c r="G19" s="22"/>
      <c r="H19" s="23">
        <v>42840</v>
      </c>
      <c r="I19" s="261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325</v>
      </c>
      <c r="E20" s="20">
        <v>42841</v>
      </c>
      <c r="F20" s="32">
        <v>52859.51</v>
      </c>
      <c r="G20" s="22"/>
      <c r="H20" s="23">
        <v>42841</v>
      </c>
      <c r="I20" s="265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329</v>
      </c>
      <c r="E21" s="20">
        <v>42842</v>
      </c>
      <c r="F21" s="32">
        <v>42308.47</v>
      </c>
      <c r="G21" s="22"/>
      <c r="H21" s="23">
        <v>42842</v>
      </c>
      <c r="I21" s="26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330</v>
      </c>
      <c r="E22" s="20">
        <v>42843</v>
      </c>
      <c r="F22" s="32">
        <v>45524.23</v>
      </c>
      <c r="G22" s="22"/>
      <c r="H22" s="23">
        <v>42843</v>
      </c>
      <c r="I22" s="265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331</v>
      </c>
      <c r="E23" s="20">
        <v>42844</v>
      </c>
      <c r="F23" s="32">
        <v>46197.01</v>
      </c>
      <c r="G23" s="22"/>
      <c r="H23" s="23">
        <v>42844</v>
      </c>
      <c r="I23" s="265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332</v>
      </c>
      <c r="E24" s="20">
        <v>42845</v>
      </c>
      <c r="F24" s="32">
        <v>34433.69</v>
      </c>
      <c r="G24" s="22"/>
      <c r="H24" s="23">
        <v>42845</v>
      </c>
      <c r="I24" s="265">
        <v>100</v>
      </c>
      <c r="J24" s="42"/>
      <c r="K24" s="264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333</v>
      </c>
      <c r="E25" s="20">
        <v>42846</v>
      </c>
      <c r="F25" s="32">
        <v>80403.100000000006</v>
      </c>
      <c r="G25" s="22"/>
      <c r="H25" s="23">
        <v>42846</v>
      </c>
      <c r="I25" s="265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334</v>
      </c>
      <c r="E26" s="20">
        <v>42847</v>
      </c>
      <c r="F26" s="32">
        <v>67967.37</v>
      </c>
      <c r="G26" s="22"/>
      <c r="H26" s="23">
        <v>42847</v>
      </c>
      <c r="I26" s="26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337</v>
      </c>
      <c r="E27" s="20">
        <v>42848</v>
      </c>
      <c r="F27" s="32">
        <v>51527.4</v>
      </c>
      <c r="G27" s="22"/>
      <c r="H27" s="23">
        <v>42848</v>
      </c>
      <c r="I27" s="265">
        <v>400</v>
      </c>
      <c r="J27" s="36"/>
      <c r="K27" s="64" t="s">
        <v>288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338</v>
      </c>
      <c r="E28" s="20">
        <v>42849</v>
      </c>
      <c r="F28" s="32">
        <v>29862.21</v>
      </c>
      <c r="G28" s="22"/>
      <c r="H28" s="23">
        <v>42849</v>
      </c>
      <c r="I28" s="265">
        <v>100</v>
      </c>
      <c r="J28" s="36"/>
      <c r="K28" s="64" t="s">
        <v>326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342</v>
      </c>
      <c r="E29" s="20">
        <v>42850</v>
      </c>
      <c r="F29" s="32">
        <v>29190.85</v>
      </c>
      <c r="G29" s="22"/>
      <c r="H29" s="23">
        <v>42850</v>
      </c>
      <c r="I29" s="265">
        <v>128</v>
      </c>
      <c r="J29" s="36"/>
      <c r="K29" s="64" t="s">
        <v>327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343</v>
      </c>
      <c r="E30" s="20">
        <v>42851</v>
      </c>
      <c r="F30" s="32">
        <v>40786.36</v>
      </c>
      <c r="G30" s="22"/>
      <c r="H30" s="23">
        <v>42851</v>
      </c>
      <c r="I30" s="265">
        <v>874.88</v>
      </c>
      <c r="J30" s="63"/>
      <c r="K30" s="64" t="s">
        <v>335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344</v>
      </c>
      <c r="E31" s="20">
        <v>42852</v>
      </c>
      <c r="F31" s="32">
        <v>30557.47</v>
      </c>
      <c r="G31" s="22"/>
      <c r="H31" s="23">
        <v>42852</v>
      </c>
      <c r="I31" s="265">
        <v>220</v>
      </c>
      <c r="J31" s="42"/>
      <c r="K31" s="66" t="s">
        <v>365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362</v>
      </c>
      <c r="E32" s="20">
        <v>42853</v>
      </c>
      <c r="F32" s="32">
        <v>59450.96</v>
      </c>
      <c r="G32" s="22"/>
      <c r="H32" s="23">
        <v>42853</v>
      </c>
      <c r="I32" s="26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363</v>
      </c>
      <c r="E33" s="20">
        <v>42854</v>
      </c>
      <c r="F33" s="32">
        <v>69737.649999999994</v>
      </c>
      <c r="G33" s="22"/>
      <c r="H33" s="23">
        <v>42854</v>
      </c>
      <c r="I33" s="265">
        <v>326.06</v>
      </c>
      <c r="J33" s="36"/>
      <c r="K33" s="69"/>
      <c r="L33" s="306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5">
        <v>770</v>
      </c>
      <c r="J34" s="36"/>
      <c r="K34" s="69"/>
      <c r="L34" s="307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308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08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297" t="s">
        <v>61</v>
      </c>
      <c r="I40" s="298"/>
      <c r="J40" s="228"/>
      <c r="K40" s="299">
        <f>I38+L38</f>
        <v>126959.65</v>
      </c>
      <c r="L40" s="300"/>
    </row>
    <row r="41" spans="1:17" ht="15.75" x14ac:dyDescent="0.25">
      <c r="B41" s="102"/>
      <c r="C41" s="77"/>
      <c r="D41" s="284" t="s">
        <v>62</v>
      </c>
      <c r="E41" s="284"/>
      <c r="F41" s="103">
        <f>F38-K40</f>
        <v>1172474.46</v>
      </c>
      <c r="I41" s="104"/>
      <c r="J41" s="104"/>
    </row>
    <row r="42" spans="1:17" ht="15.75" x14ac:dyDescent="0.25">
      <c r="D42" s="285" t="s">
        <v>63</v>
      </c>
      <c r="E42" s="285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286" t="s">
        <v>66</v>
      </c>
      <c r="J44" s="287"/>
      <c r="K44" s="290">
        <f>F48+L46</f>
        <v>199961.28999999986</v>
      </c>
      <c r="L44" s="291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288"/>
      <c r="J45" s="289"/>
      <c r="K45" s="292"/>
      <c r="L45" s="293"/>
    </row>
    <row r="46" spans="1:17" ht="17.25" thickTop="1" thickBot="1" x14ac:dyDescent="0.3">
      <c r="C46" s="94"/>
      <c r="D46" s="294" t="s">
        <v>69</v>
      </c>
      <c r="E46" s="294"/>
      <c r="F46" s="109">
        <v>190939.59</v>
      </c>
      <c r="I46" s="295"/>
      <c r="J46" s="295"/>
      <c r="K46" s="296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276</v>
      </c>
      <c r="J47" s="230"/>
      <c r="K47" s="278">
        <f>-C4</f>
        <v>-255743.74</v>
      </c>
      <c r="L47" s="278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279"/>
      <c r="E49" s="279"/>
      <c r="F49" s="77"/>
      <c r="I49" s="280" t="s">
        <v>275</v>
      </c>
      <c r="J49" s="281"/>
      <c r="K49" s="282">
        <f>K44+K47</f>
        <v>-55782.450000000128</v>
      </c>
      <c r="L49" s="283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266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34">
        <v>42838</v>
      </c>
      <c r="P1" s="158"/>
      <c r="U1" t="s">
        <v>64</v>
      </c>
      <c r="V1" s="154" t="s">
        <v>106</v>
      </c>
      <c r="W1" s="155"/>
      <c r="X1" s="156"/>
      <c r="Y1" s="243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296</v>
      </c>
      <c r="C3" s="36">
        <v>82596.3</v>
      </c>
      <c r="D3" s="133" t="s">
        <v>339</v>
      </c>
      <c r="E3" s="36">
        <f>55014.6+27581.7</f>
        <v>82596.3</v>
      </c>
      <c r="F3" s="128">
        <f t="shared" ref="F3:F25" si="0"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42828</v>
      </c>
      <c r="B4" s="126" t="s">
        <v>267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228</v>
      </c>
      <c r="L4" s="36">
        <v>38540.79</v>
      </c>
      <c r="M4" s="165" t="s">
        <v>112</v>
      </c>
      <c r="N4" s="166" t="s">
        <v>114</v>
      </c>
      <c r="O4" s="167">
        <v>29315</v>
      </c>
      <c r="P4" s="168">
        <v>42824</v>
      </c>
      <c r="T4" s="164">
        <v>13729</v>
      </c>
      <c r="U4" s="126" t="s">
        <v>305</v>
      </c>
      <c r="V4" s="130">
        <v>13729</v>
      </c>
      <c r="W4" s="165"/>
      <c r="X4" s="166" t="s">
        <v>114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289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246</v>
      </c>
      <c r="L5" s="130">
        <v>129251.8</v>
      </c>
      <c r="M5" s="165"/>
      <c r="N5" s="166" t="s">
        <v>114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318</v>
      </c>
      <c r="V5" s="130">
        <v>21092.53</v>
      </c>
      <c r="W5" s="165" t="s">
        <v>112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290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247</v>
      </c>
      <c r="L6" s="130">
        <v>17182.400000000001</v>
      </c>
      <c r="M6" s="165"/>
      <c r="N6" s="166" t="s">
        <v>114</v>
      </c>
      <c r="O6" s="167">
        <v>8115</v>
      </c>
      <c r="P6" s="168">
        <v>42811</v>
      </c>
      <c r="T6" s="140">
        <v>31250.560000000001</v>
      </c>
      <c r="U6" s="126" t="s">
        <v>319</v>
      </c>
      <c r="V6" s="130">
        <v>31250.560000000001</v>
      </c>
      <c r="W6" s="165"/>
      <c r="X6" s="166" t="s">
        <v>114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291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250</v>
      </c>
      <c r="L7" s="130">
        <v>30839.119999999999</v>
      </c>
      <c r="M7" s="165"/>
      <c r="N7" s="166" t="s">
        <v>114</v>
      </c>
      <c r="O7" s="167">
        <v>3352.3</v>
      </c>
      <c r="P7" s="168">
        <v>42824</v>
      </c>
      <c r="T7" s="140">
        <f>1014.78+28509.12</f>
        <v>29523.899999999998</v>
      </c>
      <c r="U7" s="126" t="s">
        <v>320</v>
      </c>
      <c r="V7" s="130">
        <v>29523.9</v>
      </c>
      <c r="W7" s="165"/>
      <c r="X7" s="166" t="s">
        <v>114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292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251</v>
      </c>
      <c r="L8" s="130">
        <v>87604.800000000003</v>
      </c>
      <c r="M8" s="165"/>
      <c r="N8" s="166" t="s">
        <v>114</v>
      </c>
      <c r="O8" s="167">
        <v>11599.5</v>
      </c>
      <c r="P8" s="168">
        <v>42822</v>
      </c>
      <c r="T8" s="164">
        <v>1828.5</v>
      </c>
      <c r="U8" s="126" t="s">
        <v>321</v>
      </c>
      <c r="V8" s="130">
        <v>2573.41</v>
      </c>
      <c r="W8" s="165" t="s">
        <v>126</v>
      </c>
      <c r="X8" s="166" t="s">
        <v>114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293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252</v>
      </c>
      <c r="L9" s="130">
        <v>31892</v>
      </c>
      <c r="M9" s="165"/>
      <c r="N9" s="166" t="s">
        <v>114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114</v>
      </c>
      <c r="Y9" s="167">
        <v>0</v>
      </c>
      <c r="Z9" s="168"/>
    </row>
    <row r="10" spans="1:26" ht="15.75" x14ac:dyDescent="0.25">
      <c r="A10" s="129">
        <v>42836</v>
      </c>
      <c r="B10" s="126" t="s">
        <v>294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253</v>
      </c>
      <c r="L10" s="130">
        <v>95225.69</v>
      </c>
      <c r="M10" s="165"/>
      <c r="N10" s="166" t="s">
        <v>114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114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305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254</v>
      </c>
      <c r="L11" s="130">
        <v>8247.4</v>
      </c>
      <c r="M11" s="165"/>
      <c r="N11" s="166" t="s">
        <v>114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114</v>
      </c>
      <c r="Y11" s="244">
        <v>0</v>
      </c>
      <c r="Z11" s="186"/>
    </row>
    <row r="12" spans="1:26" ht="16.5" thickBot="1" x14ac:dyDescent="0.3">
      <c r="A12" s="129">
        <v>42838</v>
      </c>
      <c r="B12" s="126" t="s">
        <v>306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263</v>
      </c>
      <c r="L12" s="130">
        <v>4087.2</v>
      </c>
      <c r="M12" s="183"/>
      <c r="N12" s="184" t="s">
        <v>114</v>
      </c>
      <c r="O12" s="185">
        <v>22423.5</v>
      </c>
      <c r="P12" s="186">
        <v>42829</v>
      </c>
      <c r="T12" s="251">
        <f>SUM(T4:T11)</f>
        <v>98169.349999999991</v>
      </c>
      <c r="U12" s="252"/>
      <c r="V12" s="257">
        <f>SUM(V4:V11)</f>
        <v>98169.4</v>
      </c>
      <c r="W12" s="253"/>
      <c r="X12" s="254"/>
      <c r="Y12" s="255">
        <f>SUM(Y4:Y11)</f>
        <v>98169.4</v>
      </c>
      <c r="Z12" s="256"/>
    </row>
    <row r="13" spans="1:26" ht="15.75" x14ac:dyDescent="0.25">
      <c r="A13" s="129">
        <v>42838</v>
      </c>
      <c r="B13" s="126" t="s">
        <v>313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296</v>
      </c>
      <c r="L13" s="36">
        <v>55014.6</v>
      </c>
      <c r="M13" s="235" t="s">
        <v>126</v>
      </c>
      <c r="N13" s="184" t="s">
        <v>114</v>
      </c>
      <c r="O13" s="225">
        <v>19216</v>
      </c>
      <c r="P13" s="186">
        <v>42830</v>
      </c>
      <c r="T13" s="151"/>
      <c r="U13" s="176"/>
      <c r="V13" s="36"/>
      <c r="W13" s="247"/>
      <c r="X13" s="245"/>
      <c r="Y13" s="248"/>
      <c r="Z13" s="246"/>
    </row>
    <row r="14" spans="1:26" ht="15.75" x14ac:dyDescent="0.25">
      <c r="A14" s="129">
        <v>42841</v>
      </c>
      <c r="B14" s="126" t="s">
        <v>315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114</v>
      </c>
      <c r="O14" s="188">
        <v>36084</v>
      </c>
      <c r="P14" s="186">
        <v>42831</v>
      </c>
      <c r="T14" s="151"/>
      <c r="U14" s="176"/>
      <c r="V14" s="36"/>
      <c r="W14" s="100"/>
      <c r="X14" s="245"/>
      <c r="Y14" s="248"/>
      <c r="Z14" s="246"/>
    </row>
    <row r="15" spans="1:26" ht="15.75" x14ac:dyDescent="0.25">
      <c r="A15" s="129">
        <v>42843</v>
      </c>
      <c r="B15" s="126" t="s">
        <v>314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295</v>
      </c>
      <c r="O15" s="188">
        <v>11671.5</v>
      </c>
      <c r="P15" s="186">
        <v>42829</v>
      </c>
      <c r="T15" s="151"/>
      <c r="U15" s="176"/>
      <c r="V15" s="36"/>
      <c r="W15" s="100"/>
      <c r="X15" s="245"/>
      <c r="Y15" s="248"/>
      <c r="Z15" s="246"/>
    </row>
    <row r="16" spans="1:26" ht="15.75" x14ac:dyDescent="0.25">
      <c r="A16" s="129">
        <v>42844</v>
      </c>
      <c r="B16" s="126" t="s">
        <v>316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114</v>
      </c>
      <c r="O16" s="188">
        <v>27877</v>
      </c>
      <c r="P16" s="186">
        <v>42832</v>
      </c>
      <c r="T16" s="151"/>
      <c r="U16" s="176"/>
      <c r="V16" s="36"/>
      <c r="W16" s="247"/>
      <c r="X16" s="245"/>
      <c r="Y16" s="248"/>
      <c r="Z16" s="246"/>
    </row>
    <row r="17" spans="1:26" ht="15.75" x14ac:dyDescent="0.25">
      <c r="A17" s="129">
        <v>42844</v>
      </c>
      <c r="B17" s="126" t="s">
        <v>317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114</v>
      </c>
      <c r="O17" s="188">
        <v>33295</v>
      </c>
      <c r="P17" s="186">
        <v>42835</v>
      </c>
      <c r="T17" s="151"/>
      <c r="U17" s="176"/>
      <c r="V17" s="36"/>
      <c r="W17" s="100"/>
      <c r="X17" s="245"/>
      <c r="Y17" s="248"/>
      <c r="Z17" s="246"/>
    </row>
    <row r="18" spans="1:26" ht="15.75" x14ac:dyDescent="0.25">
      <c r="A18" s="129">
        <v>42845</v>
      </c>
      <c r="B18" s="126" t="s">
        <v>318</v>
      </c>
      <c r="C18" s="130">
        <v>24565.8</v>
      </c>
      <c r="D18" s="127" t="s">
        <v>345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114</v>
      </c>
      <c r="O18" s="188">
        <v>49848.5</v>
      </c>
      <c r="P18" s="186">
        <v>42835</v>
      </c>
      <c r="T18" s="151"/>
      <c r="U18" s="176"/>
      <c r="V18" s="36"/>
      <c r="W18" s="100"/>
      <c r="X18" s="245"/>
      <c r="Y18" s="248"/>
      <c r="Z18" s="246"/>
    </row>
    <row r="19" spans="1:26" ht="15.75" x14ac:dyDescent="0.25">
      <c r="A19" s="129">
        <v>42845</v>
      </c>
      <c r="B19" s="126" t="s">
        <v>319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114</v>
      </c>
      <c r="O19" s="188">
        <v>500</v>
      </c>
      <c r="P19" s="186">
        <v>42837</v>
      </c>
      <c r="T19" s="151"/>
      <c r="U19" s="176"/>
      <c r="V19" s="36"/>
      <c r="W19" s="247"/>
      <c r="X19" s="245"/>
      <c r="Y19" s="248"/>
      <c r="Z19" s="246"/>
    </row>
    <row r="20" spans="1:26" ht="15.75" x14ac:dyDescent="0.25">
      <c r="A20" s="129">
        <v>42846</v>
      </c>
      <c r="B20" s="126" t="s">
        <v>320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114</v>
      </c>
      <c r="O20" s="188">
        <v>40123</v>
      </c>
      <c r="P20" s="186">
        <v>42835</v>
      </c>
      <c r="T20" s="151"/>
      <c r="U20" s="176"/>
      <c r="V20" s="36"/>
      <c r="W20" s="100"/>
      <c r="X20" s="245"/>
      <c r="Y20" s="248"/>
      <c r="Z20" s="246"/>
    </row>
    <row r="21" spans="1:26" ht="15.75" x14ac:dyDescent="0.25">
      <c r="A21" s="129">
        <v>42847</v>
      </c>
      <c r="B21" s="126" t="s">
        <v>321</v>
      </c>
      <c r="C21" s="130">
        <v>111920.95</v>
      </c>
      <c r="D21" s="269" t="s">
        <v>385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114</v>
      </c>
      <c r="O21" s="188">
        <v>24963.5</v>
      </c>
      <c r="P21" s="186">
        <v>42837</v>
      </c>
      <c r="T21" s="151"/>
      <c r="U21" s="100"/>
      <c r="V21" s="100"/>
      <c r="W21" s="100"/>
      <c r="X21" s="245"/>
      <c r="Y21" s="248"/>
      <c r="Z21" s="246"/>
    </row>
    <row r="22" spans="1:26" ht="15.75" x14ac:dyDescent="0.25">
      <c r="A22" s="236">
        <v>42849</v>
      </c>
      <c r="B22" s="126" t="s">
        <v>340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114</v>
      </c>
      <c r="O22" s="188">
        <v>30103</v>
      </c>
      <c r="P22" s="186">
        <v>42837</v>
      </c>
      <c r="T22" s="249"/>
      <c r="U22" s="100"/>
      <c r="V22" s="100"/>
      <c r="W22" s="100"/>
      <c r="X22" s="245"/>
      <c r="Y22" s="248"/>
      <c r="Z22" s="246"/>
    </row>
    <row r="23" spans="1:26" ht="16.5" thickBot="1" x14ac:dyDescent="0.3">
      <c r="A23" s="236">
        <v>42852</v>
      </c>
      <c r="B23" s="126" t="s">
        <v>341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114</v>
      </c>
      <c r="O23" s="221">
        <v>0</v>
      </c>
      <c r="P23" s="222"/>
      <c r="T23" s="177"/>
      <c r="U23" s="100"/>
      <c r="V23" s="100"/>
      <c r="W23" s="100"/>
      <c r="X23" s="245"/>
      <c r="Y23" s="248"/>
      <c r="Z23" s="246"/>
    </row>
    <row r="24" spans="1:26" ht="17.25" thickTop="1" thickBot="1" x14ac:dyDescent="0.3">
      <c r="A24" s="236">
        <v>42854</v>
      </c>
      <c r="B24" s="126" t="s">
        <v>346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50"/>
      <c r="Z24" s="181"/>
    </row>
    <row r="25" spans="1:26" ht="15.75" thickBot="1" x14ac:dyDescent="0.3">
      <c r="A25" s="142">
        <v>42853</v>
      </c>
      <c r="B25" s="143" t="s">
        <v>347</v>
      </c>
      <c r="C25" s="144">
        <v>6681.15</v>
      </c>
      <c r="D25" s="268">
        <v>42868</v>
      </c>
      <c r="E25" s="270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106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107</v>
      </c>
      <c r="L31" s="160" t="s">
        <v>108</v>
      </c>
      <c r="M31" s="159"/>
      <c r="N31" s="161" t="s">
        <v>109</v>
      </c>
      <c r="O31" s="160" t="s">
        <v>110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296</v>
      </c>
      <c r="L32" s="36">
        <v>27581.7</v>
      </c>
      <c r="M32" s="165" t="s">
        <v>112</v>
      </c>
      <c r="N32" s="166" t="s">
        <v>114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267</v>
      </c>
      <c r="L33" s="130">
        <v>21741.4</v>
      </c>
      <c r="M33" s="165"/>
      <c r="N33" s="166" t="s">
        <v>114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289</v>
      </c>
      <c r="L34" s="36">
        <v>2856</v>
      </c>
      <c r="M34" s="165"/>
      <c r="N34" s="166" t="s">
        <v>114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290</v>
      </c>
      <c r="L35" s="36">
        <v>105882.12</v>
      </c>
      <c r="M35" s="165"/>
      <c r="N35" s="166" t="s">
        <v>114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291</v>
      </c>
      <c r="L36" s="130">
        <v>7179</v>
      </c>
      <c r="M36" s="165"/>
      <c r="N36" s="166" t="s">
        <v>114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292</v>
      </c>
      <c r="L37" s="130">
        <v>121549.99</v>
      </c>
      <c r="M37" s="165"/>
      <c r="N37" s="166" t="s">
        <v>114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279</v>
      </c>
      <c r="F38"/>
      <c r="G38"/>
      <c r="J38" s="140">
        <v>25086.09</v>
      </c>
      <c r="K38" s="126" t="s">
        <v>293</v>
      </c>
      <c r="L38" s="130">
        <v>25086.9</v>
      </c>
      <c r="M38" s="165"/>
      <c r="N38" s="166" t="s">
        <v>114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294</v>
      </c>
      <c r="L39" s="130">
        <v>27355</v>
      </c>
      <c r="M39" s="165"/>
      <c r="N39" s="166" t="s">
        <v>114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114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306</v>
      </c>
      <c r="L41" s="130">
        <v>118168.98</v>
      </c>
      <c r="M41" s="235"/>
      <c r="N41" s="184" t="s">
        <v>114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105</v>
      </c>
      <c r="F42"/>
      <c r="G42"/>
      <c r="J42" s="151">
        <f>24759.82+6157</f>
        <v>30916.82</v>
      </c>
      <c r="K42" s="126" t="s">
        <v>313</v>
      </c>
      <c r="L42" s="130">
        <v>30916.799999999999</v>
      </c>
      <c r="M42" s="187"/>
      <c r="N42" s="184" t="s">
        <v>114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315</v>
      </c>
      <c r="L43" s="130">
        <v>33333.699999999997</v>
      </c>
      <c r="M43" s="187"/>
      <c r="N43" s="184" t="s">
        <v>114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366</v>
      </c>
      <c r="F44"/>
      <c r="G44"/>
      <c r="J44" s="151">
        <v>15951.56</v>
      </c>
      <c r="K44" s="126" t="s">
        <v>314</v>
      </c>
      <c r="L44" s="130">
        <v>15851.56</v>
      </c>
      <c r="M44" s="227"/>
      <c r="N44" s="184" t="s">
        <v>114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168</v>
      </c>
      <c r="F45"/>
      <c r="G45"/>
      <c r="J45" s="151">
        <f>39757.5+26254.8</f>
        <v>66012.3</v>
      </c>
      <c r="K45" s="126" t="s">
        <v>316</v>
      </c>
      <c r="L45" s="130">
        <v>66012.38</v>
      </c>
      <c r="M45" s="187"/>
      <c r="N45" s="184" t="s">
        <v>114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317</v>
      </c>
      <c r="L46" s="130">
        <v>8681.7000000000007</v>
      </c>
      <c r="M46" s="187"/>
      <c r="N46" s="184" t="s">
        <v>114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318</v>
      </c>
      <c r="L47" s="130">
        <v>3473.27</v>
      </c>
      <c r="M47" s="227" t="s">
        <v>126</v>
      </c>
      <c r="N47" s="184" t="s">
        <v>114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367</v>
      </c>
      <c r="E48"/>
      <c r="F48"/>
      <c r="G48"/>
      <c r="J48" s="151"/>
      <c r="K48" s="126"/>
      <c r="L48" s="130">
        <v>0</v>
      </c>
      <c r="M48" s="187"/>
      <c r="N48" s="184" t="s">
        <v>114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114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114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114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98</v>
      </c>
      <c r="E54"/>
    </row>
    <row r="55" spans="1:16" x14ac:dyDescent="0.25">
      <c r="B55" s="149">
        <v>42843</v>
      </c>
      <c r="C55" s="140">
        <v>461.44</v>
      </c>
      <c r="D55" t="s">
        <v>105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98</v>
      </c>
      <c r="E57"/>
    </row>
    <row r="58" spans="1:16" x14ac:dyDescent="0.25">
      <c r="B58" s="149">
        <v>42846</v>
      </c>
      <c r="C58" s="140">
        <v>1040</v>
      </c>
      <c r="D58" t="s">
        <v>168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98</v>
      </c>
    </row>
    <row r="62" spans="1:16" x14ac:dyDescent="0.25">
      <c r="B62" s="149">
        <v>42850</v>
      </c>
      <c r="C62" s="140">
        <v>362.6</v>
      </c>
      <c r="D62" s="22" t="s">
        <v>105</v>
      </c>
    </row>
    <row r="63" spans="1:16" x14ac:dyDescent="0.25">
      <c r="B63" s="149">
        <v>42851</v>
      </c>
      <c r="C63" s="140">
        <v>780</v>
      </c>
      <c r="D63" s="22" t="s">
        <v>168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98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12" workbookViewId="0">
      <selection activeCell="C29" sqref="C2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01" t="s">
        <v>353</v>
      </c>
      <c r="D1" s="301"/>
      <c r="E1" s="301"/>
      <c r="F1" s="301"/>
      <c r="G1" s="301"/>
      <c r="H1" s="301"/>
      <c r="I1" s="301"/>
      <c r="J1" s="301"/>
      <c r="K1" s="301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302" t="s">
        <v>4</v>
      </c>
      <c r="F4" s="303"/>
      <c r="I4" s="304" t="s">
        <v>5</v>
      </c>
      <c r="J4" s="305"/>
      <c r="K4" s="305"/>
      <c r="L4" s="305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368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370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370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375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377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386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378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387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380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409</v>
      </c>
      <c r="K11" s="37" t="s">
        <v>350</v>
      </c>
      <c r="L11" s="271">
        <v>1850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381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/>
      <c r="K12" s="37" t="s">
        <v>351</v>
      </c>
      <c r="L12" s="32">
        <v>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382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383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376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384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6">
        <v>42860</v>
      </c>
      <c r="K15" s="49" t="s">
        <v>396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395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399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400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401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402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403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404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405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7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406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407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410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411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/>
      <c r="D27" s="238"/>
      <c r="E27" s="20">
        <v>42878</v>
      </c>
      <c r="F27" s="32"/>
      <c r="G27" s="22"/>
      <c r="H27" s="23">
        <v>42878</v>
      </c>
      <c r="I27" s="55"/>
      <c r="J27" s="36"/>
      <c r="K27" s="64" t="s">
        <v>397</v>
      </c>
      <c r="L27" s="51">
        <v>3500</v>
      </c>
      <c r="M27" s="39">
        <v>0</v>
      </c>
      <c r="N27" s="35"/>
      <c r="O27" s="22"/>
      <c r="P27" s="22"/>
      <c r="Q27" s="22"/>
    </row>
    <row r="28" spans="1:18" ht="15.75" thickBot="1" x14ac:dyDescent="0.3">
      <c r="A28" s="16"/>
      <c r="B28" s="17">
        <v>42879</v>
      </c>
      <c r="C28" s="30"/>
      <c r="D28" s="238"/>
      <c r="E28" s="20">
        <v>42879</v>
      </c>
      <c r="F28" s="32"/>
      <c r="G28" s="22"/>
      <c r="H28" s="23">
        <v>42879</v>
      </c>
      <c r="I28" s="55"/>
      <c r="J28" s="36"/>
      <c r="K28" s="64" t="s">
        <v>398</v>
      </c>
      <c r="L28" s="51">
        <v>3500</v>
      </c>
      <c r="M28" s="39">
        <v>0</v>
      </c>
      <c r="N28" s="35"/>
      <c r="O28" s="22"/>
      <c r="P28" s="22"/>
      <c r="Q28" s="22"/>
    </row>
    <row r="29" spans="1:18" ht="15.75" thickBot="1" x14ac:dyDescent="0.3">
      <c r="A29" s="16"/>
      <c r="B29" s="17">
        <v>42880</v>
      </c>
      <c r="C29" s="30"/>
      <c r="D29" s="238"/>
      <c r="E29" s="20">
        <v>42880</v>
      </c>
      <c r="F29" s="32"/>
      <c r="G29" s="22"/>
      <c r="H29" s="23">
        <v>42880</v>
      </c>
      <c r="I29" s="55"/>
      <c r="J29" s="36"/>
      <c r="K29" s="64" t="s">
        <v>408</v>
      </c>
      <c r="L29" s="51">
        <v>3500</v>
      </c>
      <c r="M29" s="39">
        <v>0</v>
      </c>
      <c r="N29" s="35"/>
      <c r="O29" s="22"/>
      <c r="P29" s="22"/>
      <c r="Q29" s="22"/>
    </row>
    <row r="30" spans="1:18" ht="15.75" thickBot="1" x14ac:dyDescent="0.3">
      <c r="A30" s="16"/>
      <c r="B30" s="17">
        <v>42881</v>
      </c>
      <c r="C30" s="30"/>
      <c r="D30" s="238"/>
      <c r="E30" s="20">
        <v>42881</v>
      </c>
      <c r="F30" s="32"/>
      <c r="G30" s="22"/>
      <c r="H30" s="23">
        <v>42881</v>
      </c>
      <c r="I30" s="55"/>
      <c r="J30" s="63"/>
      <c r="K30" s="64" t="s">
        <v>352</v>
      </c>
      <c r="L30" s="65">
        <v>0</v>
      </c>
      <c r="M30" s="39">
        <v>0</v>
      </c>
      <c r="N30" s="35"/>
      <c r="O30" s="22"/>
      <c r="P30" s="22"/>
      <c r="Q30" s="22"/>
    </row>
    <row r="31" spans="1:18" ht="15.75" thickBot="1" x14ac:dyDescent="0.3">
      <c r="A31" s="16"/>
      <c r="B31" s="17">
        <v>42882</v>
      </c>
      <c r="C31" s="30"/>
      <c r="D31" s="238"/>
      <c r="E31" s="20">
        <v>42882</v>
      </c>
      <c r="F31" s="32"/>
      <c r="G31" s="22"/>
      <c r="H31" s="23">
        <v>42882</v>
      </c>
      <c r="I31" s="55"/>
      <c r="J31" s="42"/>
      <c r="K31" s="66"/>
      <c r="L31" s="67">
        <v>0</v>
      </c>
      <c r="M31" s="39">
        <v>0</v>
      </c>
      <c r="N31" s="35"/>
      <c r="O31" s="22"/>
      <c r="P31" s="22"/>
      <c r="Q31" s="22"/>
    </row>
    <row r="32" spans="1:18" ht="15.75" thickBot="1" x14ac:dyDescent="0.3">
      <c r="A32" s="16"/>
      <c r="B32" s="17">
        <v>42883</v>
      </c>
      <c r="C32" s="30"/>
      <c r="D32" s="238"/>
      <c r="E32" s="20">
        <v>42883</v>
      </c>
      <c r="F32" s="32"/>
      <c r="G32" s="22"/>
      <c r="H32" s="23">
        <v>42883</v>
      </c>
      <c r="I32" s="55"/>
      <c r="J32" s="36"/>
      <c r="K32" s="64"/>
      <c r="L32" s="68"/>
      <c r="M32" s="39">
        <v>0</v>
      </c>
      <c r="N32" s="35"/>
      <c r="O32" s="22"/>
      <c r="P32" s="22"/>
      <c r="Q32" s="22"/>
    </row>
    <row r="33" spans="1:17" ht="15.75" thickBot="1" x14ac:dyDescent="0.3">
      <c r="A33" s="16"/>
      <c r="B33" s="17">
        <v>42884</v>
      </c>
      <c r="C33" s="30"/>
      <c r="D33" s="240"/>
      <c r="E33" s="20">
        <v>42884</v>
      </c>
      <c r="F33" s="32"/>
      <c r="G33" s="22"/>
      <c r="H33" s="23">
        <v>42884</v>
      </c>
      <c r="I33" s="55"/>
      <c r="J33" s="36"/>
      <c r="K33" s="69"/>
      <c r="L33" s="306">
        <v>0</v>
      </c>
      <c r="M33" s="39">
        <v>0</v>
      </c>
      <c r="N33" s="35"/>
      <c r="O33" s="22"/>
      <c r="P33" s="22"/>
      <c r="Q33" s="22"/>
    </row>
    <row r="34" spans="1:17" ht="15.75" thickBot="1" x14ac:dyDescent="0.3">
      <c r="A34" s="16"/>
      <c r="B34" s="17">
        <v>42885</v>
      </c>
      <c r="C34" s="30"/>
      <c r="D34" s="238"/>
      <c r="E34" s="20">
        <v>42885</v>
      </c>
      <c r="F34" s="32"/>
      <c r="G34" s="22"/>
      <c r="H34" s="23">
        <v>42885</v>
      </c>
      <c r="I34" s="55"/>
      <c r="J34" s="36"/>
      <c r="K34" s="69"/>
      <c r="L34" s="307"/>
      <c r="M34" s="39">
        <v>0</v>
      </c>
      <c r="N34" s="35"/>
      <c r="O34" s="22"/>
    </row>
    <row r="35" spans="1:17" ht="15.75" thickBot="1" x14ac:dyDescent="0.3">
      <c r="A35" s="16"/>
      <c r="B35" s="17">
        <v>42886</v>
      </c>
      <c r="C35" s="30"/>
      <c r="D35" s="45"/>
      <c r="E35" s="20">
        <v>42886</v>
      </c>
      <c r="F35" s="32"/>
      <c r="G35" s="22"/>
      <c r="H35" s="23">
        <v>42886</v>
      </c>
      <c r="I35" s="55"/>
      <c r="J35" s="36"/>
      <c r="K35" s="308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08"/>
      <c r="L36" s="41"/>
      <c r="M36" s="78">
        <v>0</v>
      </c>
      <c r="N36" s="79">
        <f>SUM(N5:N35)</f>
        <v>2000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939753.58000000007</v>
      </c>
      <c r="E38" s="259" t="s">
        <v>60</v>
      </c>
      <c r="F38" s="94">
        <f>SUM(F5:F37)</f>
        <v>941771.06200000003</v>
      </c>
      <c r="H38" s="6" t="s">
        <v>60</v>
      </c>
      <c r="I38" s="4">
        <f>SUM(I5:I37)</f>
        <v>5395.81</v>
      </c>
      <c r="J38" s="4"/>
      <c r="K38" s="95" t="s">
        <v>60</v>
      </c>
      <c r="L38" s="96">
        <f>SUM(L5:L37)</f>
        <v>70456.63</v>
      </c>
    </row>
    <row r="40" spans="1:17" ht="15.75" x14ac:dyDescent="0.25">
      <c r="A40" s="97"/>
      <c r="B40" s="98"/>
      <c r="C40" s="36"/>
      <c r="D40" s="99"/>
      <c r="E40" s="100"/>
      <c r="F40" s="77"/>
      <c r="H40" s="297" t="s">
        <v>61</v>
      </c>
      <c r="I40" s="298"/>
      <c r="J40" s="258"/>
      <c r="K40" s="299">
        <f>I38+L38</f>
        <v>75852.44</v>
      </c>
      <c r="L40" s="300"/>
    </row>
    <row r="41" spans="1:17" ht="15.75" x14ac:dyDescent="0.25">
      <c r="B41" s="102"/>
      <c r="C41" s="77"/>
      <c r="D41" s="284" t="s">
        <v>62</v>
      </c>
      <c r="E41" s="284"/>
      <c r="F41" s="103">
        <f>F38-K40</f>
        <v>865918.62199999997</v>
      </c>
      <c r="I41" s="104"/>
      <c r="J41" s="104"/>
    </row>
    <row r="42" spans="1:17" ht="15.75" x14ac:dyDescent="0.25">
      <c r="D42" s="285" t="s">
        <v>63</v>
      </c>
      <c r="E42" s="285"/>
      <c r="F42" s="103"/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865918.62199999997</v>
      </c>
      <c r="I44" s="286" t="s">
        <v>66</v>
      </c>
      <c r="J44" s="287"/>
      <c r="K44" s="290">
        <f>F48+L46</f>
        <v>865918.62199999997</v>
      </c>
      <c r="L44" s="291"/>
    </row>
    <row r="45" spans="1:17" ht="15.75" thickBot="1" x14ac:dyDescent="0.3">
      <c r="D45" s="108" t="s">
        <v>67</v>
      </c>
      <c r="E45" s="97" t="s">
        <v>68</v>
      </c>
      <c r="F45" s="4"/>
      <c r="I45" s="288"/>
      <c r="J45" s="289"/>
      <c r="K45" s="292"/>
      <c r="L45" s="293"/>
    </row>
    <row r="46" spans="1:17" ht="17.25" thickTop="1" thickBot="1" x14ac:dyDescent="0.3">
      <c r="C46" s="94"/>
      <c r="D46" s="294" t="s">
        <v>69</v>
      </c>
      <c r="E46" s="294"/>
      <c r="F46" s="109"/>
      <c r="I46" s="295"/>
      <c r="J46" s="295"/>
      <c r="K46" s="296"/>
      <c r="L46" s="110"/>
    </row>
    <row r="47" spans="1:17" ht="19.5" thickBot="1" x14ac:dyDescent="0.35">
      <c r="C47" s="94"/>
      <c r="D47" s="259"/>
      <c r="E47" s="259"/>
      <c r="F47" s="111"/>
      <c r="H47" s="112"/>
      <c r="I47" s="260" t="s">
        <v>276</v>
      </c>
      <c r="J47" s="260"/>
      <c r="K47" s="278">
        <f>-C4</f>
        <v>-190939.59</v>
      </c>
      <c r="L47" s="278"/>
      <c r="M47" s="114"/>
    </row>
    <row r="48" spans="1:17" ht="17.25" thickTop="1" thickBot="1" x14ac:dyDescent="0.3">
      <c r="E48" s="115" t="s">
        <v>71</v>
      </c>
      <c r="F48" s="116">
        <f>F44+F45+F46</f>
        <v>865918.62199999997</v>
      </c>
    </row>
    <row r="49" spans="2:14" ht="19.5" thickBot="1" x14ac:dyDescent="0.35">
      <c r="B49"/>
      <c r="C49"/>
      <c r="D49" s="279"/>
      <c r="E49" s="279"/>
      <c r="F49" s="77"/>
      <c r="I49" s="280" t="s">
        <v>72</v>
      </c>
      <c r="J49" s="281"/>
      <c r="K49" s="282">
        <f>K44+K47</f>
        <v>674979.03200000001</v>
      </c>
      <c r="L49" s="283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2017-05-31T21:44:38Z</cp:lastPrinted>
  <dcterms:created xsi:type="dcterms:W3CDTF">2017-02-21T16:04:10Z</dcterms:created>
  <dcterms:modified xsi:type="dcterms:W3CDTF">2017-06-01T14:28:11Z</dcterms:modified>
</cp:coreProperties>
</file>